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6930" tabRatio="793" activeTab="3"/>
  </bookViews>
  <sheets>
    <sheet name="REDACTED" sheetId="22" r:id="rId1"/>
    <sheet name="Exh GSS-3" sheetId="31" r:id="rId2"/>
    <sheet name="Exh GSS-4" sheetId="29" r:id="rId3"/>
    <sheet name="Exh GSS-5" sheetId="32" r:id="rId4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CBWorkbookPriority">-2060790043</definedName>
    <definedName name="HTML_CodePage">1252</definedName>
    <definedName name="HTML_Control" localSheetId="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_xlnm.Print_Area" localSheetId="1">'Exh GSS-3'!$B$1:$J$34</definedName>
    <definedName name="_xlnm.Print_Area" localSheetId="2">'Exh GSS-4'!$A$1:$L$31</definedName>
    <definedName name="_xlnm.Print_Area" localSheetId="3">'Exh GSS-5'!$B$1:$P$28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/>
</workbook>
</file>

<file path=xl/calcChain.xml><?xml version="1.0" encoding="utf-8"?>
<calcChain xmlns="http://schemas.openxmlformats.org/spreadsheetml/2006/main">
  <c r="P28" i="32" l="1"/>
  <c r="B28" i="32"/>
  <c r="P27" i="32"/>
  <c r="B27" i="32"/>
  <c r="P26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A13" i="32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30" i="32" s="1"/>
  <c r="B12" i="32"/>
  <c r="A12" i="32"/>
  <c r="B11" i="32"/>
  <c r="J31" i="31" l="1"/>
  <c r="B30" i="31" l="1"/>
  <c r="B29" i="31"/>
  <c r="B28" i="31"/>
  <c r="B27" i="31"/>
  <c r="B26" i="31"/>
  <c r="B25" i="31"/>
  <c r="B24" i="31"/>
  <c r="B23" i="31"/>
  <c r="B22" i="31"/>
  <c r="B21" i="31"/>
  <c r="B20" i="31"/>
  <c r="B19" i="31"/>
  <c r="D18" i="31"/>
  <c r="H18" i="31" s="1"/>
  <c r="B18" i="31"/>
  <c r="H17" i="31"/>
  <c r="B17" i="31"/>
  <c r="H16" i="31"/>
  <c r="B16" i="31"/>
  <c r="H15" i="31"/>
  <c r="J15" i="31" s="1"/>
  <c r="B15" i="31"/>
  <c r="H14" i="31"/>
  <c r="J14" i="31" s="1"/>
  <c r="B14" i="31"/>
  <c r="A14" i="3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4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H13" i="31"/>
  <c r="J13" i="31" s="1"/>
  <c r="B13" i="31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A11" i="29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31" i="29" s="1"/>
  <c r="B10" i="29"/>
  <c r="J17" i="31" l="1"/>
  <c r="J16" i="31"/>
  <c r="D19" i="31"/>
  <c r="D20" i="31" l="1"/>
  <c r="H19" i="31"/>
  <c r="D21" i="31" l="1"/>
  <c r="H20" i="31"/>
  <c r="H21" i="31" l="1"/>
  <c r="D22" i="31"/>
  <c r="H22" i="31" l="1"/>
  <c r="D23" i="31"/>
  <c r="H23" i="31" l="1"/>
  <c r="D24" i="31"/>
  <c r="D25" i="31" l="1"/>
  <c r="H24" i="31"/>
  <c r="H25" i="31" l="1"/>
  <c r="D26" i="31"/>
  <c r="H26" i="31" l="1"/>
  <c r="D27" i="31"/>
  <c r="D28" i="31" s="1"/>
  <c r="D29" i="31" l="1"/>
  <c r="H28" i="31"/>
  <c r="H27" i="31"/>
  <c r="D30" i="31" l="1"/>
  <c r="H30" i="31" s="1"/>
  <c r="H29" i="31"/>
  <c r="L25" i="29" l="1"/>
  <c r="L26" i="29" l="1"/>
  <c r="L27" i="29" l="1"/>
</calcChain>
</file>

<file path=xl/sharedStrings.xml><?xml version="1.0" encoding="utf-8"?>
<sst xmlns="http://schemas.openxmlformats.org/spreadsheetml/2006/main" count="191" uniqueCount="66">
  <si>
    <t>Total</t>
  </si>
  <si>
    <t>Avoided</t>
  </si>
  <si>
    <t>Net</t>
  </si>
  <si>
    <t>Benefit</t>
  </si>
  <si>
    <t>(a)</t>
  </si>
  <si>
    <t>(b)</t>
  </si>
  <si>
    <t>(c)=(a)-(b)</t>
  </si>
  <si>
    <t>(d)</t>
  </si>
  <si>
    <t>(e)=(c)-(d)</t>
  </si>
  <si>
    <t>Row</t>
  </si>
  <si>
    <t>NPV of Net</t>
  </si>
  <si>
    <t>Cumulative</t>
  </si>
  <si>
    <t>Year</t>
  </si>
  <si>
    <t>Incremental Power Costs (Excl. Existing Plant)</t>
  </si>
  <si>
    <t>(f)=NPV(e)</t>
  </si>
  <si>
    <t>PCA Revenue</t>
  </si>
  <si>
    <t>With MSFT</t>
  </si>
  <si>
    <t>Without MSFT</t>
  </si>
  <si>
    <t>Lost MSFT</t>
  </si>
  <si>
    <t>Market</t>
  </si>
  <si>
    <t>Benefit (2017$)</t>
  </si>
  <si>
    <t>($/MWh)</t>
  </si>
  <si>
    <t>Projected</t>
  </si>
  <si>
    <t>Value of</t>
  </si>
  <si>
    <t>Load</t>
  </si>
  <si>
    <t>Following</t>
  </si>
  <si>
    <t>Forward</t>
  </si>
  <si>
    <r>
      <t xml:space="preserve">Following </t>
    </r>
    <r>
      <rPr>
        <vertAlign val="superscript"/>
        <sz val="11"/>
        <color theme="1"/>
        <rFont val="Calibri"/>
        <family val="2"/>
        <scheme val="minor"/>
      </rPr>
      <t>(1)</t>
    </r>
  </si>
  <si>
    <t>Exhibit __ (GSS-5)</t>
  </si>
  <si>
    <t>Wholesale</t>
  </si>
  <si>
    <t>Mid-C</t>
  </si>
  <si>
    <r>
      <t xml:space="preserve">($/MWh) </t>
    </r>
    <r>
      <rPr>
        <vertAlign val="superscript"/>
        <sz val="11"/>
        <color theme="1"/>
        <rFont val="Calibri"/>
        <family val="2"/>
        <scheme val="minor"/>
      </rPr>
      <t>(1)</t>
    </r>
  </si>
  <si>
    <t>BPA Priority</t>
  </si>
  <si>
    <t>Firm Tier 1</t>
  </si>
  <si>
    <t>Power Rates</t>
  </si>
  <si>
    <r>
      <t xml:space="preserve">($/MWh) </t>
    </r>
    <r>
      <rPr>
        <vertAlign val="superscript"/>
        <sz val="11"/>
        <color theme="1"/>
        <rFont val="Calibri"/>
        <family val="2"/>
        <scheme val="minor"/>
      </rPr>
      <t>(2)</t>
    </r>
  </si>
  <si>
    <t>(2) Source:  Long-Term Reference Case provided in BPA's June 2016 Integrated Program Review process.</t>
  </si>
  <si>
    <t>Exhibit __ (GSS-3)</t>
  </si>
  <si>
    <t>(c)=(b)-(a)</t>
  </si>
  <si>
    <t>as a Percent</t>
  </si>
  <si>
    <t>of Market</t>
  </si>
  <si>
    <t>Average</t>
  </si>
  <si>
    <r>
      <t>(d)=(c)</t>
    </r>
    <r>
      <rPr>
        <sz val="11"/>
        <color theme="1"/>
        <rFont val="Calibri"/>
        <family val="2"/>
      </rPr>
      <t>÷</t>
    </r>
    <r>
      <rPr>
        <sz val="11"/>
        <color theme="1"/>
        <rFont val="Calibri"/>
        <family val="2"/>
        <scheme val="minor"/>
      </rPr>
      <t>(a)</t>
    </r>
  </si>
  <si>
    <t>Additional</t>
  </si>
  <si>
    <t>(e)=(c)+(d)</t>
  </si>
  <si>
    <t>Net Benefit Calculation of Exit Fee over 15-year Period</t>
  </si>
  <si>
    <t>Exhibit __ (GSS-4)</t>
  </si>
  <si>
    <t>Calculation of Value of Firm Load Following Wholesale Power Supply Product</t>
  </si>
  <si>
    <t>(1) Source:  EES Consulting's August 2016 projecton of forward market prices.</t>
  </si>
  <si>
    <t>$   XX,XXX</t>
  </si>
  <si>
    <t>Source:  Puget Sound Energy Exhibit No. __ JAP-3C</t>
  </si>
  <si>
    <t>REDACTED VERSION</t>
  </si>
  <si>
    <t>Net Benefit Calculation of Exit Fee over 15 year Period</t>
  </si>
  <si>
    <t>Net Benefit</t>
  </si>
  <si>
    <t>less</t>
  </si>
  <si>
    <t>Loss MSFT</t>
  </si>
  <si>
    <t xml:space="preserve">Cumulative </t>
  </si>
  <si>
    <t xml:space="preserve">NPV of Total </t>
  </si>
  <si>
    <t>less Lost</t>
  </si>
  <si>
    <t xml:space="preserve">MSFT PCA </t>
  </si>
  <si>
    <t>Revenue (2017$)</t>
  </si>
  <si>
    <t>(f)</t>
  </si>
  <si>
    <t>(g)=(e)-(f)</t>
  </si>
  <si>
    <t>(h)=NPV(g)</t>
  </si>
  <si>
    <t>(1) Value of Load Following is equal to the annual difference between forward wholesale market prices (based on EES Consulting's survey of forward</t>
  </si>
  <si>
    <t xml:space="preserve"> market prices) and projected BPA Tier 1 rates (as provided by BPA in June 2016) multiplied by Microsoft's projected load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</si>
</sst>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14" fontId="0" fillId="0" borderId="0" xfId="0" applyNumberFormat="1"/>
    <xf numFmtId="0" fontId="2" fillId="0" borderId="0" xfId="0" applyFont="1"/>
    <xf numFmtId="165" fontId="0" fillId="0" borderId="0" xfId="0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14" fontId="4" fillId="0" borderId="0" xfId="0" applyNumberFormat="1" applyFont="1"/>
    <xf numFmtId="165" fontId="4" fillId="0" borderId="0" xfId="0" applyNumberFormat="1" applyFont="1"/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3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 applyFont="1"/>
    <xf numFmtId="0" fontId="0" fillId="0" borderId="1" xfId="0" applyBorder="1"/>
    <xf numFmtId="0" fontId="0" fillId="0" borderId="2" xfId="0" applyBorder="1"/>
    <xf numFmtId="165" fontId="0" fillId="0" borderId="0" xfId="0" applyNumberFormat="1" applyFill="1" applyBorder="1"/>
    <xf numFmtId="0" fontId="0" fillId="0" borderId="3" xfId="0" applyFill="1" applyBorder="1" applyAlignment="1">
      <alignment horizontal="center"/>
    </xf>
    <xf numFmtId="165" fontId="0" fillId="0" borderId="0" xfId="0" applyNumberFormat="1" applyBorder="1"/>
    <xf numFmtId="167" fontId="0" fillId="0" borderId="0" xfId="0" applyNumberFormat="1"/>
    <xf numFmtId="166" fontId="0" fillId="0" borderId="0" xfId="1" applyNumberFormat="1" applyFont="1" applyFill="1" applyBorder="1"/>
    <xf numFmtId="2" fontId="0" fillId="0" borderId="0" xfId="0" applyNumberFormat="1"/>
    <xf numFmtId="166" fontId="7" fillId="0" borderId="0" xfId="1" applyNumberFormat="1" applyFont="1"/>
    <xf numFmtId="167" fontId="7" fillId="0" borderId="0" xfId="0" applyNumberFormat="1" applyFont="1"/>
    <xf numFmtId="2" fontId="6" fillId="0" borderId="0" xfId="0" applyNumberFormat="1" applyFont="1"/>
    <xf numFmtId="10" fontId="0" fillId="0" borderId="0" xfId="1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6" fontId="2" fillId="0" borderId="4" xfId="0" applyNumberFormat="1" applyFont="1" applyBorder="1"/>
    <xf numFmtId="167" fontId="10" fillId="0" borderId="0" xfId="0" applyNumberFormat="1" applyFont="1"/>
    <xf numFmtId="0" fontId="11" fillId="0" borderId="0" xfId="0" applyFont="1" applyAlignment="1">
      <alignment horizontal="left"/>
    </xf>
    <xf numFmtId="165" fontId="0" fillId="2" borderId="5" xfId="0" applyNumberFormat="1" applyFont="1" applyFill="1" applyBorder="1"/>
    <xf numFmtId="165" fontId="0" fillId="2" borderId="6" xfId="0" applyNumberFormat="1" applyFont="1" applyFill="1" applyBorder="1"/>
    <xf numFmtId="165" fontId="0" fillId="2" borderId="7" xfId="0" applyNumberFormat="1" applyFont="1" applyFill="1" applyBorder="1"/>
    <xf numFmtId="165" fontId="0" fillId="2" borderId="5" xfId="0" applyNumberFormat="1" applyFont="1" applyFill="1" applyBorder="1" applyAlignment="1">
      <alignment horizontal="right"/>
    </xf>
    <xf numFmtId="165" fontId="0" fillId="2" borderId="6" xfId="0" applyNumberFormat="1" applyFont="1" applyFill="1" applyBorder="1" applyAlignment="1">
      <alignment horizontal="right"/>
    </xf>
    <xf numFmtId="165" fontId="0" fillId="2" borderId="7" xfId="0" applyNumberFormat="1" applyFont="1" applyFill="1" applyBorder="1" applyAlignment="1">
      <alignment horizontal="right"/>
    </xf>
    <xf numFmtId="0" fontId="5" fillId="0" borderId="0" xfId="0" applyFont="1" applyFill="1"/>
    <xf numFmtId="165" fontId="2" fillId="0" borderId="4" xfId="0" applyNumberFormat="1" applyFont="1" applyFill="1" applyBorder="1"/>
    <xf numFmtId="0" fontId="0" fillId="0" borderId="2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5"/>
  <sheetViews>
    <sheetView workbookViewId="0">
      <selection activeCell="C29" sqref="C29"/>
    </sheetView>
  </sheetViews>
  <sheetFormatPr defaultRowHeight="15" x14ac:dyDescent="0.25"/>
  <cols>
    <col min="1" max="16384" width="9.140625" style="14"/>
  </cols>
  <sheetData>
    <row r="15" spans="1:1" ht="15.75" x14ac:dyDescent="0.25">
      <c r="A15" s="41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B1" workbookViewId="0">
      <selection activeCell="I12" sqref="I12"/>
    </sheetView>
  </sheetViews>
  <sheetFormatPr defaultRowHeight="15" x14ac:dyDescent="0.25"/>
  <cols>
    <col min="1" max="1" width="4.85546875" hidden="1" customWidth="1"/>
    <col min="2" max="2" width="14.28515625" customWidth="1"/>
    <col min="3" max="3" width="12" hidden="1" customWidth="1"/>
    <col min="4" max="4" width="15.140625" customWidth="1"/>
    <col min="5" max="5" width="2.5703125" customWidth="1"/>
    <col min="6" max="6" width="15.140625" customWidth="1"/>
    <col min="7" max="7" width="2.5703125" customWidth="1"/>
    <col min="8" max="8" width="12.140625" customWidth="1"/>
    <col min="9" max="9" width="3.42578125" customWidth="1"/>
    <col min="10" max="10" width="15.28515625" customWidth="1"/>
    <col min="11" max="11" width="5.28515625" customWidth="1"/>
    <col min="12" max="13" width="9.140625" customWidth="1"/>
    <col min="14" max="14" width="5.42578125" customWidth="1"/>
    <col min="15" max="15" width="5.7109375" customWidth="1"/>
    <col min="19" max="19" width="10.7109375" customWidth="1"/>
    <col min="20" max="20" width="13.28515625" bestFit="1" customWidth="1"/>
    <col min="22" max="22" width="14.28515625" bestFit="1" customWidth="1"/>
  </cols>
  <sheetData>
    <row r="1" spans="1:13" x14ac:dyDescent="0.25">
      <c r="J1" s="30" t="s">
        <v>37</v>
      </c>
    </row>
    <row r="3" spans="1:13" ht="15" customHeight="1" x14ac:dyDescent="0.25">
      <c r="A3" s="2"/>
      <c r="B3" s="2" t="s">
        <v>47</v>
      </c>
      <c r="H3" s="30"/>
    </row>
    <row r="4" spans="1:13" ht="15" customHeight="1" x14ac:dyDescent="0.25">
      <c r="A4" s="2"/>
      <c r="B4" s="2"/>
      <c r="H4" s="30"/>
      <c r="J4" s="30"/>
    </row>
    <row r="5" spans="1:13" x14ac:dyDescent="0.25">
      <c r="A5" s="2"/>
    </row>
    <row r="6" spans="1:13" x14ac:dyDescent="0.25">
      <c r="D6" s="5" t="s">
        <v>26</v>
      </c>
      <c r="F6" s="5" t="s">
        <v>22</v>
      </c>
      <c r="J6" s="5" t="s">
        <v>23</v>
      </c>
    </row>
    <row r="7" spans="1:13" x14ac:dyDescent="0.25">
      <c r="D7" s="5" t="s">
        <v>30</v>
      </c>
      <c r="F7" s="5" t="s">
        <v>32</v>
      </c>
      <c r="H7" s="5" t="s">
        <v>23</v>
      </c>
      <c r="J7" s="5" t="s">
        <v>24</v>
      </c>
    </row>
    <row r="8" spans="1:13" x14ac:dyDescent="0.25">
      <c r="D8" s="5" t="s">
        <v>29</v>
      </c>
      <c r="F8" s="5" t="s">
        <v>33</v>
      </c>
      <c r="H8" s="5" t="s">
        <v>24</v>
      </c>
      <c r="J8" s="5" t="s">
        <v>25</v>
      </c>
      <c r="K8" s="5"/>
    </row>
    <row r="9" spans="1:13" x14ac:dyDescent="0.25">
      <c r="D9" s="5" t="s">
        <v>19</v>
      </c>
      <c r="F9" s="5" t="s">
        <v>34</v>
      </c>
      <c r="H9" s="5" t="s">
        <v>25</v>
      </c>
      <c r="J9" s="5" t="s">
        <v>39</v>
      </c>
      <c r="K9" s="5"/>
    </row>
    <row r="10" spans="1:13" ht="18" thickBot="1" x14ac:dyDescent="0.3">
      <c r="A10" s="7" t="s">
        <v>9</v>
      </c>
      <c r="B10" s="7" t="s">
        <v>12</v>
      </c>
      <c r="C10" s="7"/>
      <c r="D10" s="21" t="s">
        <v>31</v>
      </c>
      <c r="E10" s="6"/>
      <c r="F10" s="21" t="s">
        <v>35</v>
      </c>
      <c r="G10" s="6"/>
      <c r="H10" s="21" t="s">
        <v>21</v>
      </c>
      <c r="I10" s="6"/>
      <c r="J10" s="7" t="s">
        <v>40</v>
      </c>
      <c r="K10" s="13"/>
    </row>
    <row r="11" spans="1:13" x14ac:dyDescent="0.25">
      <c r="A11" s="5"/>
      <c r="B11" s="8"/>
      <c r="C11" s="8"/>
      <c r="D11" s="12" t="s">
        <v>4</v>
      </c>
      <c r="F11" s="12" t="s">
        <v>5</v>
      </c>
      <c r="G11" s="8"/>
      <c r="H11" s="12" t="s">
        <v>38</v>
      </c>
      <c r="I11" s="8"/>
      <c r="J11" s="12" t="s">
        <v>42</v>
      </c>
    </row>
    <row r="12" spans="1:13" ht="9" customHeight="1" x14ac:dyDescent="0.25">
      <c r="A12" s="5"/>
      <c r="C12" s="9">
        <v>42916</v>
      </c>
      <c r="H12" s="17"/>
    </row>
    <row r="13" spans="1:13" x14ac:dyDescent="0.25">
      <c r="A13" s="5">
        <v>1</v>
      </c>
      <c r="B13" s="5">
        <f t="shared" ref="B13:B30" si="0">YEAR(C13)</f>
        <v>2018</v>
      </c>
      <c r="C13" s="1">
        <v>43281</v>
      </c>
      <c r="D13" s="33">
        <v>25.244584660416667</v>
      </c>
      <c r="E13" s="33"/>
      <c r="F13" s="33">
        <v>35.19</v>
      </c>
      <c r="G13" s="33"/>
      <c r="H13" s="33">
        <f t="shared" ref="H13:H30" si="1">F13-D13</f>
        <v>9.9454153395833309</v>
      </c>
      <c r="J13" s="24">
        <f>H13/$D13</f>
        <v>0.39396232789591795</v>
      </c>
      <c r="K13" s="4"/>
      <c r="L13" s="23"/>
      <c r="M13" s="23"/>
    </row>
    <row r="14" spans="1:13" x14ac:dyDescent="0.25">
      <c r="A14" s="5">
        <f t="shared" ref="A14:A52" si="2">A13+1</f>
        <v>2</v>
      </c>
      <c r="B14" s="5">
        <f t="shared" si="0"/>
        <v>2019</v>
      </c>
      <c r="C14" s="1">
        <v>43646</v>
      </c>
      <c r="D14" s="33">
        <v>25.615914912499992</v>
      </c>
      <c r="E14" s="33"/>
      <c r="F14" s="33">
        <v>35.517499999999998</v>
      </c>
      <c r="G14" s="33"/>
      <c r="H14" s="33">
        <f t="shared" si="1"/>
        <v>9.9015850875000062</v>
      </c>
      <c r="J14" s="24">
        <f>H14/$D14</f>
        <v>0.38654036450863816</v>
      </c>
      <c r="K14" s="4"/>
      <c r="L14" s="23"/>
      <c r="M14" s="23"/>
    </row>
    <row r="15" spans="1:13" x14ac:dyDescent="0.25">
      <c r="A15" s="5">
        <f t="shared" si="2"/>
        <v>3</v>
      </c>
      <c r="B15" s="5">
        <f t="shared" si="0"/>
        <v>2020</v>
      </c>
      <c r="C15" s="1">
        <v>44012</v>
      </c>
      <c r="D15" s="33">
        <v>27.13991942083333</v>
      </c>
      <c r="E15" s="33"/>
      <c r="F15" s="33">
        <v>36.5</v>
      </c>
      <c r="G15" s="33"/>
      <c r="H15" s="33">
        <f t="shared" si="1"/>
        <v>9.3600805791666701</v>
      </c>
      <c r="J15" s="24">
        <f>H15/$D15</f>
        <v>0.3448824012344569</v>
      </c>
      <c r="K15" s="4"/>
      <c r="L15" s="23"/>
      <c r="M15" s="23"/>
    </row>
    <row r="16" spans="1:13" ht="15.75" thickBot="1" x14ac:dyDescent="0.3">
      <c r="A16" s="5">
        <f t="shared" si="2"/>
        <v>4</v>
      </c>
      <c r="B16" s="5">
        <f t="shared" si="0"/>
        <v>2021</v>
      </c>
      <c r="C16" s="1">
        <v>44377</v>
      </c>
      <c r="D16" s="33">
        <v>28.967798162499999</v>
      </c>
      <c r="E16" s="33"/>
      <c r="F16" s="33">
        <v>36.630000000000003</v>
      </c>
      <c r="G16" s="33"/>
      <c r="H16" s="33">
        <f t="shared" si="1"/>
        <v>7.6622018375000032</v>
      </c>
      <c r="J16" s="24">
        <f>H16/$D16</f>
        <v>0.26450756783506718</v>
      </c>
      <c r="K16" s="4"/>
      <c r="L16" s="23"/>
      <c r="M16" s="23"/>
    </row>
    <row r="17" spans="1:13" ht="15.75" hidden="1" thickBot="1" x14ac:dyDescent="0.3">
      <c r="A17" s="5">
        <f t="shared" si="2"/>
        <v>5</v>
      </c>
      <c r="B17" s="5">
        <f t="shared" si="0"/>
        <v>2022</v>
      </c>
      <c r="C17" s="1">
        <v>44742</v>
      </c>
      <c r="D17" s="33">
        <v>31.389493229166668</v>
      </c>
      <c r="E17" s="33"/>
      <c r="F17" s="33">
        <v>37.020000000000003</v>
      </c>
      <c r="G17" s="33"/>
      <c r="H17" s="33">
        <f t="shared" si="1"/>
        <v>5.6305067708333354</v>
      </c>
      <c r="J17" s="24">
        <f>H17/$D17</f>
        <v>0.17937552319581729</v>
      </c>
      <c r="K17" s="4"/>
      <c r="L17" s="23"/>
      <c r="M17" s="23"/>
    </row>
    <row r="18" spans="1:13" ht="15.75" hidden="1" thickBot="1" x14ac:dyDescent="0.3">
      <c r="A18" s="5">
        <f t="shared" si="2"/>
        <v>6</v>
      </c>
      <c r="B18" s="5">
        <f t="shared" si="0"/>
        <v>2023</v>
      </c>
      <c r="C18" s="1">
        <v>45107</v>
      </c>
      <c r="D18" s="27">
        <f t="shared" ref="D18:D30" si="3">D17*(1+$P18)</f>
        <v>31.389493229166668</v>
      </c>
      <c r="F18" s="28">
        <v>37.712499999999999</v>
      </c>
      <c r="H18" s="25">
        <f t="shared" si="1"/>
        <v>6.3230067708333308</v>
      </c>
      <c r="K18" s="4"/>
      <c r="M18" s="20"/>
    </row>
    <row r="19" spans="1:13" ht="15.75" hidden="1" thickBot="1" x14ac:dyDescent="0.3">
      <c r="A19" s="5">
        <f t="shared" si="2"/>
        <v>7</v>
      </c>
      <c r="B19" s="5">
        <f t="shared" si="0"/>
        <v>2024</v>
      </c>
      <c r="C19" s="1">
        <v>45473</v>
      </c>
      <c r="D19" s="27">
        <f t="shared" si="3"/>
        <v>31.389493229166668</v>
      </c>
      <c r="F19" s="28">
        <v>39.79</v>
      </c>
      <c r="H19" s="25">
        <f t="shared" si="1"/>
        <v>8.4005067708333314</v>
      </c>
      <c r="K19" s="4"/>
      <c r="M19" s="20"/>
    </row>
    <row r="20" spans="1:13" ht="15.75" hidden="1" thickBot="1" x14ac:dyDescent="0.3">
      <c r="A20" s="5">
        <f t="shared" si="2"/>
        <v>8</v>
      </c>
      <c r="B20" s="5">
        <f t="shared" si="0"/>
        <v>2025</v>
      </c>
      <c r="C20" s="1">
        <v>45838</v>
      </c>
      <c r="D20" s="27">
        <f t="shared" si="3"/>
        <v>31.389493229166668</v>
      </c>
      <c r="F20" s="28">
        <v>40.454999999999998</v>
      </c>
      <c r="H20" s="25">
        <f t="shared" si="1"/>
        <v>9.0655067708333306</v>
      </c>
      <c r="K20" s="4"/>
      <c r="M20" s="20"/>
    </row>
    <row r="21" spans="1:13" ht="15.75" hidden="1" thickBot="1" x14ac:dyDescent="0.3">
      <c r="A21" s="5">
        <f t="shared" si="2"/>
        <v>9</v>
      </c>
      <c r="B21" s="5">
        <f t="shared" si="0"/>
        <v>2026</v>
      </c>
      <c r="C21" s="1">
        <v>46203</v>
      </c>
      <c r="D21" s="27">
        <f t="shared" si="3"/>
        <v>31.389493229166668</v>
      </c>
      <c r="F21" s="28">
        <v>42.45</v>
      </c>
      <c r="H21" s="25">
        <f t="shared" si="1"/>
        <v>11.060506770833335</v>
      </c>
      <c r="K21" s="4"/>
      <c r="M21" s="20"/>
    </row>
    <row r="22" spans="1:13" ht="15.75" hidden="1" thickBot="1" x14ac:dyDescent="0.3">
      <c r="A22" s="5">
        <f t="shared" si="2"/>
        <v>10</v>
      </c>
      <c r="B22" s="5">
        <f t="shared" si="0"/>
        <v>2027</v>
      </c>
      <c r="C22" s="1">
        <v>46568</v>
      </c>
      <c r="D22" s="27">
        <f t="shared" si="3"/>
        <v>31.389493229166668</v>
      </c>
      <c r="F22" s="28">
        <v>42.45</v>
      </c>
      <c r="H22" s="25">
        <f t="shared" si="1"/>
        <v>11.060506770833335</v>
      </c>
      <c r="K22" s="4"/>
      <c r="M22" s="22"/>
    </row>
    <row r="23" spans="1:13" ht="15.75" hidden="1" thickBot="1" x14ac:dyDescent="0.3">
      <c r="A23" s="5">
        <f t="shared" si="2"/>
        <v>11</v>
      </c>
      <c r="B23" s="5">
        <f t="shared" si="0"/>
        <v>2028</v>
      </c>
      <c r="C23" s="1">
        <v>46934</v>
      </c>
      <c r="D23" s="27">
        <f t="shared" si="3"/>
        <v>31.389493229166668</v>
      </c>
      <c r="F23" s="28">
        <v>42.5075</v>
      </c>
      <c r="H23" s="25">
        <f t="shared" si="1"/>
        <v>11.118006770833333</v>
      </c>
      <c r="K23" s="4"/>
      <c r="M23" s="4"/>
    </row>
    <row r="24" spans="1:13" ht="15.75" hidden="1" thickBot="1" x14ac:dyDescent="0.3">
      <c r="A24" s="5">
        <f t="shared" si="2"/>
        <v>12</v>
      </c>
      <c r="B24" s="5">
        <f t="shared" si="0"/>
        <v>2029</v>
      </c>
      <c r="C24" s="1">
        <v>47299</v>
      </c>
      <c r="D24" s="27">
        <f t="shared" si="3"/>
        <v>31.389493229166668</v>
      </c>
      <c r="F24" s="28">
        <v>42.68</v>
      </c>
      <c r="H24" s="25">
        <f t="shared" si="1"/>
        <v>11.290506770833332</v>
      </c>
      <c r="K24" s="4"/>
      <c r="M24" s="4"/>
    </row>
    <row r="25" spans="1:13" ht="15.75" hidden="1" thickBot="1" x14ac:dyDescent="0.3">
      <c r="A25" s="5">
        <f t="shared" si="2"/>
        <v>13</v>
      </c>
      <c r="B25" s="5">
        <f t="shared" si="0"/>
        <v>2030</v>
      </c>
      <c r="C25" s="1">
        <v>47664</v>
      </c>
      <c r="D25" s="27">
        <f t="shared" si="3"/>
        <v>31.389493229166668</v>
      </c>
      <c r="F25" s="28">
        <v>43.053449999999998</v>
      </c>
      <c r="H25" s="25">
        <f t="shared" si="1"/>
        <v>11.66395677083333</v>
      </c>
      <c r="K25" s="4"/>
      <c r="M25" s="4"/>
    </row>
    <row r="26" spans="1:13" ht="15.75" hidden="1" thickBot="1" x14ac:dyDescent="0.3">
      <c r="A26" s="5">
        <f t="shared" si="2"/>
        <v>14</v>
      </c>
      <c r="B26" s="5">
        <f t="shared" si="0"/>
        <v>2031</v>
      </c>
      <c r="C26" s="1">
        <v>48029</v>
      </c>
      <c r="D26" s="27">
        <f t="shared" si="3"/>
        <v>31.389493229166668</v>
      </c>
      <c r="F26" s="28">
        <v>44.173799999999993</v>
      </c>
      <c r="H26" s="25">
        <f t="shared" si="1"/>
        <v>12.784306770833325</v>
      </c>
      <c r="K26" s="4"/>
      <c r="M26" s="4"/>
    </row>
    <row r="27" spans="1:13" ht="15.75" hidden="1" thickBot="1" x14ac:dyDescent="0.3">
      <c r="A27" s="5">
        <f t="shared" si="2"/>
        <v>15</v>
      </c>
      <c r="B27" s="5">
        <f t="shared" si="0"/>
        <v>2032</v>
      </c>
      <c r="C27" s="1">
        <v>48395</v>
      </c>
      <c r="D27" s="27">
        <f t="shared" si="3"/>
        <v>31.389493229166668</v>
      </c>
      <c r="F27" s="28">
        <v>44.560320749999988</v>
      </c>
      <c r="H27" s="25">
        <f t="shared" si="1"/>
        <v>13.170827520833321</v>
      </c>
      <c r="K27" s="4"/>
      <c r="M27" s="4"/>
    </row>
    <row r="28" spans="1:13" ht="15.75" hidden="1" thickBot="1" x14ac:dyDescent="0.3">
      <c r="A28" s="5">
        <f t="shared" si="2"/>
        <v>16</v>
      </c>
      <c r="B28" s="5">
        <f t="shared" si="0"/>
        <v>2033</v>
      </c>
      <c r="C28" s="1">
        <v>48760</v>
      </c>
      <c r="D28" s="27">
        <f t="shared" si="3"/>
        <v>31.389493229166668</v>
      </c>
      <c r="F28" s="28">
        <v>45.719882999999989</v>
      </c>
      <c r="H28" s="25">
        <f t="shared" si="1"/>
        <v>14.330389770833321</v>
      </c>
      <c r="K28" s="4"/>
      <c r="L28" s="27"/>
      <c r="M28" s="4"/>
    </row>
    <row r="29" spans="1:13" ht="15.75" hidden="1" thickBot="1" x14ac:dyDescent="0.3">
      <c r="A29" s="5">
        <f t="shared" si="2"/>
        <v>17</v>
      </c>
      <c r="B29" s="5">
        <f t="shared" si="0"/>
        <v>2034</v>
      </c>
      <c r="C29" s="1">
        <v>49125</v>
      </c>
      <c r="D29" s="27">
        <f t="shared" si="3"/>
        <v>31.389493229166668</v>
      </c>
      <c r="F29" s="28">
        <v>46.119931976249987</v>
      </c>
      <c r="H29" s="25">
        <f t="shared" si="1"/>
        <v>14.730438747083319</v>
      </c>
      <c r="K29" s="4"/>
      <c r="L29" s="27"/>
      <c r="M29" s="4"/>
    </row>
    <row r="30" spans="1:13" ht="15.75" hidden="1" thickBot="1" x14ac:dyDescent="0.3">
      <c r="A30" s="5">
        <f t="shared" si="2"/>
        <v>18</v>
      </c>
      <c r="B30" s="5">
        <f t="shared" si="0"/>
        <v>2035</v>
      </c>
      <c r="C30" s="1">
        <v>49490</v>
      </c>
      <c r="D30" s="27">
        <f t="shared" si="3"/>
        <v>31.389493229166668</v>
      </c>
      <c r="F30" s="28">
        <v>47.320078904999981</v>
      </c>
      <c r="H30" s="25">
        <f t="shared" si="1"/>
        <v>15.930585675833314</v>
      </c>
      <c r="K30" s="4"/>
      <c r="L30" s="27"/>
      <c r="M30" s="4"/>
    </row>
    <row r="31" spans="1:13" ht="15.75" thickBot="1" x14ac:dyDescent="0.3">
      <c r="A31" s="5"/>
      <c r="B31" s="5" t="s">
        <v>41</v>
      </c>
      <c r="C31" s="1"/>
      <c r="D31" s="4"/>
      <c r="F31" s="4"/>
      <c r="H31" s="17"/>
      <c r="J31" s="32">
        <f>AVERAGE(J13:J16)</f>
        <v>0.34747316536852008</v>
      </c>
      <c r="K31" s="4"/>
      <c r="L31" s="27"/>
      <c r="M31" s="4"/>
    </row>
    <row r="32" spans="1:13" x14ac:dyDescent="0.25">
      <c r="A32" s="5"/>
      <c r="B32" s="5"/>
      <c r="C32" s="1"/>
      <c r="D32" s="4"/>
      <c r="F32" s="4"/>
      <c r="H32" s="17"/>
      <c r="K32" s="4"/>
      <c r="L32" s="27"/>
      <c r="M32" s="4"/>
    </row>
    <row r="33" spans="1:16" x14ac:dyDescent="0.25">
      <c r="A33" s="5"/>
      <c r="B33" s="31" t="s">
        <v>48</v>
      </c>
      <c r="C33" s="1"/>
      <c r="D33" s="4"/>
      <c r="F33" s="4"/>
      <c r="H33" s="17"/>
      <c r="K33" s="4"/>
      <c r="L33" s="27"/>
      <c r="M33" s="4"/>
    </row>
    <row r="34" spans="1:16" x14ac:dyDescent="0.25">
      <c r="A34" s="5">
        <f>A30+1</f>
        <v>19</v>
      </c>
      <c r="B34" s="31" t="s">
        <v>36</v>
      </c>
      <c r="P34" s="26"/>
    </row>
    <row r="35" spans="1:16" x14ac:dyDescent="0.25">
      <c r="A35" s="5"/>
      <c r="P35" s="26"/>
    </row>
    <row r="36" spans="1:16" x14ac:dyDescent="0.25">
      <c r="A36" s="5"/>
      <c r="B36" s="34"/>
      <c r="P36" s="26"/>
    </row>
    <row r="37" spans="1:16" x14ac:dyDescent="0.25">
      <c r="A37" s="5"/>
      <c r="P37" s="26"/>
    </row>
    <row r="38" spans="1:16" x14ac:dyDescent="0.25">
      <c r="A38" s="5"/>
      <c r="P38" s="26"/>
    </row>
    <row r="39" spans="1:16" x14ac:dyDescent="0.25">
      <c r="A39" s="5"/>
      <c r="P39" s="26"/>
    </row>
    <row r="40" spans="1:16" x14ac:dyDescent="0.25">
      <c r="A40" s="5"/>
      <c r="P40" s="26"/>
    </row>
    <row r="41" spans="1:16" x14ac:dyDescent="0.25">
      <c r="A41" s="5"/>
      <c r="P41" s="26"/>
    </row>
    <row r="42" spans="1:16" x14ac:dyDescent="0.25">
      <c r="A42" s="5">
        <f>A34+1</f>
        <v>20</v>
      </c>
      <c r="D42" s="4"/>
      <c r="F42" s="4"/>
    </row>
    <row r="43" spans="1:16" x14ac:dyDescent="0.25">
      <c r="A43" s="5">
        <f t="shared" si="2"/>
        <v>21</v>
      </c>
      <c r="F43" s="4"/>
      <c r="L43" s="23"/>
    </row>
    <row r="44" spans="1:16" x14ac:dyDescent="0.25">
      <c r="A44" s="5">
        <f t="shared" si="2"/>
        <v>22</v>
      </c>
      <c r="F44" s="4"/>
      <c r="L44" s="23"/>
    </row>
    <row r="45" spans="1:16" x14ac:dyDescent="0.25">
      <c r="A45" s="5">
        <f t="shared" si="2"/>
        <v>23</v>
      </c>
      <c r="C45" s="8"/>
      <c r="F45" s="4"/>
    </row>
    <row r="46" spans="1:16" x14ac:dyDescent="0.25">
      <c r="A46" s="5">
        <f t="shared" si="2"/>
        <v>24</v>
      </c>
      <c r="C46" s="8"/>
      <c r="F46" s="4"/>
    </row>
    <row r="47" spans="1:16" x14ac:dyDescent="0.25">
      <c r="A47" s="5">
        <f t="shared" si="2"/>
        <v>25</v>
      </c>
      <c r="C47" s="18"/>
      <c r="F47" s="4"/>
    </row>
    <row r="48" spans="1:16" x14ac:dyDescent="0.25">
      <c r="A48" s="5">
        <f t="shared" si="2"/>
        <v>26</v>
      </c>
      <c r="C48" s="8"/>
      <c r="F48" s="4"/>
    </row>
    <row r="49" spans="1:8" x14ac:dyDescent="0.25">
      <c r="A49" s="5">
        <f t="shared" si="2"/>
        <v>27</v>
      </c>
      <c r="C49" s="8"/>
    </row>
    <row r="50" spans="1:8" x14ac:dyDescent="0.25">
      <c r="A50" s="5">
        <f t="shared" si="2"/>
        <v>28</v>
      </c>
      <c r="C50" s="19"/>
    </row>
    <row r="51" spans="1:8" x14ac:dyDescent="0.25">
      <c r="A51" s="5">
        <f t="shared" si="2"/>
        <v>29</v>
      </c>
      <c r="H51" s="29"/>
    </row>
    <row r="52" spans="1:8" x14ac:dyDescent="0.25">
      <c r="A52" s="5">
        <f t="shared" si="2"/>
        <v>30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opLeftCell="B1" workbookViewId="0">
      <selection activeCell="M38" sqref="M38"/>
    </sheetView>
  </sheetViews>
  <sheetFormatPr defaultRowHeight="15" x14ac:dyDescent="0.25"/>
  <cols>
    <col min="1" max="1" width="4.85546875" hidden="1" customWidth="1"/>
    <col min="2" max="2" width="8" customWidth="1"/>
    <col min="3" max="3" width="10.42578125" hidden="1" customWidth="1"/>
    <col min="4" max="4" width="15.140625" customWidth="1"/>
    <col min="5" max="5" width="13.5703125" customWidth="1"/>
    <col min="6" max="6" width="12" customWidth="1"/>
    <col min="7" max="7" width="3.5703125" customWidth="1"/>
    <col min="8" max="8" width="12.85546875" customWidth="1"/>
    <col min="9" max="9" width="3" customWidth="1"/>
    <col min="10" max="10" width="11" bestFit="1" customWidth="1"/>
    <col min="11" max="11" width="3.42578125" customWidth="1"/>
    <col min="12" max="12" width="16.85546875" customWidth="1"/>
    <col min="13" max="21" width="12.7109375" customWidth="1"/>
  </cols>
  <sheetData>
    <row r="1" spans="1:21" x14ac:dyDescent="0.25">
      <c r="A1" s="2"/>
      <c r="B1" s="2" t="s">
        <v>45</v>
      </c>
      <c r="L1" s="30" t="s">
        <v>46</v>
      </c>
    </row>
    <row r="2" spans="1:21" x14ac:dyDescent="0.25">
      <c r="A2" s="2"/>
    </row>
    <row r="5" spans="1:21" x14ac:dyDescent="0.25">
      <c r="L5" s="5" t="s">
        <v>11</v>
      </c>
      <c r="M5" s="8"/>
      <c r="N5" s="8"/>
      <c r="O5" s="8"/>
      <c r="P5" s="8"/>
      <c r="Q5" s="8"/>
      <c r="R5" s="8"/>
      <c r="S5" s="8"/>
      <c r="T5" s="8"/>
      <c r="U5" s="8"/>
    </row>
    <row r="6" spans="1:21" x14ac:dyDescent="0.25">
      <c r="D6" s="43" t="s">
        <v>13</v>
      </c>
      <c r="E6" s="43"/>
      <c r="F6" s="43"/>
      <c r="H6" s="16" t="s">
        <v>18</v>
      </c>
      <c r="I6" s="5"/>
      <c r="J6" s="5" t="s">
        <v>2</v>
      </c>
      <c r="L6" s="5" t="s">
        <v>10</v>
      </c>
      <c r="M6" s="8"/>
      <c r="N6" s="8"/>
      <c r="O6" s="8"/>
      <c r="P6" s="8"/>
      <c r="Q6" s="8"/>
      <c r="R6" s="8"/>
      <c r="S6" s="8"/>
      <c r="T6" s="8"/>
      <c r="U6" s="8"/>
    </row>
    <row r="7" spans="1:21" ht="15.75" thickBot="1" x14ac:dyDescent="0.3">
      <c r="A7" s="7" t="s">
        <v>9</v>
      </c>
      <c r="B7" s="7" t="s">
        <v>12</v>
      </c>
      <c r="C7" s="7"/>
      <c r="D7" s="15" t="s">
        <v>16</v>
      </c>
      <c r="E7" s="15" t="s">
        <v>17</v>
      </c>
      <c r="F7" s="7" t="s">
        <v>1</v>
      </c>
      <c r="G7" s="6"/>
      <c r="H7" s="7" t="s">
        <v>15</v>
      </c>
      <c r="I7" s="7"/>
      <c r="J7" s="7" t="s">
        <v>3</v>
      </c>
      <c r="K7" s="6"/>
      <c r="L7" s="7" t="s">
        <v>20</v>
      </c>
      <c r="M7" s="8"/>
      <c r="N7" s="8"/>
      <c r="O7" s="8"/>
      <c r="P7" s="8"/>
      <c r="Q7" s="8"/>
      <c r="R7" s="8"/>
      <c r="S7" s="8"/>
      <c r="T7" s="8"/>
      <c r="U7" s="8"/>
    </row>
    <row r="8" spans="1:21" x14ac:dyDescent="0.25">
      <c r="A8" s="5"/>
      <c r="B8" s="8"/>
      <c r="C8" s="8"/>
      <c r="D8" s="12" t="s">
        <v>4</v>
      </c>
      <c r="E8" s="12" t="s">
        <v>5</v>
      </c>
      <c r="F8" s="12" t="s">
        <v>6</v>
      </c>
      <c r="G8" s="8"/>
      <c r="H8" s="12" t="s">
        <v>7</v>
      </c>
      <c r="I8" s="12"/>
      <c r="J8" s="12" t="s">
        <v>8</v>
      </c>
      <c r="K8" s="8"/>
      <c r="L8" s="12" t="s">
        <v>14</v>
      </c>
      <c r="M8" s="8"/>
      <c r="N8" s="8"/>
      <c r="O8" s="8"/>
      <c r="P8" s="8"/>
      <c r="Q8" s="8"/>
      <c r="R8" s="8"/>
      <c r="S8" s="8"/>
      <c r="T8" s="8"/>
      <c r="U8" s="8"/>
    </row>
    <row r="9" spans="1:21" ht="18.75" customHeight="1" thickBot="1" x14ac:dyDescent="0.3">
      <c r="A9" s="5"/>
      <c r="C9" s="9">
        <v>42916</v>
      </c>
      <c r="D9" s="10">
        <v>0</v>
      </c>
      <c r="E9" s="10">
        <v>0</v>
      </c>
      <c r="F9" s="10">
        <v>0</v>
      </c>
      <c r="G9" s="11"/>
      <c r="H9" s="10">
        <v>0</v>
      </c>
      <c r="I9" s="10"/>
      <c r="J9" s="10">
        <v>0</v>
      </c>
      <c r="M9" s="8"/>
      <c r="N9" s="8"/>
      <c r="O9" s="8"/>
      <c r="P9" s="8"/>
      <c r="Q9" s="8"/>
      <c r="R9" s="8"/>
      <c r="S9" s="8"/>
      <c r="T9" s="8"/>
      <c r="U9" s="8"/>
    </row>
    <row r="10" spans="1:21" x14ac:dyDescent="0.25">
      <c r="A10" s="5">
        <v>1</v>
      </c>
      <c r="B10" s="5">
        <f t="shared" ref="B10:B27" si="0">YEAR(C10)</f>
        <v>2018</v>
      </c>
      <c r="C10" s="1">
        <v>43281</v>
      </c>
      <c r="D10" s="3">
        <v>665971.86121437687</v>
      </c>
      <c r="E10" s="3">
        <v>652098.37283232482</v>
      </c>
      <c r="F10" s="3">
        <v>13873.488382052048</v>
      </c>
      <c r="H10" s="35" t="s">
        <v>49</v>
      </c>
      <c r="I10" s="3"/>
      <c r="J10" s="35" t="s">
        <v>49</v>
      </c>
      <c r="L10" s="38" t="s">
        <v>49</v>
      </c>
      <c r="M10" s="8"/>
      <c r="N10" s="8"/>
      <c r="O10" s="8"/>
      <c r="P10" s="8"/>
      <c r="Q10" s="8"/>
      <c r="R10" s="8"/>
      <c r="S10" s="8"/>
      <c r="T10" s="8"/>
      <c r="U10" s="8"/>
    </row>
    <row r="11" spans="1:21" x14ac:dyDescent="0.25">
      <c r="A11" s="5">
        <f t="shared" ref="A11:A27" si="1">A10+1</f>
        <v>2</v>
      </c>
      <c r="B11" s="5">
        <f t="shared" si="0"/>
        <v>2019</v>
      </c>
      <c r="C11" s="1">
        <v>43646</v>
      </c>
      <c r="D11" s="3">
        <v>693210.33903786342</v>
      </c>
      <c r="E11" s="3">
        <v>679340.02653786342</v>
      </c>
      <c r="F11" s="3">
        <v>13870.3125</v>
      </c>
      <c r="H11" s="36" t="s">
        <v>49</v>
      </c>
      <c r="I11" s="3"/>
      <c r="J11" s="36" t="s">
        <v>49</v>
      </c>
      <c r="L11" s="39" t="s">
        <v>49</v>
      </c>
      <c r="M11" s="8"/>
      <c r="N11" s="8"/>
      <c r="O11" s="8"/>
      <c r="P11" s="8"/>
      <c r="Q11" s="8"/>
      <c r="R11" s="8"/>
      <c r="S11" s="8"/>
      <c r="T11" s="8"/>
      <c r="U11" s="8"/>
    </row>
    <row r="12" spans="1:21" x14ac:dyDescent="0.25">
      <c r="A12" s="5">
        <f t="shared" si="1"/>
        <v>3</v>
      </c>
      <c r="B12" s="5">
        <f t="shared" si="0"/>
        <v>2020</v>
      </c>
      <c r="C12" s="1">
        <v>44012</v>
      </c>
      <c r="D12" s="3">
        <v>696839.79828641925</v>
      </c>
      <c r="E12" s="3">
        <v>682664.82953641925</v>
      </c>
      <c r="F12" s="3">
        <v>14174.96875</v>
      </c>
      <c r="H12" s="36" t="s">
        <v>49</v>
      </c>
      <c r="I12" s="3"/>
      <c r="J12" s="36" t="s">
        <v>49</v>
      </c>
      <c r="L12" s="39" t="s">
        <v>49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x14ac:dyDescent="0.25">
      <c r="A13" s="5">
        <f t="shared" si="1"/>
        <v>4</v>
      </c>
      <c r="B13" s="5">
        <f t="shared" si="0"/>
        <v>2021</v>
      </c>
      <c r="C13" s="1">
        <v>44377</v>
      </c>
      <c r="D13" s="3">
        <v>718010.7046132395</v>
      </c>
      <c r="E13" s="3">
        <v>702838.6421132395</v>
      </c>
      <c r="F13" s="3">
        <v>15172.0625</v>
      </c>
      <c r="H13" s="36" t="s">
        <v>49</v>
      </c>
      <c r="I13" s="3"/>
      <c r="J13" s="36" t="s">
        <v>49</v>
      </c>
      <c r="L13" s="39" t="s">
        <v>49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x14ac:dyDescent="0.25">
      <c r="A14" s="5">
        <f t="shared" si="1"/>
        <v>5</v>
      </c>
      <c r="B14" s="5">
        <f t="shared" si="0"/>
        <v>2022</v>
      </c>
      <c r="C14" s="1">
        <v>44742</v>
      </c>
      <c r="D14" s="3">
        <v>783036.99735277845</v>
      </c>
      <c r="E14" s="3">
        <v>736784.99314159504</v>
      </c>
      <c r="F14" s="3">
        <v>46252.004211183405</v>
      </c>
      <c r="H14" s="36" t="s">
        <v>49</v>
      </c>
      <c r="I14" s="3"/>
      <c r="J14" s="36" t="s">
        <v>49</v>
      </c>
      <c r="L14" s="39" t="s">
        <v>49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x14ac:dyDescent="0.25">
      <c r="A15" s="5">
        <f t="shared" si="1"/>
        <v>6</v>
      </c>
      <c r="B15" s="5">
        <f t="shared" si="0"/>
        <v>2023</v>
      </c>
      <c r="C15" s="1">
        <v>45107</v>
      </c>
      <c r="D15" s="3">
        <v>851898.30214063521</v>
      </c>
      <c r="E15" s="3">
        <v>815909.16326263477</v>
      </c>
      <c r="F15" s="3">
        <v>35989.138878000434</v>
      </c>
      <c r="H15" s="36" t="s">
        <v>49</v>
      </c>
      <c r="I15" s="3"/>
      <c r="J15" s="36" t="s">
        <v>49</v>
      </c>
      <c r="L15" s="39" t="s">
        <v>49</v>
      </c>
    </row>
    <row r="16" spans="1:21" x14ac:dyDescent="0.25">
      <c r="A16" s="5">
        <f t="shared" si="1"/>
        <v>7</v>
      </c>
      <c r="B16" s="5">
        <f t="shared" si="0"/>
        <v>2024</v>
      </c>
      <c r="C16" s="1">
        <v>45473</v>
      </c>
      <c r="D16" s="3">
        <v>865064.88491637632</v>
      </c>
      <c r="E16" s="3">
        <v>831514.09133771202</v>
      </c>
      <c r="F16" s="3">
        <v>33550.793578664307</v>
      </c>
      <c r="H16" s="36" t="s">
        <v>49</v>
      </c>
      <c r="I16" s="3"/>
      <c r="J16" s="36" t="s">
        <v>49</v>
      </c>
      <c r="L16" s="39" t="s">
        <v>49</v>
      </c>
    </row>
    <row r="17" spans="1:12" x14ac:dyDescent="0.25">
      <c r="A17" s="5">
        <f t="shared" si="1"/>
        <v>8</v>
      </c>
      <c r="B17" s="5">
        <f t="shared" si="0"/>
        <v>2025</v>
      </c>
      <c r="C17" s="1">
        <v>45838</v>
      </c>
      <c r="D17" s="3">
        <v>888991.55715723592</v>
      </c>
      <c r="E17" s="3">
        <v>854772.56826547452</v>
      </c>
      <c r="F17" s="3">
        <v>34218.988891761401</v>
      </c>
      <c r="H17" s="36" t="s">
        <v>49</v>
      </c>
      <c r="I17" s="3"/>
      <c r="J17" s="36" t="s">
        <v>49</v>
      </c>
      <c r="L17" s="39" t="s">
        <v>49</v>
      </c>
    </row>
    <row r="18" spans="1:12" x14ac:dyDescent="0.25">
      <c r="A18" s="5">
        <f t="shared" si="1"/>
        <v>9</v>
      </c>
      <c r="B18" s="5">
        <f t="shared" si="0"/>
        <v>2026</v>
      </c>
      <c r="C18" s="1">
        <v>46203</v>
      </c>
      <c r="D18" s="3">
        <v>999297.65002140764</v>
      </c>
      <c r="E18" s="3">
        <v>963039.75261217367</v>
      </c>
      <c r="F18" s="3">
        <v>36257.897409233963</v>
      </c>
      <c r="H18" s="36" t="s">
        <v>49</v>
      </c>
      <c r="I18" s="3"/>
      <c r="J18" s="36" t="s">
        <v>49</v>
      </c>
      <c r="L18" s="39" t="s">
        <v>49</v>
      </c>
    </row>
    <row r="19" spans="1:12" x14ac:dyDescent="0.25">
      <c r="A19" s="5">
        <f t="shared" si="1"/>
        <v>10</v>
      </c>
      <c r="B19" s="5">
        <f t="shared" si="0"/>
        <v>2027</v>
      </c>
      <c r="C19" s="1">
        <v>46568</v>
      </c>
      <c r="D19" s="3">
        <v>1027091.2329484855</v>
      </c>
      <c r="E19" s="3">
        <v>990461.90059181396</v>
      </c>
      <c r="F19" s="3">
        <v>36629.33235667157</v>
      </c>
      <c r="H19" s="36" t="s">
        <v>49</v>
      </c>
      <c r="I19" s="3"/>
      <c r="J19" s="36" t="s">
        <v>49</v>
      </c>
      <c r="L19" s="39" t="s">
        <v>49</v>
      </c>
    </row>
    <row r="20" spans="1:12" x14ac:dyDescent="0.25">
      <c r="A20" s="5">
        <f t="shared" si="1"/>
        <v>11</v>
      </c>
      <c r="B20" s="5">
        <f t="shared" si="0"/>
        <v>2028</v>
      </c>
      <c r="C20" s="1">
        <v>46934</v>
      </c>
      <c r="D20" s="3">
        <v>1096500.0862847418</v>
      </c>
      <c r="E20" s="3">
        <v>1059391.6847058791</v>
      </c>
      <c r="F20" s="3">
        <v>37108.401578862686</v>
      </c>
      <c r="H20" s="36" t="s">
        <v>49</v>
      </c>
      <c r="I20" s="3"/>
      <c r="J20" s="36" t="s">
        <v>49</v>
      </c>
      <c r="L20" s="39" t="s">
        <v>49</v>
      </c>
    </row>
    <row r="21" spans="1:12" x14ac:dyDescent="0.25">
      <c r="A21" s="5">
        <f t="shared" si="1"/>
        <v>12</v>
      </c>
      <c r="B21" s="5">
        <f t="shared" si="0"/>
        <v>2029</v>
      </c>
      <c r="C21" s="1">
        <v>47299</v>
      </c>
      <c r="D21" s="3">
        <v>1176147.547693681</v>
      </c>
      <c r="E21" s="3">
        <v>1137885.9510279207</v>
      </c>
      <c r="F21" s="3">
        <v>38261.596665760269</v>
      </c>
      <c r="H21" s="36" t="s">
        <v>49</v>
      </c>
      <c r="I21" s="3"/>
      <c r="J21" s="36" t="s">
        <v>49</v>
      </c>
      <c r="L21" s="39" t="s">
        <v>49</v>
      </c>
    </row>
    <row r="22" spans="1:12" x14ac:dyDescent="0.25">
      <c r="A22" s="5">
        <f t="shared" si="1"/>
        <v>13</v>
      </c>
      <c r="B22" s="5">
        <f t="shared" si="0"/>
        <v>2030</v>
      </c>
      <c r="C22" s="1">
        <v>47664</v>
      </c>
      <c r="D22" s="3">
        <v>1279101.2417831824</v>
      </c>
      <c r="E22" s="3">
        <v>1239510.0196345698</v>
      </c>
      <c r="F22" s="3">
        <v>39591.222148612607</v>
      </c>
      <c r="H22" s="36" t="s">
        <v>49</v>
      </c>
      <c r="I22" s="3"/>
      <c r="J22" s="36" t="s">
        <v>49</v>
      </c>
      <c r="L22" s="39" t="s">
        <v>49</v>
      </c>
    </row>
    <row r="23" spans="1:12" ht="15.75" thickBot="1" x14ac:dyDescent="0.3">
      <c r="A23" s="5">
        <f t="shared" si="1"/>
        <v>14</v>
      </c>
      <c r="B23" s="5">
        <f t="shared" si="0"/>
        <v>2031</v>
      </c>
      <c r="C23" s="1">
        <v>48029</v>
      </c>
      <c r="D23" s="3">
        <v>1326282.5138841285</v>
      </c>
      <c r="E23" s="3">
        <v>1286304.1251507241</v>
      </c>
      <c r="F23" s="3">
        <v>39978.388733404456</v>
      </c>
      <c r="H23" s="36" t="s">
        <v>49</v>
      </c>
      <c r="I23" s="3"/>
      <c r="J23" s="36" t="s">
        <v>49</v>
      </c>
      <c r="L23" s="40" t="s">
        <v>49</v>
      </c>
    </row>
    <row r="24" spans="1:12" ht="15.75" thickBot="1" x14ac:dyDescent="0.3">
      <c r="A24" s="5">
        <f t="shared" si="1"/>
        <v>15</v>
      </c>
      <c r="B24" s="5">
        <f t="shared" si="0"/>
        <v>2032</v>
      </c>
      <c r="C24" s="1">
        <v>48395</v>
      </c>
      <c r="D24" s="3">
        <v>1411899.3220667657</v>
      </c>
      <c r="E24" s="3">
        <v>1370278.4517103904</v>
      </c>
      <c r="F24" s="3">
        <v>41620.870356375352</v>
      </c>
      <c r="H24" s="37" t="s">
        <v>49</v>
      </c>
      <c r="I24" s="3"/>
      <c r="J24" s="37" t="s">
        <v>49</v>
      </c>
      <c r="L24" s="42">
        <v>15398.445640781114</v>
      </c>
    </row>
    <row r="25" spans="1:12" hidden="1" x14ac:dyDescent="0.25">
      <c r="A25" s="5">
        <f t="shared" si="1"/>
        <v>16</v>
      </c>
      <c r="B25" s="5">
        <f t="shared" si="0"/>
        <v>2033</v>
      </c>
      <c r="C25" s="1">
        <v>48760</v>
      </c>
      <c r="D25" s="3">
        <v>1499606.2238365146</v>
      </c>
      <c r="E25" s="3">
        <v>1457182.6532984145</v>
      </c>
      <c r="F25" s="3">
        <v>42423.570538100088</v>
      </c>
      <c r="H25" s="36" t="s">
        <v>49</v>
      </c>
      <c r="I25" s="3"/>
      <c r="J25" s="36" t="s">
        <v>49</v>
      </c>
      <c r="L25" s="4" t="e">
        <f>XNPV(0.0777,J$9:J25,$C$9:$C25)</f>
        <v>#NUM!</v>
      </c>
    </row>
    <row r="26" spans="1:12" hidden="1" x14ac:dyDescent="0.25">
      <c r="A26" s="5">
        <f t="shared" si="1"/>
        <v>17</v>
      </c>
      <c r="B26" s="5">
        <f t="shared" si="0"/>
        <v>2034</v>
      </c>
      <c r="C26" s="1">
        <v>49125</v>
      </c>
      <c r="D26" s="3">
        <v>1567886.9673006833</v>
      </c>
      <c r="E26" s="3">
        <v>1524825.5157135031</v>
      </c>
      <c r="F26" s="3">
        <v>43061.451587180141</v>
      </c>
      <c r="H26" s="36" t="s">
        <v>49</v>
      </c>
      <c r="I26" s="3"/>
      <c r="J26" s="36" t="s">
        <v>49</v>
      </c>
      <c r="L26" s="4" t="e">
        <f>XNPV(0.0777,J$9:J26,$C$9:$C26)</f>
        <v>#NUM!</v>
      </c>
    </row>
    <row r="27" spans="1:12" ht="15.75" hidden="1" thickBot="1" x14ac:dyDescent="0.3">
      <c r="A27" s="5">
        <f t="shared" si="1"/>
        <v>18</v>
      </c>
      <c r="B27" s="5">
        <f t="shared" si="0"/>
        <v>2035</v>
      </c>
      <c r="C27" s="1">
        <v>49490</v>
      </c>
      <c r="D27" s="3">
        <v>1636749.7822309418</v>
      </c>
      <c r="E27" s="3">
        <v>1592824.1217748621</v>
      </c>
      <c r="F27" s="3">
        <v>43925.660456079757</v>
      </c>
      <c r="H27" s="37" t="s">
        <v>49</v>
      </c>
      <c r="I27" s="3"/>
      <c r="J27" s="37" t="s">
        <v>49</v>
      </c>
      <c r="L27" s="4" t="e">
        <f>XNPV(0.0777,J$9:J27,$C$9:$C27)</f>
        <v>#NUM!</v>
      </c>
    </row>
    <row r="28" spans="1:12" x14ac:dyDescent="0.25">
      <c r="A28" s="5"/>
      <c r="B28" s="5"/>
      <c r="C28" s="1"/>
      <c r="D28" s="3"/>
      <c r="E28" s="3"/>
      <c r="F28" s="3"/>
      <c r="H28" s="3"/>
      <c r="I28" s="4"/>
      <c r="J28" s="4"/>
      <c r="L28" s="4"/>
    </row>
    <row r="29" spans="1:12" x14ac:dyDescent="0.25">
      <c r="A29" s="5"/>
      <c r="B29" s="31" t="s">
        <v>50</v>
      </c>
      <c r="C29" s="1"/>
      <c r="D29" s="3"/>
      <c r="E29" s="3"/>
      <c r="F29" s="3"/>
      <c r="H29" s="3"/>
      <c r="I29" s="4"/>
      <c r="J29" s="4"/>
      <c r="L29" s="4"/>
    </row>
    <row r="30" spans="1:12" x14ac:dyDescent="0.25">
      <c r="A30" s="5"/>
      <c r="B30" s="5"/>
      <c r="C30" s="1"/>
      <c r="D30" s="3"/>
      <c r="E30" s="3"/>
      <c r="F30" s="3"/>
      <c r="H30" s="3"/>
      <c r="I30" s="4"/>
      <c r="J30" s="4"/>
      <c r="L30" s="4"/>
    </row>
    <row r="31" spans="1:12" x14ac:dyDescent="0.25">
      <c r="A31" s="5">
        <f>A27+1</f>
        <v>19</v>
      </c>
      <c r="F31" s="3"/>
    </row>
    <row r="32" spans="1:12" x14ac:dyDescent="0.25">
      <c r="A32" s="5"/>
      <c r="F32" s="3"/>
    </row>
    <row r="33" spans="1:6" x14ac:dyDescent="0.25">
      <c r="A33" s="5"/>
      <c r="F33" s="3"/>
    </row>
    <row r="34" spans="1:6" x14ac:dyDescent="0.25">
      <c r="A34" s="5"/>
      <c r="F34" s="3"/>
    </row>
    <row r="35" spans="1:6" x14ac:dyDescent="0.25">
      <c r="A35" s="5"/>
      <c r="F35" s="3"/>
    </row>
    <row r="36" spans="1:6" x14ac:dyDescent="0.25">
      <c r="A36" s="5"/>
      <c r="F36" s="3"/>
    </row>
    <row r="37" spans="1:6" x14ac:dyDescent="0.25">
      <c r="A37" s="5"/>
      <c r="F37" s="3"/>
    </row>
    <row r="38" spans="1:6" x14ac:dyDescent="0.25">
      <c r="A38" s="5"/>
      <c r="F38" s="3"/>
    </row>
    <row r="39" spans="1:6" x14ac:dyDescent="0.25">
      <c r="A39" s="5"/>
      <c r="F39" s="3"/>
    </row>
  </sheetData>
  <mergeCells count="1">
    <mergeCell ref="D6:F6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abSelected="1" topLeftCell="B1" workbookViewId="0">
      <selection activeCell="S33" sqref="S33"/>
    </sheetView>
  </sheetViews>
  <sheetFormatPr defaultRowHeight="15" x14ac:dyDescent="0.25"/>
  <cols>
    <col min="1" max="1" width="4.85546875" hidden="1" customWidth="1"/>
    <col min="2" max="2" width="8" customWidth="1"/>
    <col min="3" max="3" width="10.42578125" hidden="1" customWidth="1"/>
    <col min="4" max="6" width="15.140625" customWidth="1"/>
    <col min="7" max="7" width="3.5703125" customWidth="1"/>
    <col min="8" max="8" width="15.140625" customWidth="1"/>
    <col min="9" max="9" width="3.5703125" customWidth="1"/>
    <col min="10" max="10" width="15.140625" customWidth="1"/>
    <col min="11" max="11" width="3.140625" customWidth="1"/>
    <col min="12" max="12" width="15.140625" customWidth="1"/>
    <col min="13" max="13" width="3" customWidth="1"/>
    <col min="14" max="14" width="15.140625" customWidth="1"/>
    <col min="15" max="15" width="3.42578125" customWidth="1"/>
    <col min="16" max="16" width="16.85546875" customWidth="1"/>
    <col min="17" max="25" width="12.7109375" customWidth="1"/>
  </cols>
  <sheetData>
    <row r="1" spans="1:25" x14ac:dyDescent="0.25">
      <c r="A1" s="2"/>
      <c r="B1" s="2" t="s">
        <v>52</v>
      </c>
      <c r="P1" s="30" t="s">
        <v>28</v>
      </c>
    </row>
    <row r="2" spans="1:25" x14ac:dyDescent="0.25">
      <c r="A2" s="2"/>
    </row>
    <row r="3" spans="1:25" x14ac:dyDescent="0.25">
      <c r="A3" s="2"/>
      <c r="P3" s="5" t="s">
        <v>56</v>
      </c>
    </row>
    <row r="4" spans="1:25" x14ac:dyDescent="0.25">
      <c r="N4" s="5" t="s">
        <v>0</v>
      </c>
      <c r="P4" s="5" t="s">
        <v>57</v>
      </c>
    </row>
    <row r="5" spans="1:25" x14ac:dyDescent="0.25">
      <c r="H5" s="5" t="s">
        <v>43</v>
      </c>
      <c r="N5" s="5" t="s">
        <v>53</v>
      </c>
      <c r="P5" s="5" t="s">
        <v>53</v>
      </c>
    </row>
    <row r="6" spans="1:25" x14ac:dyDescent="0.25">
      <c r="H6" s="5" t="s">
        <v>23</v>
      </c>
      <c r="J6" s="5" t="s">
        <v>0</v>
      </c>
      <c r="K6" s="5"/>
      <c r="N6" s="5" t="s">
        <v>54</v>
      </c>
      <c r="P6" s="5" t="s">
        <v>58</v>
      </c>
      <c r="Q6" s="8"/>
      <c r="R6" s="8"/>
      <c r="S6" s="8"/>
      <c r="T6" s="8"/>
      <c r="U6" s="8"/>
      <c r="V6" s="8"/>
      <c r="W6" s="8"/>
      <c r="X6" s="8"/>
      <c r="Y6" s="8"/>
    </row>
    <row r="7" spans="1:25" x14ac:dyDescent="0.25">
      <c r="D7" s="43" t="s">
        <v>13</v>
      </c>
      <c r="E7" s="43"/>
      <c r="F7" s="43"/>
      <c r="H7" s="5" t="s">
        <v>24</v>
      </c>
      <c r="J7" s="5" t="s">
        <v>2</v>
      </c>
      <c r="K7" s="5"/>
      <c r="L7" s="16" t="s">
        <v>18</v>
      </c>
      <c r="M7" s="5"/>
      <c r="N7" s="5" t="s">
        <v>55</v>
      </c>
      <c r="P7" s="5" t="s">
        <v>59</v>
      </c>
      <c r="Q7" s="8"/>
      <c r="R7" s="8"/>
      <c r="S7" s="8"/>
      <c r="T7" s="8"/>
      <c r="U7" s="8"/>
      <c r="V7" s="8"/>
      <c r="W7" s="8"/>
      <c r="X7" s="8"/>
      <c r="Y7" s="8"/>
    </row>
    <row r="8" spans="1:25" ht="18" thickBot="1" x14ac:dyDescent="0.3">
      <c r="A8" s="7" t="s">
        <v>9</v>
      </c>
      <c r="B8" s="7" t="s">
        <v>12</v>
      </c>
      <c r="C8" s="7"/>
      <c r="D8" s="15" t="s">
        <v>16</v>
      </c>
      <c r="E8" s="15" t="s">
        <v>17</v>
      </c>
      <c r="F8" s="7" t="s">
        <v>1</v>
      </c>
      <c r="G8" s="6"/>
      <c r="H8" s="7" t="s">
        <v>27</v>
      </c>
      <c r="I8" s="6"/>
      <c r="J8" s="7" t="s">
        <v>3</v>
      </c>
      <c r="K8" s="7"/>
      <c r="L8" s="7" t="s">
        <v>15</v>
      </c>
      <c r="M8" s="7"/>
      <c r="N8" s="7" t="s">
        <v>15</v>
      </c>
      <c r="O8" s="6"/>
      <c r="P8" s="7" t="s">
        <v>60</v>
      </c>
      <c r="Q8" s="8"/>
      <c r="R8" s="8"/>
      <c r="S8" s="8"/>
      <c r="T8" s="8"/>
      <c r="U8" s="8"/>
      <c r="V8" s="8"/>
      <c r="W8" s="8"/>
      <c r="X8" s="8"/>
      <c r="Y8" s="8"/>
    </row>
    <row r="9" spans="1:25" x14ac:dyDescent="0.25">
      <c r="A9" s="5"/>
      <c r="B9" s="8"/>
      <c r="C9" s="8"/>
      <c r="D9" s="12" t="s">
        <v>4</v>
      </c>
      <c r="E9" s="12" t="s">
        <v>5</v>
      </c>
      <c r="F9" s="12" t="s">
        <v>6</v>
      </c>
      <c r="G9" s="8"/>
      <c r="H9" s="12" t="s">
        <v>7</v>
      </c>
      <c r="I9" s="8"/>
      <c r="J9" s="12" t="s">
        <v>44</v>
      </c>
      <c r="K9" s="12"/>
      <c r="L9" s="12" t="s">
        <v>61</v>
      </c>
      <c r="M9" s="12"/>
      <c r="N9" s="12" t="s">
        <v>62</v>
      </c>
      <c r="O9" s="8"/>
      <c r="P9" s="12" t="s">
        <v>63</v>
      </c>
      <c r="Q9" s="8"/>
      <c r="R9" s="8"/>
      <c r="S9" s="8"/>
      <c r="T9" s="8"/>
      <c r="U9" s="8"/>
      <c r="V9" s="8"/>
      <c r="W9" s="8"/>
      <c r="X9" s="8"/>
      <c r="Y9" s="8"/>
    </row>
    <row r="10" spans="1:25" ht="9" customHeight="1" thickBot="1" x14ac:dyDescent="0.3">
      <c r="A10" s="5"/>
      <c r="C10" s="9">
        <v>42916</v>
      </c>
      <c r="D10" s="10">
        <v>0</v>
      </c>
      <c r="E10" s="10">
        <v>0</v>
      </c>
      <c r="F10" s="10">
        <v>0</v>
      </c>
      <c r="G10" s="11"/>
      <c r="H10" s="11"/>
      <c r="I10" s="11"/>
      <c r="J10" s="11"/>
      <c r="K10" s="11"/>
      <c r="L10" s="10">
        <v>0</v>
      </c>
      <c r="M10" s="10"/>
      <c r="N10" s="10">
        <v>0</v>
      </c>
      <c r="Q10" s="8"/>
      <c r="R10" s="8"/>
      <c r="S10" s="8"/>
      <c r="T10" s="8"/>
      <c r="U10" s="8"/>
      <c r="V10" s="8"/>
      <c r="W10" s="8"/>
      <c r="X10" s="8"/>
      <c r="Y10" s="8"/>
    </row>
    <row r="11" spans="1:25" x14ac:dyDescent="0.25">
      <c r="A11" s="5">
        <v>1</v>
      </c>
      <c r="B11" s="5">
        <f t="shared" ref="B11:B28" si="0">YEAR(C11)</f>
        <v>2018</v>
      </c>
      <c r="C11" s="1">
        <v>43281</v>
      </c>
      <c r="D11" s="3">
        <v>665971.86121437687</v>
      </c>
      <c r="E11" s="3">
        <v>652098.37283232482</v>
      </c>
      <c r="F11" s="3">
        <v>13873.488382052048</v>
      </c>
      <c r="H11" s="3">
        <v>4631.6129922440532</v>
      </c>
      <c r="J11" s="3">
        <v>18505.1013742961</v>
      </c>
      <c r="L11" s="35" t="s">
        <v>49</v>
      </c>
      <c r="M11" s="3"/>
      <c r="N11" s="35" t="s">
        <v>49</v>
      </c>
      <c r="P11" s="38" t="s">
        <v>49</v>
      </c>
      <c r="Q11" s="8"/>
      <c r="R11" s="8"/>
      <c r="S11" s="8"/>
      <c r="T11" s="8"/>
      <c r="U11" s="8"/>
      <c r="V11" s="8"/>
      <c r="W11" s="8"/>
      <c r="X11" s="8"/>
      <c r="Y11" s="8"/>
    </row>
    <row r="12" spans="1:25" x14ac:dyDescent="0.25">
      <c r="A12" s="5">
        <f t="shared" ref="A12:A28" si="1">A11+1</f>
        <v>2</v>
      </c>
      <c r="B12" s="5">
        <f t="shared" si="0"/>
        <v>2019</v>
      </c>
      <c r="C12" s="1">
        <v>43646</v>
      </c>
      <c r="D12" s="3">
        <v>693210.33903786342</v>
      </c>
      <c r="E12" s="3">
        <v>679340.02653786342</v>
      </c>
      <c r="F12" s="3">
        <v>13870.3125</v>
      </c>
      <c r="H12" s="3">
        <v>4361.8421739534042</v>
      </c>
      <c r="J12" s="3">
        <v>18232.154673953402</v>
      </c>
      <c r="L12" s="36" t="s">
        <v>49</v>
      </c>
      <c r="M12" s="3"/>
      <c r="N12" s="36" t="s">
        <v>49</v>
      </c>
      <c r="P12" s="39" t="s">
        <v>49</v>
      </c>
      <c r="Q12" s="8"/>
      <c r="R12" s="8"/>
      <c r="S12" s="8"/>
      <c r="T12" s="8"/>
      <c r="U12" s="8"/>
      <c r="V12" s="8"/>
      <c r="W12" s="8"/>
      <c r="X12" s="8"/>
      <c r="Y12" s="8"/>
    </row>
    <row r="13" spans="1:25" x14ac:dyDescent="0.25">
      <c r="A13" s="5">
        <f t="shared" si="1"/>
        <v>3</v>
      </c>
      <c r="B13" s="5">
        <f t="shared" si="0"/>
        <v>2020</v>
      </c>
      <c r="C13" s="1">
        <v>44012</v>
      </c>
      <c r="D13" s="3">
        <v>696839.79828641925</v>
      </c>
      <c r="E13" s="3">
        <v>682664.82953641925</v>
      </c>
      <c r="F13" s="3">
        <v>14174.96875</v>
      </c>
      <c r="H13" s="3">
        <v>4312.2757248480284</v>
      </c>
      <c r="J13" s="3">
        <v>18487.244474848027</v>
      </c>
      <c r="L13" s="36" t="s">
        <v>49</v>
      </c>
      <c r="M13" s="3"/>
      <c r="N13" s="36" t="s">
        <v>49</v>
      </c>
      <c r="P13" s="39" t="s">
        <v>49</v>
      </c>
      <c r="Q13" s="8"/>
      <c r="R13" s="8"/>
      <c r="S13" s="8"/>
      <c r="T13" s="8"/>
      <c r="U13" s="8"/>
      <c r="V13" s="8"/>
      <c r="W13" s="8"/>
      <c r="X13" s="8"/>
      <c r="Y13" s="8"/>
    </row>
    <row r="14" spans="1:25" ht="15.75" thickBot="1" x14ac:dyDescent="0.3">
      <c r="A14" s="5">
        <f t="shared" si="1"/>
        <v>4</v>
      </c>
      <c r="B14" s="5">
        <f t="shared" si="0"/>
        <v>2021</v>
      </c>
      <c r="C14" s="1">
        <v>44377</v>
      </c>
      <c r="D14" s="3">
        <v>718010.7046132395</v>
      </c>
      <c r="E14" s="3">
        <v>702838.6421132395</v>
      </c>
      <c r="F14" s="3">
        <v>15172.0625</v>
      </c>
      <c r="H14" s="3">
        <v>3409.1144983874774</v>
      </c>
      <c r="J14" s="3">
        <v>18581.176998387476</v>
      </c>
      <c r="L14" s="36" t="s">
        <v>49</v>
      </c>
      <c r="M14" s="3"/>
      <c r="N14" s="36" t="s">
        <v>49</v>
      </c>
      <c r="P14" s="40" t="s">
        <v>49</v>
      </c>
      <c r="Q14" s="8"/>
      <c r="R14" s="8"/>
      <c r="S14" s="8"/>
      <c r="T14" s="8"/>
      <c r="U14" s="8"/>
      <c r="V14" s="8"/>
      <c r="W14" s="8"/>
      <c r="X14" s="8"/>
      <c r="Y14" s="8"/>
    </row>
    <row r="15" spans="1:25" ht="15.75" thickBot="1" x14ac:dyDescent="0.3">
      <c r="A15" s="5">
        <f t="shared" si="1"/>
        <v>5</v>
      </c>
      <c r="B15" s="5">
        <f t="shared" si="0"/>
        <v>2022</v>
      </c>
      <c r="C15" s="1">
        <v>44742</v>
      </c>
      <c r="D15" s="3">
        <v>783036.99735277845</v>
      </c>
      <c r="E15" s="3">
        <v>736784.99314159504</v>
      </c>
      <c r="F15" s="3">
        <v>46252.004211183405</v>
      </c>
      <c r="H15" s="3">
        <v>2662.7181357414966</v>
      </c>
      <c r="J15" s="3">
        <v>48914.7223469249</v>
      </c>
      <c r="L15" s="36" t="s">
        <v>49</v>
      </c>
      <c r="M15" s="3"/>
      <c r="N15" s="36" t="s">
        <v>49</v>
      </c>
      <c r="P15" s="42">
        <v>-7828.9193403891386</v>
      </c>
      <c r="Q15" s="8"/>
      <c r="R15" s="8"/>
      <c r="S15" s="8"/>
      <c r="T15" s="8"/>
      <c r="U15" s="8"/>
      <c r="V15" s="8"/>
      <c r="W15" s="8"/>
      <c r="X15" s="8"/>
      <c r="Y15" s="8"/>
    </row>
    <row r="16" spans="1:25" x14ac:dyDescent="0.25">
      <c r="A16" s="5">
        <f t="shared" si="1"/>
        <v>6</v>
      </c>
      <c r="B16" s="5">
        <f t="shared" si="0"/>
        <v>2023</v>
      </c>
      <c r="C16" s="1">
        <v>45107</v>
      </c>
      <c r="D16" s="3">
        <v>851898.30214063521</v>
      </c>
      <c r="E16" s="3">
        <v>815909.16326263477</v>
      </c>
      <c r="F16" s="3">
        <v>35989.138878000434</v>
      </c>
      <c r="H16" s="3">
        <v>2160.44594100826</v>
      </c>
      <c r="J16" s="3">
        <v>38149.584819008698</v>
      </c>
      <c r="L16" s="36" t="s">
        <v>49</v>
      </c>
      <c r="M16" s="3"/>
      <c r="N16" s="36" t="s">
        <v>49</v>
      </c>
      <c r="P16" s="38" t="s">
        <v>49</v>
      </c>
    </row>
    <row r="17" spans="1:16" x14ac:dyDescent="0.25">
      <c r="A17" s="5">
        <f t="shared" si="1"/>
        <v>7</v>
      </c>
      <c r="B17" s="5">
        <f t="shared" si="0"/>
        <v>2024</v>
      </c>
      <c r="C17" s="1">
        <v>45473</v>
      </c>
      <c r="D17" s="3">
        <v>865064.88491637632</v>
      </c>
      <c r="E17" s="3">
        <v>831514.09133771202</v>
      </c>
      <c r="F17" s="3">
        <v>33550.793578664307</v>
      </c>
      <c r="H17" s="3">
        <v>2257.9987035596191</v>
      </c>
      <c r="J17" s="3">
        <v>35808.792282223927</v>
      </c>
      <c r="L17" s="36" t="s">
        <v>49</v>
      </c>
      <c r="M17" s="3"/>
      <c r="N17" s="36" t="s">
        <v>49</v>
      </c>
      <c r="P17" s="39" t="s">
        <v>49</v>
      </c>
    </row>
    <row r="18" spans="1:16" x14ac:dyDescent="0.25">
      <c r="A18" s="5">
        <f t="shared" si="1"/>
        <v>8</v>
      </c>
      <c r="B18" s="5">
        <f t="shared" si="0"/>
        <v>2025</v>
      </c>
      <c r="C18" s="1">
        <v>45838</v>
      </c>
      <c r="D18" s="3">
        <v>888991.55715723592</v>
      </c>
      <c r="E18" s="3">
        <v>854772.56826547452</v>
      </c>
      <c r="F18" s="3">
        <v>34218.988891761401</v>
      </c>
      <c r="H18" s="3">
        <v>1764.2995785240641</v>
      </c>
      <c r="J18" s="3">
        <v>35983.288470285464</v>
      </c>
      <c r="L18" s="36" t="s">
        <v>49</v>
      </c>
      <c r="M18" s="3"/>
      <c r="N18" s="36" t="s">
        <v>49</v>
      </c>
      <c r="P18" s="39" t="s">
        <v>49</v>
      </c>
    </row>
    <row r="19" spans="1:16" x14ac:dyDescent="0.25">
      <c r="A19" s="5">
        <f t="shared" si="1"/>
        <v>9</v>
      </c>
      <c r="B19" s="5">
        <f t="shared" si="0"/>
        <v>2026</v>
      </c>
      <c r="C19" s="1">
        <v>46203</v>
      </c>
      <c r="D19" s="3">
        <v>999297.65002140764</v>
      </c>
      <c r="E19" s="3">
        <v>963039.75261217367</v>
      </c>
      <c r="F19" s="3">
        <v>36257.897409233963</v>
      </c>
      <c r="H19" s="3">
        <v>1830.2549135342667</v>
      </c>
      <c r="J19" s="3">
        <v>38088.152322768226</v>
      </c>
      <c r="L19" s="36" t="s">
        <v>49</v>
      </c>
      <c r="M19" s="3"/>
      <c r="N19" s="36" t="s">
        <v>49</v>
      </c>
      <c r="P19" s="39" t="s">
        <v>49</v>
      </c>
    </row>
    <row r="20" spans="1:16" x14ac:dyDescent="0.25">
      <c r="A20" s="5">
        <f t="shared" si="1"/>
        <v>10</v>
      </c>
      <c r="B20" s="5">
        <f t="shared" si="0"/>
        <v>2027</v>
      </c>
      <c r="C20" s="1">
        <v>46568</v>
      </c>
      <c r="D20" s="3">
        <v>1027091.2329484855</v>
      </c>
      <c r="E20" s="3">
        <v>990461.90059181396</v>
      </c>
      <c r="F20" s="3">
        <v>36629.33235667157</v>
      </c>
      <c r="H20" s="3">
        <v>1104.8153019542342</v>
      </c>
      <c r="J20" s="3">
        <v>37734.147658625807</v>
      </c>
      <c r="L20" s="36" t="s">
        <v>49</v>
      </c>
      <c r="M20" s="3"/>
      <c r="N20" s="36" t="s">
        <v>49</v>
      </c>
      <c r="P20" s="39" t="s">
        <v>49</v>
      </c>
    </row>
    <row r="21" spans="1:16" x14ac:dyDescent="0.25">
      <c r="A21" s="5">
        <f t="shared" si="1"/>
        <v>11</v>
      </c>
      <c r="B21" s="5">
        <f t="shared" si="0"/>
        <v>2028</v>
      </c>
      <c r="C21" s="1">
        <v>46934</v>
      </c>
      <c r="D21" s="3">
        <v>1096500.0862847418</v>
      </c>
      <c r="E21" s="3">
        <v>1059391.6847058791</v>
      </c>
      <c r="F21" s="3">
        <v>37108.401578862686</v>
      </c>
      <c r="H21" s="3">
        <v>403.00327494870305</v>
      </c>
      <c r="J21" s="3">
        <v>37511.404853811386</v>
      </c>
      <c r="L21" s="36" t="s">
        <v>49</v>
      </c>
      <c r="M21" s="3"/>
      <c r="N21" s="36" t="s">
        <v>49</v>
      </c>
      <c r="P21" s="39" t="s">
        <v>49</v>
      </c>
    </row>
    <row r="22" spans="1:16" x14ac:dyDescent="0.25">
      <c r="A22" s="5">
        <f t="shared" si="1"/>
        <v>12</v>
      </c>
      <c r="B22" s="5">
        <f t="shared" si="0"/>
        <v>2029</v>
      </c>
      <c r="C22" s="1">
        <v>47299</v>
      </c>
      <c r="D22" s="3">
        <v>1176147.547693681</v>
      </c>
      <c r="E22" s="3">
        <v>1137885.9510279207</v>
      </c>
      <c r="F22" s="3">
        <v>38261.596665760269</v>
      </c>
      <c r="H22" s="3">
        <v>-251.61364360789989</v>
      </c>
      <c r="J22" s="3">
        <v>38009.983022152366</v>
      </c>
      <c r="L22" s="36" t="s">
        <v>49</v>
      </c>
      <c r="M22" s="3"/>
      <c r="N22" s="36" t="s">
        <v>49</v>
      </c>
      <c r="P22" s="39" t="s">
        <v>49</v>
      </c>
    </row>
    <row r="23" spans="1:16" x14ac:dyDescent="0.25">
      <c r="A23" s="5">
        <f t="shared" si="1"/>
        <v>13</v>
      </c>
      <c r="B23" s="5">
        <f t="shared" si="0"/>
        <v>2030</v>
      </c>
      <c r="C23" s="1">
        <v>47664</v>
      </c>
      <c r="D23" s="3">
        <v>1279101.2417831824</v>
      </c>
      <c r="E23" s="3">
        <v>1239510.0196345698</v>
      </c>
      <c r="F23" s="3">
        <v>39591.222148612607</v>
      </c>
      <c r="H23" s="3">
        <v>-823.80279083365338</v>
      </c>
      <c r="J23" s="3">
        <v>38767.419357778956</v>
      </c>
      <c r="L23" s="36" t="s">
        <v>49</v>
      </c>
      <c r="M23" s="3"/>
      <c r="N23" s="36" t="s">
        <v>49</v>
      </c>
      <c r="P23" s="39" t="s">
        <v>49</v>
      </c>
    </row>
    <row r="24" spans="1:16" ht="15.75" thickBot="1" x14ac:dyDescent="0.3">
      <c r="A24" s="5">
        <f t="shared" si="1"/>
        <v>14</v>
      </c>
      <c r="B24" s="5">
        <f t="shared" si="0"/>
        <v>2031</v>
      </c>
      <c r="C24" s="1">
        <v>48029</v>
      </c>
      <c r="D24" s="3">
        <v>1326282.5138841285</v>
      </c>
      <c r="E24" s="3">
        <v>1286304.1251507241</v>
      </c>
      <c r="F24" s="3">
        <v>39978.388733404456</v>
      </c>
      <c r="H24" s="3">
        <v>-1088.5199175245205</v>
      </c>
      <c r="J24" s="3">
        <v>38889.868815879934</v>
      </c>
      <c r="L24" s="36" t="s">
        <v>49</v>
      </c>
      <c r="M24" s="3"/>
      <c r="N24" s="36" t="s">
        <v>49</v>
      </c>
      <c r="P24" s="40" t="s">
        <v>49</v>
      </c>
    </row>
    <row r="25" spans="1:16" ht="15.75" thickBot="1" x14ac:dyDescent="0.3">
      <c r="A25" s="5">
        <f t="shared" si="1"/>
        <v>15</v>
      </c>
      <c r="B25" s="5">
        <f t="shared" si="0"/>
        <v>2032</v>
      </c>
      <c r="C25" s="1">
        <v>48395</v>
      </c>
      <c r="D25" s="3">
        <v>1411899.3220667657</v>
      </c>
      <c r="E25" s="3">
        <v>1370278.4517103904</v>
      </c>
      <c r="F25" s="3">
        <v>41620.870356375352</v>
      </c>
      <c r="H25" s="3">
        <v>-1651.6834222132368</v>
      </c>
      <c r="J25" s="3">
        <v>39969.186934162113</v>
      </c>
      <c r="L25" s="37" t="s">
        <v>49</v>
      </c>
      <c r="M25" s="3"/>
      <c r="N25" s="37" t="s">
        <v>49</v>
      </c>
      <c r="P25" s="42">
        <v>35238.722349934076</v>
      </c>
    </row>
    <row r="26" spans="1:16" hidden="1" x14ac:dyDescent="0.25">
      <c r="A26" s="5">
        <f t="shared" si="1"/>
        <v>16</v>
      </c>
      <c r="B26" s="5">
        <f t="shared" si="0"/>
        <v>2033</v>
      </c>
      <c r="C26" s="1">
        <v>48760</v>
      </c>
      <c r="D26" s="3">
        <v>1499606.2238365146</v>
      </c>
      <c r="E26" s="3">
        <v>1457182.6532984145</v>
      </c>
      <c r="F26" s="3">
        <v>42423.570538100088</v>
      </c>
      <c r="L26" s="36" t="s">
        <v>49</v>
      </c>
      <c r="M26" s="3"/>
      <c r="N26" s="36" t="s">
        <v>49</v>
      </c>
      <c r="P26" s="4" t="e">
        <f>XNPV(0.0777,N$10:N26,$C$10:$C26)</f>
        <v>#NUM!</v>
      </c>
    </row>
    <row r="27" spans="1:16" hidden="1" x14ac:dyDescent="0.25">
      <c r="A27" s="5">
        <f t="shared" si="1"/>
        <v>17</v>
      </c>
      <c r="B27" s="5">
        <f t="shared" si="0"/>
        <v>2034</v>
      </c>
      <c r="C27" s="1">
        <v>49125</v>
      </c>
      <c r="D27" s="3">
        <v>1567886.9673006833</v>
      </c>
      <c r="E27" s="3">
        <v>1524825.5157135031</v>
      </c>
      <c r="F27" s="3">
        <v>43061.451587180141</v>
      </c>
      <c r="L27" s="36" t="s">
        <v>49</v>
      </c>
      <c r="M27" s="3"/>
      <c r="N27" s="36" t="s">
        <v>49</v>
      </c>
      <c r="P27" s="4" t="e">
        <f>XNPV(0.0777,N$10:N27,$C$10:$C27)</f>
        <v>#NUM!</v>
      </c>
    </row>
    <row r="28" spans="1:16" ht="15.75" hidden="1" thickBot="1" x14ac:dyDescent="0.3">
      <c r="A28" s="5">
        <f t="shared" si="1"/>
        <v>18</v>
      </c>
      <c r="B28" s="5">
        <f t="shared" si="0"/>
        <v>2035</v>
      </c>
      <c r="C28" s="1">
        <v>49490</v>
      </c>
      <c r="D28" s="3">
        <v>1636749.7822309418</v>
      </c>
      <c r="E28" s="3">
        <v>1592824.1217748621</v>
      </c>
      <c r="F28" s="3">
        <v>43925.660456079757</v>
      </c>
      <c r="L28" s="37" t="s">
        <v>49</v>
      </c>
      <c r="M28" s="3"/>
      <c r="N28" s="37" t="s">
        <v>49</v>
      </c>
      <c r="P28" s="4" t="e">
        <f>XNPV(0.0777,N$10:N28,$C$10:$C28)</f>
        <v>#NUM!</v>
      </c>
    </row>
    <row r="29" spans="1:16" x14ac:dyDescent="0.25">
      <c r="A29" s="5"/>
      <c r="B29" s="5"/>
      <c r="C29" s="1"/>
      <c r="D29" s="3"/>
      <c r="E29" s="3"/>
      <c r="F29" s="3"/>
      <c r="L29" s="3"/>
      <c r="M29" s="4"/>
      <c r="N29" s="4"/>
      <c r="P29" s="4"/>
    </row>
    <row r="30" spans="1:16" x14ac:dyDescent="0.25">
      <c r="A30" s="5">
        <f>A28+1</f>
        <v>19</v>
      </c>
      <c r="B30" t="s">
        <v>64</v>
      </c>
      <c r="F30" s="3"/>
    </row>
    <row r="31" spans="1:16" x14ac:dyDescent="0.25">
      <c r="A31" s="5"/>
      <c r="B31" t="s">
        <v>65</v>
      </c>
      <c r="F31" s="3"/>
    </row>
    <row r="32" spans="1:16" x14ac:dyDescent="0.25">
      <c r="A32" s="5"/>
      <c r="F32" s="3"/>
    </row>
    <row r="33" spans="1:6" x14ac:dyDescent="0.25">
      <c r="A33" s="5"/>
      <c r="B33" t="s">
        <v>50</v>
      </c>
      <c r="F33" s="3"/>
    </row>
    <row r="34" spans="1:6" x14ac:dyDescent="0.25">
      <c r="A34" s="5"/>
      <c r="F34" s="3"/>
    </row>
    <row r="35" spans="1:6" x14ac:dyDescent="0.25">
      <c r="A35" s="5"/>
      <c r="F35" s="3"/>
    </row>
    <row r="36" spans="1:6" x14ac:dyDescent="0.25">
      <c r="A36" s="5"/>
      <c r="F36" s="3"/>
    </row>
    <row r="37" spans="1:6" x14ac:dyDescent="0.25">
      <c r="A37" s="5"/>
      <c r="F37" s="3"/>
    </row>
    <row r="38" spans="1:6" x14ac:dyDescent="0.25">
      <c r="A38" s="5"/>
      <c r="F38" s="3"/>
    </row>
  </sheetData>
  <mergeCells count="1">
    <mergeCell ref="D7:F7"/>
  </mergeCells>
  <pageMargins left="0.7" right="0.7" top="0.75" bottom="0.75" header="0.3" footer="0.3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BE2A0141768AF4E89439EBF38DDE370" ma:contentTypeVersion="96" ma:contentTypeDescription="" ma:contentTypeScope="" ma:versionID="d3f33deb55259b106d8e87cf78c625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2016-10-07T07:00:00+00:00</OpenedDate>
    <Date1 xmlns="dc463f71-b30c-4ab2-9473-d307f9d35888">2017-05-02T07:00:00+00:00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161123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B53D7D9-EE8E-4C36-81C2-218107872660}"/>
</file>

<file path=customXml/itemProps2.xml><?xml version="1.0" encoding="utf-8"?>
<ds:datastoreItem xmlns:ds="http://schemas.openxmlformats.org/officeDocument/2006/customXml" ds:itemID="{F9641065-F802-4063-A9D4-23245ECF83A8}"/>
</file>

<file path=customXml/itemProps3.xml><?xml version="1.0" encoding="utf-8"?>
<ds:datastoreItem xmlns:ds="http://schemas.openxmlformats.org/officeDocument/2006/customXml" ds:itemID="{5AF57AE9-CB5B-48FC-BC59-1067A0872A84}"/>
</file>

<file path=customXml/itemProps4.xml><?xml version="1.0" encoding="utf-8"?>
<ds:datastoreItem xmlns:ds="http://schemas.openxmlformats.org/officeDocument/2006/customXml" ds:itemID="{D9A418E4-4098-47E3-901B-2791E331C4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REDACTED</vt:lpstr>
      <vt:lpstr>Exh GSS-3</vt:lpstr>
      <vt:lpstr>Exh GSS-4</vt:lpstr>
      <vt:lpstr>Exh GSS-5</vt:lpstr>
      <vt:lpstr>'Exh GSS-3'!Print_Area</vt:lpstr>
      <vt:lpstr>'Exh GSS-4'!Print_Area</vt:lpstr>
      <vt:lpstr>'Exh GSS-5'!Print_Area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Moltz, Lori - 123</cp:lastModifiedBy>
  <cp:lastPrinted>2017-05-04T21:10:11Z</cp:lastPrinted>
  <dcterms:created xsi:type="dcterms:W3CDTF">2016-08-10T15:31:07Z</dcterms:created>
  <dcterms:modified xsi:type="dcterms:W3CDTF">2017-05-04T22:10:26Z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0x0101006E56B4D1795A2E4DB2F0B01679ED314A00DBE2A0141768AF4E89439EBF38DDE370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