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8535" windowHeight="9945" activeTab="1"/>
  </bookViews>
  <sheets>
    <sheet name="ROE 10.0" sheetId="1" r:id="rId1"/>
    <sheet name="ROE 9.0" sheetId="5" r:id="rId2"/>
    <sheet name="Sheet3" sheetId="3" r:id="rId3"/>
  </sheets>
  <definedNames>
    <definedName name="_xlnm.Print_Area" localSheetId="0">'ROE 10.0'!$B$1:$I$52</definedName>
    <definedName name="_xlnm.Print_Area" localSheetId="1">'ROE 9.0'!$B$1:$I$53</definedName>
  </definedNames>
  <calcPr calcId="145621"/>
</workbook>
</file>

<file path=xl/calcChain.xml><?xml version="1.0" encoding="utf-8"?>
<calcChain xmlns="http://schemas.openxmlformats.org/spreadsheetml/2006/main">
  <c r="D50" i="5" l="1"/>
  <c r="M49" i="5"/>
  <c r="G43" i="5" s="1"/>
  <c r="M47" i="5"/>
  <c r="G42" i="5" s="1"/>
  <c r="G44" i="5" s="1"/>
  <c r="O45" i="5"/>
  <c r="O49" i="5" s="1"/>
  <c r="I43" i="5" s="1"/>
  <c r="H43" i="5" s="1"/>
  <c r="O44" i="5"/>
  <c r="O43" i="5"/>
  <c r="O42" i="5"/>
  <c r="O47" i="5" s="1"/>
  <c r="I42" i="5" s="1"/>
  <c r="D33" i="5"/>
  <c r="D44" i="5" s="1"/>
  <c r="D28" i="5"/>
  <c r="D43" i="5" s="1"/>
  <c r="D18" i="5"/>
  <c r="D13" i="5"/>
  <c r="D20" i="5" s="1"/>
  <c r="D38" i="5" l="1"/>
  <c r="D39" i="5" s="1"/>
  <c r="D37" i="5"/>
  <c r="H42" i="5"/>
  <c r="I44" i="5"/>
  <c r="D50" i="1"/>
  <c r="O45" i="1"/>
  <c r="O44" i="1"/>
  <c r="O49" i="1" s="1"/>
  <c r="I43" i="1" s="1"/>
  <c r="H43" i="1" s="1"/>
  <c r="O43" i="1"/>
  <c r="O42" i="1"/>
  <c r="O47" i="1" s="1"/>
  <c r="I42" i="1" s="1"/>
  <c r="M49" i="1"/>
  <c r="G43" i="1" s="1"/>
  <c r="M47" i="1"/>
  <c r="G42" i="1" s="1"/>
  <c r="G44" i="1" s="1"/>
  <c r="D33" i="1"/>
  <c r="D44" i="1" s="1"/>
  <c r="D28" i="1"/>
  <c r="D43" i="1" s="1"/>
  <c r="D18" i="1"/>
  <c r="D13" i="1"/>
  <c r="D41" i="5" l="1"/>
  <c r="D46" i="5" s="1"/>
  <c r="D48" i="5" s="1"/>
  <c r="D52" i="5" s="1"/>
  <c r="I44" i="1"/>
  <c r="H42" i="1"/>
  <c r="D20" i="1"/>
  <c r="D38" i="1" l="1"/>
  <c r="D39" i="1" s="1"/>
  <c r="D41" i="1" s="1"/>
  <c r="D46" i="1" s="1"/>
  <c r="D48" i="1" s="1"/>
  <c r="D52" i="1" s="1"/>
  <c r="D37" i="1"/>
</calcChain>
</file>

<file path=xl/sharedStrings.xml><?xml version="1.0" encoding="utf-8"?>
<sst xmlns="http://schemas.openxmlformats.org/spreadsheetml/2006/main" count="116" uniqueCount="52">
  <si>
    <t>Residential</t>
  </si>
  <si>
    <t>Gross Plant</t>
  </si>
  <si>
    <t>369</t>
  </si>
  <si>
    <t>Services</t>
  </si>
  <si>
    <t>Meters</t>
  </si>
  <si>
    <t>Total Gross Plant</t>
  </si>
  <si>
    <t>Depreciation Reserve</t>
  </si>
  <si>
    <t>Total Depreciation Reserve</t>
  </si>
  <si>
    <t>Total Net Plant</t>
  </si>
  <si>
    <t>Operation &amp; Maintenance Expenses</t>
  </si>
  <si>
    <t>Dist Oper - Meter</t>
  </si>
  <si>
    <t>Dist Oper - Cust Installations</t>
  </si>
  <si>
    <t>Meter Reading</t>
  </si>
  <si>
    <t>Records &amp; Collections</t>
  </si>
  <si>
    <t>Dist Maint - Meters</t>
  </si>
  <si>
    <t>Total O &amp; M Expenses</t>
  </si>
  <si>
    <t>Depreciation Expense</t>
  </si>
  <si>
    <t>Total Depreciation Expense</t>
  </si>
  <si>
    <t>Revenue Requirement</t>
  </si>
  <si>
    <t>Interest</t>
  </si>
  <si>
    <t>Equity return</t>
  </si>
  <si>
    <t>Income Tax</t>
  </si>
  <si>
    <t>Revenue For Return</t>
  </si>
  <si>
    <t>PCT</t>
  </si>
  <si>
    <t>Cost</t>
  </si>
  <si>
    <t>WGHT Cost</t>
  </si>
  <si>
    <t>Debt</t>
  </si>
  <si>
    <t>O &amp; M Expenses</t>
  </si>
  <si>
    <t>Common</t>
  </si>
  <si>
    <t>Total</t>
  </si>
  <si>
    <t xml:space="preserve"> Number of Bills</t>
  </si>
  <si>
    <t>Monthly Cost</t>
  </si>
  <si>
    <t>Subtotal Customer Revenue Requirement</t>
  </si>
  <si>
    <t>Total Revenue Requirement</t>
  </si>
  <si>
    <t>Residential Customer Cost Analysis</t>
  </si>
  <si>
    <t>Return on Common Equity @ 9.0%</t>
  </si>
  <si>
    <t>Return on Common Equity @ 10.0%</t>
  </si>
  <si>
    <t>PacifiCorp</t>
  </si>
  <si>
    <t>STD</t>
  </si>
  <si>
    <t>LTD</t>
  </si>
  <si>
    <t>Preferred</t>
  </si>
  <si>
    <t>Total Debt</t>
  </si>
  <si>
    <t>Total Equity</t>
  </si>
  <si>
    <t>Weighted</t>
  </si>
  <si>
    <t>Equity</t>
  </si>
  <si>
    <t>JRS-6, pg. 1 of 11 for resid. Service combined</t>
  </si>
  <si>
    <t>JRS-4, tab 5, pg. 12</t>
  </si>
  <si>
    <t>for number of bills:</t>
  </si>
  <si>
    <t>Exhibit No. GAW-5</t>
  </si>
  <si>
    <t>Page 1 of 2</t>
  </si>
  <si>
    <t>Page 2 of 2</t>
  </si>
  <si>
    <t>UE-140762 et 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</si>
</sst>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[$$-409]#,##0"/>
    <numFmt numFmtId="166" formatCode="[$$-409]#,##0.00"/>
  </numFmts>
  <fonts count="6" x14ac:knownFonts="1">
    <font>
      <sz val="11"/>
      <color theme="1"/>
      <name val="Calibri"/>
      <family val="2"/>
      <scheme val="minor"/>
    </font>
    <font>
      <sz val="12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1" fontId="3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right"/>
    </xf>
    <xf numFmtId="165" fontId="2" fillId="0" borderId="0" xfId="1" applyNumberFormat="1" applyFont="1" applyAlignment="1"/>
    <xf numFmtId="0" fontId="2" fillId="0" borderId="0" xfId="1" applyNumberFormat="1" applyFont="1" applyAlignment="1">
      <alignment horizontal="centerContinuous" wrapText="1"/>
    </xf>
    <xf numFmtId="0" fontId="3" fillId="0" borderId="0" xfId="1" applyNumberFormat="1" applyFont="1" applyAlignment="1">
      <alignment horizontal="center" wrapText="1"/>
    </xf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horizontal="right" wrapText="1"/>
    </xf>
    <xf numFmtId="0" fontId="3" fillId="0" borderId="0" xfId="1" applyNumberFormat="1" applyFont="1" applyAlignment="1"/>
    <xf numFmtId="0" fontId="2" fillId="0" borderId="0" xfId="1" applyNumberFormat="1" applyFont="1" applyAlignment="1"/>
    <xf numFmtId="0" fontId="3" fillId="0" borderId="0" xfId="1" applyNumberFormat="1" applyFont="1" applyAlignment="1">
      <alignment horizontal="center"/>
    </xf>
    <xf numFmtId="164" fontId="2" fillId="0" borderId="0" xfId="1" applyNumberFormat="1" applyFont="1" applyAlignment="1"/>
    <xf numFmtId="3" fontId="2" fillId="0" borderId="0" xfId="1" applyNumberFormat="1" applyFont="1" applyAlignment="1"/>
    <xf numFmtId="10" fontId="2" fillId="0" borderId="0" xfId="1" applyNumberFormat="1" applyFont="1" applyAlignment="1"/>
    <xf numFmtId="0" fontId="3" fillId="0" borderId="0" xfId="1" applyNumberFormat="1" applyFont="1" applyBorder="1" applyAlignment="1"/>
    <xf numFmtId="0" fontId="3" fillId="0" borderId="0" xfId="1" applyNumberFormat="1" applyFont="1" applyBorder="1" applyAlignment="1">
      <alignment horizontal="right" wrapText="1"/>
    </xf>
    <xf numFmtId="165" fontId="3" fillId="0" borderId="0" xfId="1" applyNumberFormat="1" applyFont="1" applyAlignment="1"/>
    <xf numFmtId="0" fontId="3" fillId="0" borderId="2" xfId="1" applyNumberFormat="1" applyFont="1" applyBorder="1" applyAlignment="1"/>
    <xf numFmtId="165" fontId="3" fillId="0" borderId="2" xfId="1" applyNumberFormat="1" applyFont="1" applyBorder="1" applyAlignment="1"/>
    <xf numFmtId="164" fontId="3" fillId="0" borderId="2" xfId="1" applyNumberFormat="1" applyFont="1" applyBorder="1" applyAlignment="1"/>
    <xf numFmtId="166" fontId="3" fillId="0" borderId="0" xfId="1" applyNumberFormat="1" applyFont="1" applyAlignment="1"/>
    <xf numFmtId="0" fontId="1" fillId="0" borderId="3" xfId="1" applyBorder="1"/>
    <xf numFmtId="3" fontId="2" fillId="0" borderId="0" xfId="1" applyNumberFormat="1" applyFont="1"/>
    <xf numFmtId="0" fontId="4" fillId="0" borderId="0" xfId="0" applyFont="1"/>
    <xf numFmtId="0" fontId="5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opLeftCell="B1" workbookViewId="0">
      <selection activeCell="D1" sqref="D1"/>
    </sheetView>
  </sheetViews>
  <sheetFormatPr defaultRowHeight="15" x14ac:dyDescent="0.25"/>
  <cols>
    <col min="2" max="2" width="16.7109375" customWidth="1"/>
    <col min="3" max="3" width="35.85546875" bestFit="1" customWidth="1"/>
    <col min="4" max="4" width="18" customWidth="1"/>
    <col min="6" max="6" width="10.28515625" bestFit="1" customWidth="1"/>
    <col min="7" max="7" width="8.28515625" bestFit="1" customWidth="1"/>
    <col min="8" max="8" width="7.28515625" bestFit="1" customWidth="1"/>
    <col min="9" max="9" width="11" bestFit="1" customWidth="1"/>
    <col min="15" max="16" width="11" bestFit="1" customWidth="1"/>
  </cols>
  <sheetData>
    <row r="1" spans="1:9" x14ac:dyDescent="0.25">
      <c r="D1" s="24" t="s">
        <v>51</v>
      </c>
    </row>
    <row r="2" spans="1:9" x14ac:dyDescent="0.25">
      <c r="D2" s="24" t="s">
        <v>48</v>
      </c>
    </row>
    <row r="3" spans="1:9" x14ac:dyDescent="0.25">
      <c r="D3" s="24" t="s">
        <v>49</v>
      </c>
    </row>
    <row r="4" spans="1:9" ht="15.75" x14ac:dyDescent="0.25">
      <c r="A4" s="11"/>
      <c r="B4" s="5"/>
      <c r="C4" s="5"/>
      <c r="D4" s="5"/>
      <c r="E4" s="5"/>
      <c r="F4" s="5"/>
      <c r="G4" s="5"/>
      <c r="H4" s="1"/>
      <c r="I4" s="1"/>
    </row>
    <row r="5" spans="1:9" ht="15.6" x14ac:dyDescent="0.3">
      <c r="A5" s="11"/>
      <c r="B5" s="5"/>
      <c r="C5" s="6" t="s">
        <v>37</v>
      </c>
      <c r="D5" s="5"/>
      <c r="E5" s="5"/>
      <c r="F5" s="5"/>
      <c r="G5" s="5"/>
      <c r="H5" s="1"/>
      <c r="I5" s="1"/>
    </row>
    <row r="6" spans="1:9" ht="15.6" x14ac:dyDescent="0.3">
      <c r="A6" s="11"/>
      <c r="B6" s="1"/>
      <c r="C6" s="11" t="s">
        <v>34</v>
      </c>
      <c r="D6" s="1"/>
      <c r="E6" s="1"/>
      <c r="F6" s="1"/>
      <c r="G6" s="1"/>
      <c r="H6" s="1"/>
      <c r="I6" s="1"/>
    </row>
    <row r="7" spans="1:9" ht="15.6" x14ac:dyDescent="0.3">
      <c r="A7" s="11"/>
      <c r="B7" s="1"/>
      <c r="C7" s="11" t="s">
        <v>36</v>
      </c>
      <c r="D7" s="1"/>
      <c r="E7" s="1"/>
      <c r="F7" s="1"/>
      <c r="G7" s="1"/>
      <c r="H7" s="1"/>
      <c r="I7" s="1"/>
    </row>
    <row r="8" spans="1:9" ht="15.6" x14ac:dyDescent="0.3">
      <c r="A8" s="11"/>
      <c r="B8" s="1"/>
      <c r="C8" s="11"/>
      <c r="D8" s="1"/>
      <c r="E8" s="1"/>
      <c r="F8" s="1"/>
      <c r="G8" s="1"/>
      <c r="H8" s="1"/>
      <c r="I8" s="1"/>
    </row>
    <row r="9" spans="1:9" ht="15.6" x14ac:dyDescent="0.3">
      <c r="A9" s="11"/>
      <c r="B9" s="7"/>
      <c r="C9" s="7"/>
      <c r="D9" s="8" t="s">
        <v>0</v>
      </c>
      <c r="E9" s="16"/>
      <c r="F9" s="16"/>
      <c r="G9" s="16"/>
      <c r="H9" s="1"/>
      <c r="I9" s="1"/>
    </row>
    <row r="10" spans="1:9" ht="15.6" x14ac:dyDescent="0.3">
      <c r="A10" s="11"/>
      <c r="B10" s="9" t="s">
        <v>1</v>
      </c>
      <c r="C10" s="9"/>
      <c r="D10" s="7"/>
      <c r="E10" s="15"/>
      <c r="F10" s="15"/>
      <c r="G10" s="15"/>
      <c r="H10" s="1"/>
      <c r="I10" s="1"/>
    </row>
    <row r="11" spans="1:9" ht="15.6" x14ac:dyDescent="0.3">
      <c r="A11" s="2"/>
      <c r="B11" s="3" t="s">
        <v>2</v>
      </c>
      <c r="C11" s="10" t="s">
        <v>3</v>
      </c>
      <c r="D11" s="12">
        <v>40027456</v>
      </c>
      <c r="E11" s="12"/>
      <c r="F11" s="12"/>
      <c r="G11" s="1"/>
      <c r="H11" s="1"/>
      <c r="I11" s="1"/>
    </row>
    <row r="12" spans="1:9" ht="15.6" x14ac:dyDescent="0.3">
      <c r="A12" s="2"/>
      <c r="B12" s="10">
        <v>370</v>
      </c>
      <c r="C12" s="10" t="s">
        <v>4</v>
      </c>
      <c r="D12" s="12">
        <v>7717033</v>
      </c>
      <c r="E12" s="12"/>
      <c r="F12" s="12"/>
      <c r="G12" s="1"/>
      <c r="H12" s="1"/>
      <c r="I12" s="1"/>
    </row>
    <row r="13" spans="1:9" ht="15.6" x14ac:dyDescent="0.3">
      <c r="A13" s="2"/>
      <c r="B13" s="9"/>
      <c r="C13" s="18" t="s">
        <v>5</v>
      </c>
      <c r="D13" s="20">
        <f>D11+D12</f>
        <v>47744489</v>
      </c>
      <c r="E13" s="12"/>
      <c r="F13" s="12"/>
      <c r="G13" s="1"/>
      <c r="H13" s="12"/>
      <c r="I13" s="12"/>
    </row>
    <row r="14" spans="1:9" ht="15.6" x14ac:dyDescent="0.3">
      <c r="A14" s="2"/>
      <c r="B14" s="9"/>
      <c r="C14" s="1"/>
      <c r="D14" s="12"/>
      <c r="E14" s="12"/>
      <c r="F14" s="12"/>
      <c r="G14" s="1"/>
      <c r="H14" s="12"/>
      <c r="I14" s="12"/>
    </row>
    <row r="15" spans="1:9" ht="15.6" x14ac:dyDescent="0.3">
      <c r="A15" s="11"/>
      <c r="B15" s="9" t="s">
        <v>6</v>
      </c>
      <c r="C15" s="1"/>
      <c r="D15" s="1"/>
      <c r="E15" s="1"/>
      <c r="F15" s="1"/>
      <c r="G15" s="1"/>
      <c r="H15" s="12"/>
      <c r="I15" s="12"/>
    </row>
    <row r="16" spans="1:9" ht="15.6" x14ac:dyDescent="0.3">
      <c r="A16" s="11"/>
      <c r="B16" s="9"/>
      <c r="C16" s="10" t="s">
        <v>3</v>
      </c>
      <c r="D16" s="13">
        <v>15893239</v>
      </c>
      <c r="E16" s="1"/>
      <c r="F16" s="1"/>
      <c r="G16" s="1"/>
      <c r="H16" s="12"/>
      <c r="I16" s="12"/>
    </row>
    <row r="17" spans="1:9" ht="15.6" x14ac:dyDescent="0.3">
      <c r="A17" s="11"/>
      <c r="B17" s="9"/>
      <c r="C17" s="10" t="s">
        <v>4</v>
      </c>
      <c r="D17" s="13">
        <v>1862519</v>
      </c>
      <c r="E17" s="1"/>
      <c r="F17" s="1"/>
      <c r="G17" s="1"/>
      <c r="H17" s="12"/>
      <c r="I17" s="12"/>
    </row>
    <row r="18" spans="1:9" ht="14.45" x14ac:dyDescent="0.3">
      <c r="A18" s="2"/>
      <c r="B18" s="9"/>
      <c r="C18" s="18" t="s">
        <v>7</v>
      </c>
      <c r="D18" s="19">
        <f>D16+D17</f>
        <v>17755758</v>
      </c>
      <c r="E18" s="14"/>
      <c r="F18" s="14"/>
      <c r="G18" s="14"/>
      <c r="H18" s="12"/>
      <c r="I18" s="12"/>
    </row>
    <row r="19" spans="1:9" ht="15.6" x14ac:dyDescent="0.3">
      <c r="A19" s="2"/>
      <c r="B19" s="9"/>
      <c r="C19" s="1"/>
      <c r="D19" s="4"/>
      <c r="E19" s="14"/>
      <c r="F19" s="14"/>
      <c r="G19" s="14"/>
      <c r="H19" s="12"/>
      <c r="I19" s="12"/>
    </row>
    <row r="20" spans="1:9" ht="15.6" x14ac:dyDescent="0.3">
      <c r="A20" s="2"/>
      <c r="B20" s="9" t="s">
        <v>8</v>
      </c>
      <c r="C20" s="1"/>
      <c r="D20" s="17">
        <f>D13-D18</f>
        <v>29988731</v>
      </c>
      <c r="E20" s="14"/>
      <c r="F20" s="14"/>
      <c r="G20" s="14"/>
      <c r="H20" s="12"/>
      <c r="I20" s="12"/>
    </row>
    <row r="21" spans="1:9" ht="15.6" x14ac:dyDescent="0.3">
      <c r="A21" s="2"/>
      <c r="B21" s="9"/>
      <c r="C21" s="1"/>
      <c r="D21" s="12"/>
      <c r="E21" s="12"/>
      <c r="F21" s="12"/>
      <c r="G21" s="1"/>
      <c r="H21" s="12"/>
      <c r="I21" s="12"/>
    </row>
    <row r="22" spans="1:9" ht="15.6" x14ac:dyDescent="0.3">
      <c r="A22" s="11"/>
      <c r="B22" s="9" t="s">
        <v>9</v>
      </c>
      <c r="C22" s="1"/>
      <c r="D22" s="12"/>
      <c r="E22" s="12"/>
      <c r="F22" s="12"/>
      <c r="G22" s="1"/>
      <c r="H22" s="12"/>
      <c r="I22" s="12"/>
    </row>
    <row r="23" spans="1:9" ht="15.6" x14ac:dyDescent="0.3">
      <c r="A23" s="11"/>
      <c r="B23" s="10">
        <v>586</v>
      </c>
      <c r="C23" s="10" t="s">
        <v>10</v>
      </c>
      <c r="D23" s="12">
        <v>394033</v>
      </c>
      <c r="E23" s="12"/>
      <c r="F23" s="12"/>
      <c r="G23" s="1"/>
      <c r="H23" s="12"/>
      <c r="I23" s="12"/>
    </row>
    <row r="24" spans="1:9" ht="15.6" x14ac:dyDescent="0.3">
      <c r="A24" s="11"/>
      <c r="B24" s="10">
        <v>587</v>
      </c>
      <c r="C24" s="10" t="s">
        <v>11</v>
      </c>
      <c r="D24" s="12">
        <v>479333</v>
      </c>
      <c r="E24" s="12"/>
      <c r="F24" s="12"/>
      <c r="G24" s="1"/>
      <c r="H24" s="12"/>
      <c r="I24" s="12"/>
    </row>
    <row r="25" spans="1:9" ht="15.6" x14ac:dyDescent="0.3">
      <c r="A25" s="11"/>
      <c r="B25" s="10">
        <v>902</v>
      </c>
      <c r="C25" s="10" t="s">
        <v>12</v>
      </c>
      <c r="D25" s="12">
        <v>784769</v>
      </c>
      <c r="E25" s="12"/>
      <c r="F25" s="12"/>
      <c r="G25" s="1"/>
      <c r="H25" s="12"/>
      <c r="I25" s="12"/>
    </row>
    <row r="26" spans="1:9" ht="15.6" x14ac:dyDescent="0.3">
      <c r="A26" s="11"/>
      <c r="B26" s="10">
        <v>903</v>
      </c>
      <c r="C26" s="10" t="s">
        <v>13</v>
      </c>
      <c r="D26" s="12">
        <v>3045554</v>
      </c>
      <c r="E26" s="12"/>
      <c r="F26" s="12"/>
      <c r="G26" s="1"/>
      <c r="H26" s="12"/>
      <c r="I26" s="12"/>
    </row>
    <row r="27" spans="1:9" ht="15.6" x14ac:dyDescent="0.3">
      <c r="A27" s="11"/>
      <c r="B27" s="10">
        <v>597</v>
      </c>
      <c r="C27" s="10" t="s">
        <v>14</v>
      </c>
      <c r="D27" s="12">
        <v>305671</v>
      </c>
      <c r="E27" s="12"/>
      <c r="F27" s="12"/>
      <c r="G27" s="1"/>
      <c r="H27" s="12"/>
      <c r="I27" s="12"/>
    </row>
    <row r="28" spans="1:9" x14ac:dyDescent="0.25">
      <c r="A28" s="2"/>
      <c r="B28" s="9"/>
      <c r="C28" s="18" t="s">
        <v>15</v>
      </c>
      <c r="D28" s="20">
        <f>SUM(D23:D27)</f>
        <v>5009360</v>
      </c>
      <c r="E28" s="12"/>
      <c r="F28" s="12"/>
      <c r="G28" s="12"/>
      <c r="H28" s="12"/>
      <c r="I28" s="12"/>
    </row>
    <row r="29" spans="1:9" ht="15.75" x14ac:dyDescent="0.25">
      <c r="A29" s="2"/>
      <c r="B29" s="9"/>
      <c r="C29" s="1"/>
      <c r="D29" s="12"/>
      <c r="E29" s="12"/>
      <c r="F29" s="12"/>
      <c r="G29" s="12"/>
      <c r="H29" s="12"/>
      <c r="I29" s="12"/>
    </row>
    <row r="30" spans="1:9" ht="15.75" x14ac:dyDescent="0.25">
      <c r="A30" s="2"/>
      <c r="B30" s="9" t="s">
        <v>16</v>
      </c>
      <c r="C30" s="1"/>
      <c r="D30" s="12"/>
      <c r="E30" s="12"/>
      <c r="F30" s="12"/>
      <c r="G30" s="12"/>
      <c r="H30" s="1"/>
      <c r="I30" s="1"/>
    </row>
    <row r="31" spans="1:9" ht="15.75" x14ac:dyDescent="0.25">
      <c r="A31" s="2"/>
      <c r="B31" s="10">
        <v>403</v>
      </c>
      <c r="C31" s="10" t="s">
        <v>3</v>
      </c>
      <c r="D31" s="12">
        <v>973343</v>
      </c>
      <c r="E31" s="12"/>
      <c r="F31" s="12"/>
      <c r="G31" s="12"/>
      <c r="H31" s="14"/>
      <c r="I31" s="1"/>
    </row>
    <row r="32" spans="1:9" ht="15.75" x14ac:dyDescent="0.25">
      <c r="A32" s="2"/>
      <c r="B32" s="10">
        <v>403</v>
      </c>
      <c r="C32" s="10" t="s">
        <v>4</v>
      </c>
      <c r="D32" s="12">
        <v>295117</v>
      </c>
      <c r="E32" s="12"/>
      <c r="F32" s="12"/>
      <c r="G32" s="12"/>
      <c r="H32" s="14"/>
      <c r="I32" s="1"/>
    </row>
    <row r="33" spans="1:15" ht="15.75" x14ac:dyDescent="0.25">
      <c r="A33" s="2"/>
      <c r="B33" s="9"/>
      <c r="C33" s="18" t="s">
        <v>17</v>
      </c>
      <c r="D33" s="20">
        <f>D31+D32</f>
        <v>1268460</v>
      </c>
      <c r="E33" s="12"/>
      <c r="F33" s="12"/>
      <c r="G33" s="12"/>
      <c r="H33" s="1"/>
      <c r="I33" s="1"/>
    </row>
    <row r="34" spans="1:15" ht="15.75" x14ac:dyDescent="0.25">
      <c r="A34" s="2"/>
      <c r="B34" s="9"/>
      <c r="C34" s="1"/>
      <c r="D34" s="12"/>
      <c r="E34" s="12"/>
      <c r="F34" s="12"/>
      <c r="G34" s="12"/>
      <c r="H34" s="1"/>
      <c r="I34" s="1"/>
    </row>
    <row r="35" spans="1:15" ht="15.75" x14ac:dyDescent="0.25">
      <c r="A35" s="2"/>
      <c r="B35" s="9" t="s">
        <v>18</v>
      </c>
      <c r="C35" s="1"/>
      <c r="D35" s="1"/>
      <c r="E35" s="1"/>
      <c r="F35" s="4"/>
      <c r="G35" s="12"/>
      <c r="H35" s="1"/>
      <c r="I35" s="1"/>
    </row>
    <row r="36" spans="1:15" ht="15.75" x14ac:dyDescent="0.25">
      <c r="A36" s="2"/>
      <c r="B36" s="9"/>
      <c r="C36" s="1"/>
      <c r="D36" s="1"/>
      <c r="E36" s="1"/>
      <c r="F36" s="4"/>
      <c r="G36" s="12"/>
      <c r="H36" s="1"/>
      <c r="I36" s="1"/>
    </row>
    <row r="37" spans="1:15" ht="15.75" x14ac:dyDescent="0.25">
      <c r="A37" s="2"/>
      <c r="B37" s="9"/>
      <c r="C37" s="10" t="s">
        <v>19</v>
      </c>
      <c r="D37" s="4">
        <f>D20*I42</f>
        <v>748998.84534331015</v>
      </c>
      <c r="E37" s="1"/>
      <c r="F37" s="4"/>
      <c r="G37" s="12"/>
      <c r="H37" s="1"/>
      <c r="I37" s="1"/>
    </row>
    <row r="38" spans="1:15" ht="15.75" x14ac:dyDescent="0.25">
      <c r="A38" s="2"/>
      <c r="B38" s="9"/>
      <c r="C38" s="10" t="s">
        <v>20</v>
      </c>
      <c r="D38" s="4">
        <f>D20*I43</f>
        <v>1551721.9024985</v>
      </c>
      <c r="E38" s="1"/>
      <c r="F38" s="1"/>
      <c r="G38" s="12"/>
      <c r="H38" s="1"/>
      <c r="I38" s="1"/>
    </row>
    <row r="39" spans="1:15" ht="15.75" x14ac:dyDescent="0.25">
      <c r="A39" s="2"/>
      <c r="B39" s="9"/>
      <c r="C39" s="10" t="s">
        <v>21</v>
      </c>
      <c r="D39" s="4">
        <f>0.35/(1-0.35)*D38</f>
        <v>835542.56288380758</v>
      </c>
      <c r="E39" s="1"/>
      <c r="F39" s="4"/>
      <c r="G39" s="12"/>
      <c r="H39" s="1"/>
      <c r="I39" s="1"/>
    </row>
    <row r="40" spans="1:15" ht="15.75" x14ac:dyDescent="0.25">
      <c r="A40" s="2"/>
      <c r="B40" s="9"/>
      <c r="C40" s="1"/>
      <c r="D40" s="4"/>
      <c r="E40" s="1"/>
      <c r="F40" s="4"/>
      <c r="G40" s="12"/>
      <c r="H40" s="1"/>
      <c r="I40" s="1"/>
      <c r="O40" t="s">
        <v>43</v>
      </c>
    </row>
    <row r="41" spans="1:15" ht="15.75" x14ac:dyDescent="0.25">
      <c r="A41" s="2"/>
      <c r="B41" s="9"/>
      <c r="C41" s="10" t="s">
        <v>22</v>
      </c>
      <c r="D41" s="13">
        <f>SUM(D37:D39)</f>
        <v>3136263.3107256172</v>
      </c>
      <c r="E41" s="1"/>
      <c r="F41" s="1"/>
      <c r="G41" s="12" t="s">
        <v>23</v>
      </c>
      <c r="H41" s="10" t="s">
        <v>24</v>
      </c>
      <c r="I41" s="10" t="s">
        <v>25</v>
      </c>
      <c r="M41" t="s">
        <v>23</v>
      </c>
      <c r="N41" t="s">
        <v>24</v>
      </c>
      <c r="O41" t="s">
        <v>24</v>
      </c>
    </row>
    <row r="42" spans="1:15" ht="15.75" x14ac:dyDescent="0.25">
      <c r="A42" s="2"/>
      <c r="B42" s="9"/>
      <c r="C42" s="1"/>
      <c r="D42" s="1"/>
      <c r="E42" s="1"/>
      <c r="F42" s="10" t="s">
        <v>26</v>
      </c>
      <c r="G42" s="14">
        <f>+M47</f>
        <v>0.48250000000000004</v>
      </c>
      <c r="H42" s="14">
        <f>+I42/G42</f>
        <v>5.1763751295336793E-2</v>
      </c>
      <c r="I42" s="14">
        <f>+O47</f>
        <v>2.4976010000000003E-2</v>
      </c>
      <c r="L42" t="s">
        <v>38</v>
      </c>
      <c r="M42">
        <v>1.9E-3</v>
      </c>
      <c r="N42">
        <v>1.7299999999999999E-2</v>
      </c>
      <c r="O42">
        <f>+N42*M42</f>
        <v>3.2870000000000002E-5</v>
      </c>
    </row>
    <row r="43" spans="1:15" ht="15.75" x14ac:dyDescent="0.25">
      <c r="A43" s="2"/>
      <c r="B43" s="9"/>
      <c r="C43" s="10" t="s">
        <v>27</v>
      </c>
      <c r="D43" s="12">
        <f>D28</f>
        <v>5009360</v>
      </c>
      <c r="E43" s="1"/>
      <c r="F43" s="10" t="s">
        <v>44</v>
      </c>
      <c r="G43" s="14">
        <f>+M49</f>
        <v>0.51749999999999996</v>
      </c>
      <c r="H43" s="14">
        <f>+I43/G43</f>
        <v>9.9987439613526574E-2</v>
      </c>
      <c r="I43" s="14">
        <f>+O49</f>
        <v>5.1743499999999998E-2</v>
      </c>
      <c r="L43" t="s">
        <v>39</v>
      </c>
      <c r="M43">
        <v>0.48060000000000003</v>
      </c>
      <c r="N43">
        <v>5.1900000000000002E-2</v>
      </c>
      <c r="O43">
        <f t="shared" ref="O43:O45" si="0">+N43*M43</f>
        <v>2.4943140000000003E-2</v>
      </c>
    </row>
    <row r="44" spans="1:15" ht="15.75" x14ac:dyDescent="0.25">
      <c r="A44" s="2"/>
      <c r="B44" s="9"/>
      <c r="C44" s="10" t="s">
        <v>16</v>
      </c>
      <c r="D44" s="12">
        <f>D33</f>
        <v>1268460</v>
      </c>
      <c r="E44" s="1"/>
      <c r="F44" s="10" t="s">
        <v>29</v>
      </c>
      <c r="G44" s="14">
        <f>G42+G43</f>
        <v>1</v>
      </c>
      <c r="H44" s="1"/>
      <c r="I44" s="14">
        <f>+I42+I43</f>
        <v>7.6719510000000005E-2</v>
      </c>
      <c r="L44" t="s">
        <v>40</v>
      </c>
      <c r="M44">
        <v>2.0000000000000001E-4</v>
      </c>
      <c r="N44">
        <v>6.7500000000000004E-2</v>
      </c>
      <c r="O44">
        <f t="shared" si="0"/>
        <v>1.3500000000000001E-5</v>
      </c>
    </row>
    <row r="45" spans="1:15" ht="15.75" x14ac:dyDescent="0.25">
      <c r="A45" s="2"/>
      <c r="B45" s="9"/>
      <c r="C45" s="1"/>
      <c r="D45" s="1"/>
      <c r="E45" s="1"/>
      <c r="F45" s="1"/>
      <c r="G45" s="12"/>
      <c r="H45" s="1"/>
      <c r="I45" s="1"/>
      <c r="L45" t="s">
        <v>28</v>
      </c>
      <c r="M45">
        <v>0.51729999999999998</v>
      </c>
      <c r="N45">
        <v>0.1</v>
      </c>
      <c r="O45">
        <f t="shared" si="0"/>
        <v>5.1729999999999998E-2</v>
      </c>
    </row>
    <row r="46" spans="1:15" ht="15.75" x14ac:dyDescent="0.25">
      <c r="A46" s="2"/>
      <c r="B46" s="9"/>
      <c r="C46" s="10" t="s">
        <v>32</v>
      </c>
      <c r="D46" s="12">
        <f>SUM(D41:D44)</f>
        <v>9414083.3107256182</v>
      </c>
      <c r="E46" s="1"/>
      <c r="F46" s="1"/>
      <c r="G46" s="12"/>
      <c r="H46" s="1"/>
      <c r="I46" s="1"/>
    </row>
    <row r="47" spans="1:15" ht="15.75" x14ac:dyDescent="0.25">
      <c r="A47" s="2"/>
      <c r="B47" s="9"/>
      <c r="C47" s="10"/>
      <c r="D47" s="12"/>
      <c r="E47" s="1"/>
      <c r="F47" s="1"/>
      <c r="G47" s="12"/>
      <c r="H47" s="1"/>
      <c r="I47" s="1"/>
      <c r="L47" t="s">
        <v>41</v>
      </c>
      <c r="M47">
        <f>+M43+M42</f>
        <v>0.48250000000000004</v>
      </c>
      <c r="O47">
        <f>+O42+O43</f>
        <v>2.4976010000000003E-2</v>
      </c>
    </row>
    <row r="48" spans="1:15" ht="15.75" x14ac:dyDescent="0.25">
      <c r="A48" s="2"/>
      <c r="B48" s="9"/>
      <c r="C48" s="18" t="s">
        <v>33</v>
      </c>
      <c r="D48" s="20">
        <f>D46+D47</f>
        <v>9414083.3107256182</v>
      </c>
      <c r="E48" s="1"/>
      <c r="F48" s="1"/>
      <c r="G48" s="12"/>
      <c r="H48" s="1"/>
      <c r="I48" s="1"/>
    </row>
    <row r="49" spans="1:15" ht="15.75" x14ac:dyDescent="0.25">
      <c r="A49" s="2"/>
      <c r="B49" s="9"/>
      <c r="C49" s="1"/>
      <c r="D49" s="12"/>
      <c r="E49" s="1"/>
      <c r="G49" s="12"/>
      <c r="H49" s="1"/>
      <c r="I49" s="1"/>
      <c r="L49" t="s">
        <v>42</v>
      </c>
      <c r="M49">
        <f>+M44+M45</f>
        <v>0.51749999999999996</v>
      </c>
      <c r="O49">
        <f>+O44+O45</f>
        <v>5.1743499999999998E-2</v>
      </c>
    </row>
    <row r="50" spans="1:15" ht="15.75" x14ac:dyDescent="0.25">
      <c r="A50" s="2"/>
      <c r="B50" s="9"/>
      <c r="C50" s="10" t="s">
        <v>30</v>
      </c>
      <c r="D50" s="23">
        <f>104635*12</f>
        <v>1255620</v>
      </c>
      <c r="E50" s="1"/>
      <c r="G50" s="12"/>
      <c r="H50" s="1"/>
      <c r="I50" s="1"/>
    </row>
    <row r="51" spans="1:15" ht="16.5" thickBot="1" x14ac:dyDescent="0.3">
      <c r="A51" s="2"/>
      <c r="B51" s="9"/>
      <c r="C51" s="22"/>
      <c r="D51" s="22"/>
      <c r="E51" s="1"/>
      <c r="G51" s="12"/>
      <c r="H51" s="1"/>
      <c r="I51" s="1"/>
    </row>
    <row r="52" spans="1:15" ht="16.5" thickTop="1" x14ac:dyDescent="0.25">
      <c r="A52" s="2"/>
      <c r="B52" s="9"/>
      <c r="C52" s="9" t="s">
        <v>31</v>
      </c>
      <c r="D52" s="21">
        <f>D48/D50</f>
        <v>7.4975576294783597</v>
      </c>
      <c r="E52" s="1"/>
      <c r="F52" s="1"/>
      <c r="G52" s="12"/>
      <c r="H52" s="1"/>
      <c r="I52" s="1"/>
    </row>
    <row r="53" spans="1:15" ht="15.6" x14ac:dyDescent="0.3">
      <c r="A53" s="2"/>
      <c r="B53" s="9"/>
      <c r="C53" s="1"/>
      <c r="D53" s="1"/>
      <c r="E53" s="1"/>
      <c r="F53" s="1"/>
      <c r="G53" s="12"/>
      <c r="H53" s="1"/>
      <c r="I53" s="1"/>
    </row>
    <row r="58" spans="1:15" ht="15.75" x14ac:dyDescent="0.25">
      <c r="F58" s="25" t="s">
        <v>47</v>
      </c>
    </row>
    <row r="59" spans="1:15" ht="15.75" x14ac:dyDescent="0.25">
      <c r="F59" s="25" t="s">
        <v>45</v>
      </c>
    </row>
    <row r="60" spans="1:15" ht="15.75" x14ac:dyDescent="0.25">
      <c r="F60" s="25" t="s">
        <v>46</v>
      </c>
    </row>
  </sheetData>
  <printOptions horizontalCentered="1"/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tabSelected="1" workbookViewId="0">
      <selection activeCell="D6" sqref="D6"/>
    </sheetView>
  </sheetViews>
  <sheetFormatPr defaultRowHeight="15" x14ac:dyDescent="0.25"/>
  <cols>
    <col min="2" max="2" width="16.7109375" customWidth="1"/>
    <col min="3" max="3" width="35.85546875" bestFit="1" customWidth="1"/>
    <col min="4" max="4" width="18.42578125" customWidth="1"/>
    <col min="6" max="6" width="10.28515625" bestFit="1" customWidth="1"/>
    <col min="7" max="7" width="8.28515625" bestFit="1" customWidth="1"/>
    <col min="8" max="8" width="7.28515625" bestFit="1" customWidth="1"/>
    <col min="9" max="9" width="11" bestFit="1" customWidth="1"/>
    <col min="15" max="16" width="11" bestFit="1" customWidth="1"/>
  </cols>
  <sheetData>
    <row r="1" spans="1:9" x14ac:dyDescent="0.25">
      <c r="D1" s="24" t="s">
        <v>51</v>
      </c>
    </row>
    <row r="2" spans="1:9" x14ac:dyDescent="0.25">
      <c r="D2" s="24" t="s">
        <v>48</v>
      </c>
    </row>
    <row r="3" spans="1:9" x14ac:dyDescent="0.25">
      <c r="D3" s="24" t="s">
        <v>50</v>
      </c>
    </row>
    <row r="4" spans="1:9" ht="15.75" x14ac:dyDescent="0.25">
      <c r="A4" s="11"/>
      <c r="B4" s="5"/>
      <c r="C4" s="5"/>
      <c r="D4" s="5"/>
      <c r="E4" s="5"/>
      <c r="F4" s="5"/>
      <c r="G4" s="5"/>
      <c r="H4" s="1"/>
      <c r="I4" s="1"/>
    </row>
    <row r="5" spans="1:9" ht="15.6" x14ac:dyDescent="0.3">
      <c r="A5" s="11"/>
      <c r="B5" s="5"/>
      <c r="C5" s="6" t="s">
        <v>37</v>
      </c>
      <c r="D5" s="5"/>
      <c r="E5" s="5"/>
      <c r="F5" s="5"/>
      <c r="G5" s="5"/>
      <c r="H5" s="1"/>
      <c r="I5" s="1"/>
    </row>
    <row r="6" spans="1:9" ht="15.6" x14ac:dyDescent="0.3">
      <c r="A6" s="11"/>
      <c r="B6" s="1"/>
      <c r="C6" s="11" t="s">
        <v>34</v>
      </c>
      <c r="D6" s="1"/>
      <c r="E6" s="1"/>
      <c r="F6" s="1"/>
      <c r="G6" s="1"/>
      <c r="H6" s="1"/>
      <c r="I6" s="1"/>
    </row>
    <row r="7" spans="1:9" ht="15.6" x14ac:dyDescent="0.3">
      <c r="A7" s="11"/>
      <c r="B7" s="1"/>
      <c r="C7" s="11" t="s">
        <v>35</v>
      </c>
      <c r="D7" s="1"/>
      <c r="E7" s="1"/>
      <c r="F7" s="1"/>
      <c r="G7" s="1"/>
      <c r="H7" s="1"/>
      <c r="I7" s="1"/>
    </row>
    <row r="8" spans="1:9" ht="15.6" x14ac:dyDescent="0.3">
      <c r="A8" s="11"/>
      <c r="B8" s="1"/>
      <c r="C8" s="11"/>
      <c r="D8" s="1"/>
      <c r="E8" s="1"/>
      <c r="F8" s="1"/>
      <c r="G8" s="1"/>
      <c r="H8" s="1"/>
      <c r="I8" s="1"/>
    </row>
    <row r="9" spans="1:9" ht="15.6" x14ac:dyDescent="0.3">
      <c r="A9" s="11"/>
      <c r="B9" s="7"/>
      <c r="C9" s="7"/>
      <c r="D9" s="8" t="s">
        <v>0</v>
      </c>
      <c r="E9" s="16"/>
      <c r="F9" s="16"/>
      <c r="G9" s="16"/>
      <c r="H9" s="1"/>
      <c r="I9" s="1"/>
    </row>
    <row r="10" spans="1:9" ht="15.6" x14ac:dyDescent="0.3">
      <c r="A10" s="11"/>
      <c r="B10" s="9" t="s">
        <v>1</v>
      </c>
      <c r="C10" s="9"/>
      <c r="D10" s="7"/>
      <c r="E10" s="15"/>
      <c r="F10" s="15"/>
      <c r="G10" s="15"/>
      <c r="H10" s="1"/>
      <c r="I10" s="1"/>
    </row>
    <row r="11" spans="1:9" ht="15.6" x14ac:dyDescent="0.3">
      <c r="A11" s="2"/>
      <c r="B11" s="3" t="s">
        <v>2</v>
      </c>
      <c r="C11" s="10" t="s">
        <v>3</v>
      </c>
      <c r="D11" s="12">
        <v>40027456</v>
      </c>
      <c r="E11" s="12"/>
      <c r="F11" s="12"/>
      <c r="G11" s="1"/>
      <c r="H11" s="1"/>
      <c r="I11" s="1"/>
    </row>
    <row r="12" spans="1:9" ht="15.6" x14ac:dyDescent="0.3">
      <c r="A12" s="2"/>
      <c r="B12" s="10">
        <v>370</v>
      </c>
      <c r="C12" s="10" t="s">
        <v>4</v>
      </c>
      <c r="D12" s="12">
        <v>7717033</v>
      </c>
      <c r="E12" s="12"/>
      <c r="F12" s="12"/>
      <c r="G12" s="1"/>
      <c r="H12" s="1"/>
      <c r="I12" s="1"/>
    </row>
    <row r="13" spans="1:9" ht="15.6" x14ac:dyDescent="0.3">
      <c r="A13" s="2"/>
      <c r="B13" s="9"/>
      <c r="C13" s="18" t="s">
        <v>5</v>
      </c>
      <c r="D13" s="20">
        <f>D11+D12</f>
        <v>47744489</v>
      </c>
      <c r="E13" s="12"/>
      <c r="F13" s="12"/>
      <c r="G13" s="1"/>
      <c r="H13" s="12"/>
      <c r="I13" s="12"/>
    </row>
    <row r="14" spans="1:9" ht="15.6" x14ac:dyDescent="0.3">
      <c r="A14" s="2"/>
      <c r="B14" s="9"/>
      <c r="C14" s="1"/>
      <c r="D14" s="12"/>
      <c r="E14" s="12"/>
      <c r="F14" s="12"/>
      <c r="G14" s="1"/>
      <c r="H14" s="12"/>
      <c r="I14" s="12"/>
    </row>
    <row r="15" spans="1:9" ht="15.6" x14ac:dyDescent="0.3">
      <c r="A15" s="11"/>
      <c r="B15" s="9" t="s">
        <v>6</v>
      </c>
      <c r="C15" s="1"/>
      <c r="D15" s="1"/>
      <c r="E15" s="1"/>
      <c r="F15" s="1"/>
      <c r="G15" s="1"/>
      <c r="H15" s="12"/>
      <c r="I15" s="12"/>
    </row>
    <row r="16" spans="1:9" ht="15.6" x14ac:dyDescent="0.3">
      <c r="A16" s="11"/>
      <c r="B16" s="9"/>
      <c r="C16" s="10" t="s">
        <v>3</v>
      </c>
      <c r="D16" s="13">
        <v>15893239</v>
      </c>
      <c r="E16" s="1"/>
      <c r="F16" s="1"/>
      <c r="G16" s="1"/>
      <c r="H16" s="12"/>
      <c r="I16" s="12"/>
    </row>
    <row r="17" spans="1:9" ht="15.6" x14ac:dyDescent="0.3">
      <c r="A17" s="11"/>
      <c r="B17" s="9"/>
      <c r="C17" s="10" t="s">
        <v>4</v>
      </c>
      <c r="D17" s="13">
        <v>1862519</v>
      </c>
      <c r="E17" s="1"/>
      <c r="F17" s="1"/>
      <c r="G17" s="1"/>
      <c r="H17" s="12"/>
      <c r="I17" s="12"/>
    </row>
    <row r="18" spans="1:9" ht="14.45" x14ac:dyDescent="0.3">
      <c r="A18" s="2"/>
      <c r="B18" s="9"/>
      <c r="C18" s="18" t="s">
        <v>7</v>
      </c>
      <c r="D18" s="19">
        <f>D16+D17</f>
        <v>17755758</v>
      </c>
      <c r="E18" s="14"/>
      <c r="F18" s="14"/>
      <c r="G18" s="14"/>
      <c r="H18" s="12"/>
      <c r="I18" s="12"/>
    </row>
    <row r="19" spans="1:9" ht="15.6" x14ac:dyDescent="0.3">
      <c r="A19" s="2"/>
      <c r="B19" s="9"/>
      <c r="C19" s="1"/>
      <c r="D19" s="4"/>
      <c r="E19" s="14"/>
      <c r="F19" s="14"/>
      <c r="G19" s="14"/>
      <c r="H19" s="12"/>
      <c r="I19" s="12"/>
    </row>
    <row r="20" spans="1:9" ht="15.6" x14ac:dyDescent="0.3">
      <c r="A20" s="2"/>
      <c r="B20" s="9" t="s">
        <v>8</v>
      </c>
      <c r="C20" s="1"/>
      <c r="D20" s="17">
        <f>D13-D18</f>
        <v>29988731</v>
      </c>
      <c r="E20" s="14"/>
      <c r="F20" s="14"/>
      <c r="G20" s="14"/>
      <c r="H20" s="12"/>
      <c r="I20" s="12"/>
    </row>
    <row r="21" spans="1:9" ht="15.6" x14ac:dyDescent="0.3">
      <c r="A21" s="2"/>
      <c r="B21" s="9"/>
      <c r="C21" s="1"/>
      <c r="D21" s="12"/>
      <c r="E21" s="12"/>
      <c r="F21" s="12"/>
      <c r="G21" s="1"/>
      <c r="H21" s="12"/>
      <c r="I21" s="12"/>
    </row>
    <row r="22" spans="1:9" ht="15.6" x14ac:dyDescent="0.3">
      <c r="A22" s="11"/>
      <c r="B22" s="9" t="s">
        <v>9</v>
      </c>
      <c r="C22" s="1"/>
      <c r="D22" s="12"/>
      <c r="E22" s="12"/>
      <c r="F22" s="12"/>
      <c r="G22" s="1"/>
      <c r="H22" s="12"/>
      <c r="I22" s="12"/>
    </row>
    <row r="23" spans="1:9" ht="15.6" x14ac:dyDescent="0.3">
      <c r="A23" s="11"/>
      <c r="B23" s="10">
        <v>586</v>
      </c>
      <c r="C23" s="10" t="s">
        <v>10</v>
      </c>
      <c r="D23" s="12">
        <v>394033</v>
      </c>
      <c r="E23" s="12"/>
      <c r="F23" s="12"/>
      <c r="G23" s="1"/>
      <c r="H23" s="12"/>
      <c r="I23" s="12"/>
    </row>
    <row r="24" spans="1:9" ht="15.6" x14ac:dyDescent="0.3">
      <c r="A24" s="11"/>
      <c r="B24" s="10">
        <v>587</v>
      </c>
      <c r="C24" s="10" t="s">
        <v>11</v>
      </c>
      <c r="D24" s="12">
        <v>479333</v>
      </c>
      <c r="E24" s="12"/>
      <c r="F24" s="12"/>
      <c r="G24" s="1"/>
      <c r="H24" s="12"/>
      <c r="I24" s="12"/>
    </row>
    <row r="25" spans="1:9" ht="15.6" x14ac:dyDescent="0.3">
      <c r="A25" s="11"/>
      <c r="B25" s="10">
        <v>902</v>
      </c>
      <c r="C25" s="10" t="s">
        <v>12</v>
      </c>
      <c r="D25" s="12">
        <v>784769</v>
      </c>
      <c r="E25" s="12"/>
      <c r="F25" s="12"/>
      <c r="G25" s="1"/>
      <c r="H25" s="12"/>
      <c r="I25" s="12"/>
    </row>
    <row r="26" spans="1:9" ht="15.6" x14ac:dyDescent="0.3">
      <c r="A26" s="11"/>
      <c r="B26" s="10">
        <v>903</v>
      </c>
      <c r="C26" s="10" t="s">
        <v>13</v>
      </c>
      <c r="D26" s="12">
        <v>3045554</v>
      </c>
      <c r="E26" s="12"/>
      <c r="F26" s="12"/>
      <c r="G26" s="1"/>
      <c r="H26" s="12"/>
      <c r="I26" s="12"/>
    </row>
    <row r="27" spans="1:9" ht="15.6" x14ac:dyDescent="0.3">
      <c r="A27" s="11"/>
      <c r="B27" s="10">
        <v>597</v>
      </c>
      <c r="C27" s="10" t="s">
        <v>14</v>
      </c>
      <c r="D27" s="12">
        <v>305671</v>
      </c>
      <c r="E27" s="12"/>
      <c r="F27" s="12"/>
      <c r="G27" s="1"/>
      <c r="H27" s="12"/>
      <c r="I27" s="12"/>
    </row>
    <row r="28" spans="1:9" x14ac:dyDescent="0.25">
      <c r="A28" s="2"/>
      <c r="B28" s="9"/>
      <c r="C28" s="18" t="s">
        <v>15</v>
      </c>
      <c r="D28" s="20">
        <f>SUM(D23:D27)</f>
        <v>5009360</v>
      </c>
      <c r="E28" s="12"/>
      <c r="F28" s="12"/>
      <c r="G28" s="12"/>
      <c r="H28" s="12"/>
      <c r="I28" s="12"/>
    </row>
    <row r="29" spans="1:9" ht="15.75" x14ac:dyDescent="0.25">
      <c r="A29" s="2"/>
      <c r="B29" s="9"/>
      <c r="C29" s="1"/>
      <c r="D29" s="12"/>
      <c r="E29" s="12"/>
      <c r="F29" s="12"/>
      <c r="G29" s="12"/>
      <c r="H29" s="12"/>
      <c r="I29" s="12"/>
    </row>
    <row r="30" spans="1:9" ht="15.75" x14ac:dyDescent="0.25">
      <c r="A30" s="2"/>
      <c r="B30" s="9" t="s">
        <v>16</v>
      </c>
      <c r="C30" s="1"/>
      <c r="D30" s="12"/>
      <c r="E30" s="12"/>
      <c r="F30" s="12"/>
      <c r="G30" s="12"/>
      <c r="H30" s="1"/>
      <c r="I30" s="1"/>
    </row>
    <row r="31" spans="1:9" ht="15.75" x14ac:dyDescent="0.25">
      <c r="A31" s="2"/>
      <c r="B31" s="10">
        <v>403</v>
      </c>
      <c r="C31" s="10" t="s">
        <v>3</v>
      </c>
      <c r="D31" s="12">
        <v>973343</v>
      </c>
      <c r="E31" s="12"/>
      <c r="F31" s="12"/>
      <c r="G31" s="12"/>
      <c r="H31" s="14"/>
      <c r="I31" s="1"/>
    </row>
    <row r="32" spans="1:9" ht="15.75" x14ac:dyDescent="0.25">
      <c r="A32" s="2"/>
      <c r="B32" s="10">
        <v>403</v>
      </c>
      <c r="C32" s="10" t="s">
        <v>4</v>
      </c>
      <c r="D32" s="12">
        <v>295117</v>
      </c>
      <c r="E32" s="12"/>
      <c r="F32" s="12"/>
      <c r="G32" s="12"/>
      <c r="H32" s="14"/>
      <c r="I32" s="1"/>
    </row>
    <row r="33" spans="1:15" ht="15.75" x14ac:dyDescent="0.25">
      <c r="A33" s="2"/>
      <c r="B33" s="9"/>
      <c r="C33" s="18" t="s">
        <v>17</v>
      </c>
      <c r="D33" s="20">
        <f>D31+D32</f>
        <v>1268460</v>
      </c>
      <c r="E33" s="12"/>
      <c r="F33" s="12"/>
      <c r="G33" s="12"/>
      <c r="H33" s="1"/>
      <c r="I33" s="1"/>
    </row>
    <row r="34" spans="1:15" ht="15.75" x14ac:dyDescent="0.25">
      <c r="A34" s="2"/>
      <c r="B34" s="9"/>
      <c r="C34" s="1"/>
      <c r="D34" s="12"/>
      <c r="E34" s="12"/>
      <c r="F34" s="12"/>
      <c r="G34" s="12"/>
      <c r="H34" s="1"/>
      <c r="I34" s="1"/>
    </row>
    <row r="35" spans="1:15" ht="15.75" x14ac:dyDescent="0.25">
      <c r="A35" s="2"/>
      <c r="B35" s="9" t="s">
        <v>18</v>
      </c>
      <c r="C35" s="1"/>
      <c r="D35" s="1"/>
      <c r="E35" s="1"/>
      <c r="F35" s="4"/>
      <c r="G35" s="12"/>
      <c r="H35" s="1"/>
      <c r="I35" s="1"/>
    </row>
    <row r="36" spans="1:15" ht="15.75" x14ac:dyDescent="0.25">
      <c r="A36" s="2"/>
      <c r="B36" s="9"/>
      <c r="C36" s="1"/>
      <c r="D36" s="1"/>
      <c r="E36" s="1"/>
      <c r="F36" s="4"/>
      <c r="G36" s="12"/>
      <c r="H36" s="1"/>
      <c r="I36" s="1"/>
    </row>
    <row r="37" spans="1:15" ht="15.75" x14ac:dyDescent="0.25">
      <c r="A37" s="2"/>
      <c r="B37" s="9"/>
      <c r="C37" s="10" t="s">
        <v>19</v>
      </c>
      <c r="D37" s="4">
        <f>D20*I42</f>
        <v>748998.84534331015</v>
      </c>
      <c r="E37" s="1"/>
      <c r="F37" s="4"/>
      <c r="G37" s="12"/>
      <c r="H37" s="1"/>
      <c r="I37" s="1"/>
    </row>
    <row r="38" spans="1:15" ht="15.75" x14ac:dyDescent="0.25">
      <c r="A38" s="2"/>
      <c r="B38" s="9"/>
      <c r="C38" s="10" t="s">
        <v>20</v>
      </c>
      <c r="D38" s="4">
        <f>D20*I43</f>
        <v>1396590.1970354998</v>
      </c>
      <c r="E38" s="1"/>
      <c r="F38" s="1"/>
      <c r="G38" s="12"/>
      <c r="H38" s="1"/>
      <c r="I38" s="1"/>
    </row>
    <row r="39" spans="1:15" ht="15.75" x14ac:dyDescent="0.25">
      <c r="A39" s="2"/>
      <c r="B39" s="9"/>
      <c r="C39" s="10" t="s">
        <v>21</v>
      </c>
      <c r="D39" s="4">
        <f>0.35/(1-0.35)*D38</f>
        <v>752010.10609603836</v>
      </c>
      <c r="E39" s="1"/>
      <c r="F39" s="4"/>
      <c r="G39" s="12"/>
      <c r="H39" s="1"/>
      <c r="I39" s="1"/>
    </row>
    <row r="40" spans="1:15" ht="15.75" x14ac:dyDescent="0.25">
      <c r="A40" s="2"/>
      <c r="B40" s="9"/>
      <c r="C40" s="1"/>
      <c r="D40" s="4"/>
      <c r="E40" s="1"/>
      <c r="F40" s="4"/>
      <c r="G40" s="12"/>
      <c r="H40" s="1"/>
      <c r="I40" s="1"/>
      <c r="O40" t="s">
        <v>43</v>
      </c>
    </row>
    <row r="41" spans="1:15" ht="15.75" x14ac:dyDescent="0.25">
      <c r="A41" s="2"/>
      <c r="B41" s="9"/>
      <c r="C41" s="10" t="s">
        <v>22</v>
      </c>
      <c r="D41" s="13">
        <f>SUM(D37:D39)</f>
        <v>2897599.1484748488</v>
      </c>
      <c r="E41" s="1"/>
      <c r="F41" s="1"/>
      <c r="G41" s="12" t="s">
        <v>23</v>
      </c>
      <c r="H41" s="10" t="s">
        <v>24</v>
      </c>
      <c r="I41" s="10" t="s">
        <v>25</v>
      </c>
      <c r="M41" t="s">
        <v>23</v>
      </c>
      <c r="N41" t="s">
        <v>24</v>
      </c>
      <c r="O41" t="s">
        <v>24</v>
      </c>
    </row>
    <row r="42" spans="1:15" ht="15.75" x14ac:dyDescent="0.25">
      <c r="A42" s="2"/>
      <c r="B42" s="9"/>
      <c r="C42" s="1"/>
      <c r="D42" s="1"/>
      <c r="E42" s="1"/>
      <c r="F42" s="10" t="s">
        <v>26</v>
      </c>
      <c r="G42" s="14">
        <f>+M47</f>
        <v>0.48250000000000004</v>
      </c>
      <c r="H42" s="14">
        <f>+I42/G42</f>
        <v>5.1763751295336793E-2</v>
      </c>
      <c r="I42" s="14">
        <f>+O47</f>
        <v>2.4976010000000003E-2</v>
      </c>
      <c r="L42" t="s">
        <v>38</v>
      </c>
      <c r="M42">
        <v>1.9E-3</v>
      </c>
      <c r="N42">
        <v>1.7299999999999999E-2</v>
      </c>
      <c r="O42">
        <f>+N42*M42</f>
        <v>3.2870000000000002E-5</v>
      </c>
    </row>
    <row r="43" spans="1:15" ht="15.75" x14ac:dyDescent="0.25">
      <c r="A43" s="2"/>
      <c r="B43" s="9"/>
      <c r="C43" s="10" t="s">
        <v>27</v>
      </c>
      <c r="D43" s="12">
        <f>D28</f>
        <v>5009360</v>
      </c>
      <c r="E43" s="1"/>
      <c r="F43" s="10" t="s">
        <v>44</v>
      </c>
      <c r="G43" s="14">
        <f>+M49</f>
        <v>0.51749999999999996</v>
      </c>
      <c r="H43" s="14">
        <f>+I43/G43</f>
        <v>8.9991304347826082E-2</v>
      </c>
      <c r="I43" s="14">
        <f>+O49</f>
        <v>4.6570499999999994E-2</v>
      </c>
      <c r="L43" t="s">
        <v>39</v>
      </c>
      <c r="M43">
        <v>0.48060000000000003</v>
      </c>
      <c r="N43">
        <v>5.1900000000000002E-2</v>
      </c>
      <c r="O43">
        <f t="shared" ref="O43:O45" si="0">+N43*M43</f>
        <v>2.4943140000000003E-2</v>
      </c>
    </row>
    <row r="44" spans="1:15" ht="15.75" x14ac:dyDescent="0.25">
      <c r="A44" s="2"/>
      <c r="B44" s="9"/>
      <c r="C44" s="10" t="s">
        <v>16</v>
      </c>
      <c r="D44" s="12">
        <f>D33</f>
        <v>1268460</v>
      </c>
      <c r="E44" s="1"/>
      <c r="F44" s="10" t="s">
        <v>29</v>
      </c>
      <c r="G44" s="14">
        <f>G42+G43</f>
        <v>1</v>
      </c>
      <c r="H44" s="1"/>
      <c r="I44" s="14">
        <f>+I42+I43</f>
        <v>7.1546509999999994E-2</v>
      </c>
      <c r="L44" t="s">
        <v>40</v>
      </c>
      <c r="M44">
        <v>2.0000000000000001E-4</v>
      </c>
      <c r="N44">
        <v>6.7500000000000004E-2</v>
      </c>
      <c r="O44">
        <f t="shared" si="0"/>
        <v>1.3500000000000001E-5</v>
      </c>
    </row>
    <row r="45" spans="1:15" ht="15.75" x14ac:dyDescent="0.25">
      <c r="A45" s="2"/>
      <c r="B45" s="9"/>
      <c r="C45" s="1"/>
      <c r="D45" s="1"/>
      <c r="E45" s="1"/>
      <c r="F45" s="1"/>
      <c r="G45" s="12"/>
      <c r="H45" s="1"/>
      <c r="I45" s="1"/>
      <c r="L45" t="s">
        <v>28</v>
      </c>
      <c r="M45">
        <v>0.51729999999999998</v>
      </c>
      <c r="N45">
        <v>0.09</v>
      </c>
      <c r="O45">
        <f t="shared" si="0"/>
        <v>4.6556999999999994E-2</v>
      </c>
    </row>
    <row r="46" spans="1:15" ht="15.75" x14ac:dyDescent="0.25">
      <c r="A46" s="2"/>
      <c r="B46" s="9"/>
      <c r="C46" s="10" t="s">
        <v>32</v>
      </c>
      <c r="D46" s="12">
        <f>SUM(D41:D44)</f>
        <v>9175419.1484748498</v>
      </c>
      <c r="E46" s="1"/>
      <c r="F46" s="1"/>
      <c r="G46" s="12"/>
      <c r="H46" s="1"/>
      <c r="I46" s="1"/>
    </row>
    <row r="47" spans="1:15" ht="15.75" x14ac:dyDescent="0.25">
      <c r="A47" s="2"/>
      <c r="B47" s="9"/>
      <c r="C47" s="10"/>
      <c r="D47" s="12"/>
      <c r="E47" s="1"/>
      <c r="F47" s="1"/>
      <c r="G47" s="12"/>
      <c r="H47" s="1"/>
      <c r="I47" s="1"/>
      <c r="L47" t="s">
        <v>41</v>
      </c>
      <c r="M47">
        <f>+M43+M42</f>
        <v>0.48250000000000004</v>
      </c>
      <c r="O47">
        <f>+O42+O43</f>
        <v>2.4976010000000003E-2</v>
      </c>
    </row>
    <row r="48" spans="1:15" ht="15.75" x14ac:dyDescent="0.25">
      <c r="A48" s="2"/>
      <c r="B48" s="9"/>
      <c r="C48" s="18" t="s">
        <v>33</v>
      </c>
      <c r="D48" s="20">
        <f>D46+D47</f>
        <v>9175419.1484748498</v>
      </c>
      <c r="E48" s="1"/>
      <c r="F48" s="1"/>
      <c r="G48" s="12"/>
      <c r="H48" s="1"/>
      <c r="I48" s="1"/>
    </row>
    <row r="49" spans="1:15" ht="15.75" x14ac:dyDescent="0.25">
      <c r="A49" s="2"/>
      <c r="B49" s="9"/>
      <c r="C49" s="1"/>
      <c r="D49" s="12"/>
      <c r="E49" s="1"/>
      <c r="G49" s="12"/>
      <c r="H49" s="1"/>
      <c r="I49" s="1"/>
      <c r="L49" t="s">
        <v>42</v>
      </c>
      <c r="M49">
        <f>+M44+M45</f>
        <v>0.51749999999999996</v>
      </c>
      <c r="O49">
        <f>+O44+O45</f>
        <v>4.6570499999999994E-2</v>
      </c>
    </row>
    <row r="50" spans="1:15" ht="15.75" x14ac:dyDescent="0.25">
      <c r="A50" s="2"/>
      <c r="B50" s="9"/>
      <c r="C50" s="10" t="s">
        <v>30</v>
      </c>
      <c r="D50" s="23">
        <f>104635*12</f>
        <v>1255620</v>
      </c>
      <c r="E50" s="1"/>
      <c r="G50" s="12"/>
      <c r="H50" s="1"/>
      <c r="I50" s="1"/>
    </row>
    <row r="51" spans="1:15" ht="16.5" thickBot="1" x14ac:dyDescent="0.3">
      <c r="A51" s="2"/>
      <c r="B51" s="9"/>
      <c r="C51" s="22"/>
      <c r="D51" s="22"/>
      <c r="E51" s="1"/>
      <c r="G51" s="12"/>
      <c r="H51" s="1"/>
      <c r="I51" s="1"/>
    </row>
    <row r="52" spans="1:15" ht="16.5" thickTop="1" x14ac:dyDescent="0.25">
      <c r="A52" s="2"/>
      <c r="B52" s="9"/>
      <c r="C52" s="9" t="s">
        <v>31</v>
      </c>
      <c r="D52" s="21">
        <f>D48/D50</f>
        <v>7.3074808847221693</v>
      </c>
      <c r="E52" s="1"/>
      <c r="F52" s="1"/>
      <c r="G52" s="12"/>
      <c r="H52" s="1"/>
      <c r="I52" s="1"/>
    </row>
    <row r="53" spans="1:15" ht="15.6" x14ac:dyDescent="0.3">
      <c r="A53" s="2"/>
      <c r="B53" s="9"/>
      <c r="C53" s="1"/>
      <c r="D53" s="1"/>
      <c r="E53" s="1"/>
      <c r="F53" s="1"/>
      <c r="G53" s="12"/>
      <c r="H53" s="1"/>
      <c r="I53" s="1"/>
    </row>
    <row r="55" spans="1:15" ht="15.75" x14ac:dyDescent="0.25">
      <c r="F55" s="25" t="s">
        <v>47</v>
      </c>
    </row>
    <row r="56" spans="1:15" ht="15.75" x14ac:dyDescent="0.25">
      <c r="F56" s="25" t="s">
        <v>45</v>
      </c>
    </row>
    <row r="57" spans="1:15" ht="15.75" x14ac:dyDescent="0.25">
      <c r="F57" s="25" t="s">
        <v>46</v>
      </c>
    </row>
  </sheetData>
  <printOptions horizontalCentered="1"/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67915-36A5-449D-927F-C1FAD89FD92B}"/>
</file>

<file path=customXml/itemProps2.xml><?xml version="1.0" encoding="utf-8"?>
<ds:datastoreItem xmlns:ds="http://schemas.openxmlformats.org/officeDocument/2006/customXml" ds:itemID="{79BE7DAE-9213-4946-A77D-43A284562D45}"/>
</file>

<file path=customXml/itemProps3.xml><?xml version="1.0" encoding="utf-8"?>
<ds:datastoreItem xmlns:ds="http://schemas.openxmlformats.org/officeDocument/2006/customXml" ds:itemID="{253A2583-8908-4B9D-9085-FC666F8AB987}"/>
</file>

<file path=customXml/itemProps4.xml><?xml version="1.0" encoding="utf-8"?>
<ds:datastoreItem xmlns:ds="http://schemas.openxmlformats.org/officeDocument/2006/customXml" ds:itemID="{401BE312-EFF2-40BA-BF99-8BB459E59B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ROE 10.0</vt:lpstr>
      <vt:lpstr>ROE 9.0</vt:lpstr>
      <vt:lpstr>Sheet3</vt:lpstr>
      <vt:lpstr>'ROE 10.0'!Print_Area</vt:lpstr>
      <vt:lpstr>'ROE 9.0'!Print_Area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A. Skirpan</dc:creator>
  <cp:lastModifiedBy>Jdolen</cp:lastModifiedBy>
  <cp:lastPrinted>2014-10-03T17:57:45Z</cp:lastPrinted>
  <dcterms:created xsi:type="dcterms:W3CDTF">2009-08-01T16:42:45Z</dcterms:created>
  <dcterms:modified xsi:type="dcterms:W3CDTF">2014-10-06T13:25:03Z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