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23 Reporting\Exhibits\Exhibit 1\Supplement 1\"/>
    </mc:Choice>
  </mc:AlternateContent>
  <bookViews>
    <workbookView xWindow="0" yWindow="0" windowWidth="25200" windowHeight="11850" activeTab="1"/>
  </bookViews>
  <sheets>
    <sheet name="Electric" sheetId="2" r:id="rId1"/>
    <sheet name="Natural Gas" sheetId="3" r:id="rId2"/>
  </sheets>
  <externalReferences>
    <externalReference r:id="rId3"/>
    <externalReference r:id="rId4"/>
    <externalReference r:id="rId5"/>
    <externalReference r:id="rId6"/>
    <externalReference r:id="rId7"/>
    <externalReference r:id="rId8"/>
  </externalReferences>
  <definedNames>
    <definedName name="ABS_Elec_totbudget_2015">'[1]2015 Sector View Elect'!$S$71</definedName>
    <definedName name="BEM_2yGas_Budget" comment="This is the sum of the 2, single-year BEM gas budgets." localSheetId="1">#REF!</definedName>
    <definedName name="BEM_2yGas_Budget" comment="This is the sum of the 2, single-year BEM gas budgets.">#REF!</definedName>
    <definedName name="BEM_2yrElectric_Budget" comment="This is the sum of the 2, single-year BEM electirc budgets." localSheetId="1">#REF!</definedName>
    <definedName name="BEM_2yrElectric_Budget" comment="This is the sum of the 2, single-year BEM electirc budgets.">#REF!</definedName>
    <definedName name="brochr_elec_totbudget_2015">'[1]2015 Sector View Elect'!$S$66</definedName>
    <definedName name="cfj" comment="This is the sum of the 2, single-year gas budgets for Research &amp; Compliance.">#REF!</definedName>
    <definedName name="ciloadctr_elec_totbudget_2015">'[1]2015 Sector View Elect'!$S$96</definedName>
    <definedName name="eductn_elec_totbudget_2015">'[1]2015 Sector View Elect'!$S$67</definedName>
    <definedName name="eecomm_elec_totbudget_2015">'[1]2015 Sector View Elect'!$S$75</definedName>
    <definedName name="ElecVehclChgIncent_Elect_2015">'[1]2015 Sector View Elect'!$S$94</definedName>
    <definedName name="enrgyadv_elec_totbudget_2015">'[1]2015 Sector View Elect'!$S$64</definedName>
    <definedName name="events_elec_totbudget_2015">'[1]2015 Sector View Elect'!$S$65</definedName>
    <definedName name="fuelconv_elec_totsavings_2015">'[1]2015 Sector View Elect'!$T$21</definedName>
    <definedName name="hmappl_elec_totsavings_2015">'[1]2015 Sector View Elect'!$T$14</definedName>
    <definedName name="hmenrgyrpts_elec_totsavings_2015">'[1]2015 Sector View Elect'!$T$18</definedName>
    <definedName name="homep_elec_totsavings_2015">'[1]2015 Sector View Elect'!$T$8</definedName>
    <definedName name="iutg" comment="This is the sum of the 2, single-year electric Research &amp; Compliance electric budgets.">#REF!</definedName>
    <definedName name="lighting_elec_totsavings_2015">'[1]2015 Sector View Elect'!$T$16</definedName>
    <definedName name="lio" comment="This is the total 2-year REM electric budget, summing the 2, single-year budgets.">#REF!</definedName>
    <definedName name="liw_elec_totsavings_2015">'[1]2015 Sector View Elect'!$T$7</definedName>
    <definedName name="lkj" comment="This is the sum of the 2, single-year Regional gas budgets.">#REF!</definedName>
    <definedName name="lu_labor_title">[2]lookups!$H$6:$H$18</definedName>
    <definedName name="lu_m_life">[2]lookups!$F$6:$F$35</definedName>
    <definedName name="lu_unit_type">[2]lookups!$D$6:$D$11</definedName>
    <definedName name="mfnewconst_elec_totsavings_2015">'[1]2015 Sector View Elect'!$T$23</definedName>
    <definedName name="mftretro_elec_totsavings_2015">'[1]2015 Sector View Elect'!$T$22</definedName>
    <definedName name="MHDS_2015_totsavings_elec">'[1]2015 Sector View Elect'!$T$17</definedName>
    <definedName name="mktint_elec_totbudget_2015">'[1]2015 Sector View Elect'!$S$70</definedName>
    <definedName name="netmtr_elec_totbudget_2015">'[1]2015 Sector View Elect'!$S$93</definedName>
    <definedName name="onlineex_elec_totbudget_2015">'[1]2015 Sector View Elect'!$S$69</definedName>
    <definedName name="OthElec_2015_Totbudget_E">'[1]2015 Sector View Elect'!$S$98</definedName>
    <definedName name="OthElectric_2yrElectirc_Budget" comment="This is the sum of the 2, single-year Other Electric electric budgets." localSheetId="1">#REF!</definedName>
    <definedName name="OthElectric_2yrElectirc_Budget" comment="This is the sum of the 2, single-year Other Electric electric budgets.">#REF!</definedName>
    <definedName name="Pilots_2yrElec_Budget" comment="This is the sum of the 2, single-year electirc Pilot budgets.">#REF!</definedName>
    <definedName name="Pilots_2yrElectric_Budget" comment="This is the sum of the 2, single-year electirc Pilot budgets." localSheetId="1">#REF!</definedName>
    <definedName name="Pilots_2yrElectric_Budget" comment="This is the sum of the 2, single-year electirc Pilot budgets.">#REF!</definedName>
    <definedName name="Pilots_2yrGas_Budgets" comment="This is the sum of the 2, single-year gas Pilots budgets." localSheetId="1">#REF!</definedName>
    <definedName name="Pilots_2yrGas_Budgets" comment="This is the sum of the 2, single-year gas Pilots budgets.">#REF!</definedName>
    <definedName name="PortSupp_2015_Totbudget_E">'[1]2015 Sector View Elect'!$S$77</definedName>
    <definedName name="PortSupp_2yrElectric_Budget" comment="This is the sum of the 2, single-year electric Portfolio Support budgets." localSheetId="1">#REF!,#REF!,#REF!</definedName>
    <definedName name="PortSupp_2yrElectric_Budget" comment="This is the sum of the 2, single-year electric Portfolio Support budgets.">#REF!,#REF!,#REF!</definedName>
    <definedName name="PortSupp_2yrGas_Budgets" comment="This is the sum of the 2, single-year Portfolio Support gas budgets." localSheetId="1">#REF!,#REF!,#REF!</definedName>
    <definedName name="PortSupp_2yrGas_Budgets" comment="This is the sum of the 2, single-year Portfolio Support gas budgets.">#REF!,#REF!,#REF!</definedName>
    <definedName name="PrgmsvcAnalytics_Totbudget_Elec_2015">'[1]2015 Sector View Elect'!$S$73</definedName>
    <definedName name="prgmsvcSyst_elec_totbudget_2015">'[1]2015 Sector View Elect'!$S$72</definedName>
    <definedName name="RebtProc_Elec_TotBudget_2015">'[1]2015 Sector View Elect'!$S$74</definedName>
    <definedName name="Regional_2yrElectric_Budget" comment="This is the sum of the 2, single-year electric regional budgets." localSheetId="1">#REF!</definedName>
    <definedName name="Regional_2yrElectric_Budget" comment="This is the sum of the 2, single-year electric regional budgets.">#REF!</definedName>
    <definedName name="Regional_2yrGas_Budgets" comment="This is the sum of the 2, single-year Regional gas budgets." localSheetId="1">#REF!</definedName>
    <definedName name="Regional_2yrGas_Budgets" comment="This is the sum of the 2, single-year Regional gas budgets.">#REF!</definedName>
    <definedName name="REM_2yrElectric_Budget" comment="This is the total 2-year REM electric budget, summing the 2, single-year budgets." localSheetId="1">#REF!</definedName>
    <definedName name="REM_2yrElectric_Budget" comment="This is the total 2-year REM electric budget, summing the 2, single-year budgets.">#REF!</definedName>
    <definedName name="REM_2yrGas_Budget" comment="This is the sum of the 2, single-year REM gas budgets." localSheetId="1">#REF!</definedName>
    <definedName name="REM_2yrGas_Budget" comment="This is the sum of the 2, single-year REM gas budgets.">#REF!</definedName>
    <definedName name="Res_and_Compl_2yrElectric_Budget" comment="This is the sum of the 2, single-year electric Research &amp; Compliance electric budgets." localSheetId="1">#REF!</definedName>
    <definedName name="Res_and_Compl_2yrElectric_Budget" comment="This is the sum of the 2, single-year electric Research &amp; Compliance electric budgets.">#REF!</definedName>
    <definedName name="Res_Compl_2yrGas_Budget" comment="This is the sum of the 2, single-year gas budgets for Research &amp; Compliance." localSheetId="1">#REF!</definedName>
    <definedName name="Res_Compl_2yrGas_Budget" comment="This is the sum of the 2, single-year gas budgets for Research &amp; Compliance.">#REF!</definedName>
    <definedName name="resdr_elec_totbudget_2015">'[1]2015 Sector View Elect'!$S$97</definedName>
    <definedName name="sfnewconst_elec_totsavings_2015">'[1]2015 Sector View Elect'!$T$19</definedName>
    <definedName name="sfspcht_elec_totsavings_2015">'[1]2015 Sector View Elect'!$T$12</definedName>
    <definedName name="sfwtrht_elec_totsavings_2015">'[1]2015 Sector View Elect'!$T$9</definedName>
    <definedName name="SFWx_ARRA_Totsavings_2015_Elec">'[1]2015 Sector View Elect'!$T$11</definedName>
    <definedName name="sfwx_elec_totsavings_2015">'[1]2015 Sector View Elect'!$T$10</definedName>
    <definedName name="shwrhd_elec_totsavings_2015">'[1]2015 Sector View Elect'!$T$15</definedName>
    <definedName name="trdallysupp_elec_totbudget_2015">'[1]2015 Sector View Elect'!$S$76</definedName>
    <definedName name="val_dual">[3]lookups!$B$44:$B$45</definedName>
    <definedName name="val_Y1">[4]LOOKUPS!$B$4</definedName>
    <definedName name="val_Y2">[4]LOOKUPS!$B$5</definedName>
    <definedName name="vcyt" comment="This is the sum of the 2, single-year REM gas budgets.">#REF!</definedName>
    <definedName name="Z_074EB09C_6289_46D7_9513_012B68BCA7BF_.wvu.Rows" localSheetId="0" hidden="1">Electric!#REF!</definedName>
    <definedName name="Z_074EB09C_6289_46D7_9513_012B68BCA7BF_.wvu.Rows" localSheetId="1" hidden="1">'Natural Gas'!#REF!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3" i="3" l="1"/>
  <c r="Q107" i="3"/>
  <c r="Q87" i="3"/>
  <c r="Q101" i="3"/>
  <c r="Q124" i="2"/>
  <c r="Q101" i="2"/>
  <c r="Q118" i="2"/>
  <c r="R77" i="3" l="1"/>
  <c r="H86" i="3"/>
  <c r="I86" i="3"/>
  <c r="J86" i="3"/>
  <c r="K86" i="3"/>
  <c r="L86" i="3"/>
  <c r="M86" i="3"/>
  <c r="N86" i="3"/>
  <c r="O86" i="3"/>
  <c r="P86" i="3"/>
  <c r="Q86" i="3"/>
  <c r="R86" i="3"/>
  <c r="R99" i="3"/>
  <c r="R96" i="3"/>
  <c r="R93" i="3"/>
  <c r="R90" i="3"/>
  <c r="R84" i="3"/>
  <c r="R81" i="3"/>
  <c r="R73" i="3"/>
  <c r="R70" i="3"/>
  <c r="R67" i="3"/>
  <c r="R64" i="3"/>
  <c r="R61" i="3"/>
  <c r="R24" i="3"/>
  <c r="R45" i="3"/>
  <c r="R42" i="3"/>
  <c r="R36" i="3"/>
  <c r="R33" i="3"/>
  <c r="R30" i="3"/>
  <c r="R27" i="3"/>
  <c r="R21" i="3"/>
  <c r="R18" i="3"/>
  <c r="R15" i="3"/>
  <c r="R12" i="3"/>
  <c r="R9" i="3"/>
  <c r="R139" i="2"/>
  <c r="R140" i="2"/>
  <c r="R87" i="3" l="1"/>
  <c r="R58" i="3"/>
  <c r="R157" i="2" l="1"/>
  <c r="R137" i="2"/>
  <c r="R128" i="2" s="1"/>
  <c r="R121" i="2"/>
  <c r="R116" i="2"/>
  <c r="R113" i="2"/>
  <c r="R110" i="2"/>
  <c r="R107" i="2"/>
  <c r="R104" i="2"/>
  <c r="R98" i="2"/>
  <c r="R95" i="2"/>
  <c r="R89" i="2"/>
  <c r="R86" i="2"/>
  <c r="R78" i="2"/>
  <c r="R75" i="2"/>
  <c r="R72" i="2"/>
  <c r="R69" i="2"/>
  <c r="R66" i="2"/>
  <c r="R63" i="2"/>
  <c r="R60" i="2"/>
  <c r="R48" i="2"/>
  <c r="R45" i="2"/>
  <c r="R39" i="2"/>
  <c r="R36" i="2"/>
  <c r="R33" i="2"/>
  <c r="R30" i="2"/>
  <c r="R27" i="2"/>
  <c r="R24" i="2"/>
  <c r="R21" i="2"/>
  <c r="R18" i="2"/>
  <c r="R15" i="2"/>
  <c r="R12" i="2"/>
  <c r="R9" i="2"/>
  <c r="Q241" i="2"/>
  <c r="P241" i="2"/>
  <c r="O241" i="2"/>
  <c r="N241" i="2"/>
  <c r="M241" i="2"/>
  <c r="L241" i="2"/>
  <c r="K241" i="2"/>
  <c r="J241" i="2"/>
  <c r="I241" i="2"/>
  <c r="H241" i="2"/>
  <c r="H113" i="2"/>
  <c r="I113" i="2"/>
  <c r="J113" i="2"/>
  <c r="K113" i="2"/>
  <c r="L113" i="2"/>
  <c r="M113" i="2"/>
  <c r="N113" i="2"/>
  <c r="O113" i="2"/>
  <c r="P113" i="2"/>
  <c r="Q113" i="2"/>
  <c r="Q116" i="2"/>
  <c r="P116" i="2"/>
  <c r="O116" i="2"/>
  <c r="N116" i="2"/>
  <c r="M116" i="2"/>
  <c r="L116" i="2"/>
  <c r="K116" i="2"/>
  <c r="J116" i="2"/>
  <c r="I116" i="2"/>
  <c r="H116" i="2"/>
  <c r="Q154" i="2"/>
  <c r="P154" i="2"/>
  <c r="O154" i="2"/>
  <c r="N154" i="2"/>
  <c r="M154" i="2"/>
  <c r="L154" i="2"/>
  <c r="K154" i="2"/>
  <c r="J154" i="2"/>
  <c r="I154" i="2"/>
  <c r="H154" i="2"/>
  <c r="H174" i="2"/>
  <c r="I174" i="2"/>
  <c r="J174" i="2"/>
  <c r="K174" i="2"/>
  <c r="L174" i="2"/>
  <c r="M174" i="2"/>
  <c r="N174" i="2"/>
  <c r="O174" i="2"/>
  <c r="P174" i="2"/>
  <c r="Q174" i="2"/>
  <c r="Q180" i="2"/>
  <c r="P180" i="2"/>
  <c r="O180" i="2"/>
  <c r="N180" i="2"/>
  <c r="M180" i="2"/>
  <c r="L180" i="2"/>
  <c r="K180" i="2"/>
  <c r="J180" i="2"/>
  <c r="I180" i="2"/>
  <c r="H180" i="2"/>
  <c r="Q183" i="2"/>
  <c r="P183" i="2"/>
  <c r="O183" i="2"/>
  <c r="N183" i="2"/>
  <c r="M183" i="2"/>
  <c r="L183" i="2"/>
  <c r="K183" i="2"/>
  <c r="J183" i="2"/>
  <c r="I183" i="2"/>
  <c r="H183" i="2"/>
  <c r="H177" i="2"/>
  <c r="I177" i="2"/>
  <c r="J177" i="2"/>
  <c r="K177" i="2"/>
  <c r="L177" i="2"/>
  <c r="M177" i="2"/>
  <c r="N177" i="2"/>
  <c r="O177" i="2"/>
  <c r="P177" i="2"/>
  <c r="Q177" i="2"/>
  <c r="Q186" i="2"/>
  <c r="P186" i="2"/>
  <c r="O186" i="2"/>
  <c r="N186" i="2"/>
  <c r="M186" i="2"/>
  <c r="L186" i="2"/>
  <c r="K186" i="2"/>
  <c r="J186" i="2"/>
  <c r="I186" i="2"/>
  <c r="H186" i="2"/>
  <c r="Q189" i="2"/>
  <c r="P189" i="2"/>
  <c r="O189" i="2"/>
  <c r="N189" i="2"/>
  <c r="M189" i="2"/>
  <c r="L189" i="2"/>
  <c r="K189" i="2"/>
  <c r="J189" i="2"/>
  <c r="I189" i="2"/>
  <c r="H189" i="2"/>
  <c r="Q218" i="2"/>
  <c r="P218" i="2"/>
  <c r="O218" i="2"/>
  <c r="N218" i="2"/>
  <c r="M218" i="2"/>
  <c r="L218" i="2"/>
  <c r="K218" i="2"/>
  <c r="J218" i="2"/>
  <c r="I218" i="2"/>
  <c r="H218" i="2"/>
  <c r="Q221" i="2"/>
  <c r="P221" i="2"/>
  <c r="O221" i="2"/>
  <c r="N221" i="2"/>
  <c r="M221" i="2"/>
  <c r="L221" i="2"/>
  <c r="K221" i="2"/>
  <c r="J221" i="2"/>
  <c r="I221" i="2"/>
  <c r="H221" i="2"/>
  <c r="I224" i="2"/>
  <c r="J224" i="2"/>
  <c r="K224" i="2"/>
  <c r="L224" i="2"/>
  <c r="M224" i="2"/>
  <c r="N224" i="2"/>
  <c r="O224" i="2"/>
  <c r="P224" i="2"/>
  <c r="Q224" i="2"/>
  <c r="H224" i="2"/>
  <c r="H227" i="2"/>
  <c r="I230" i="2"/>
  <c r="J230" i="2"/>
  <c r="K230" i="2"/>
  <c r="L230" i="2"/>
  <c r="M230" i="2"/>
  <c r="N230" i="2"/>
  <c r="O230" i="2"/>
  <c r="P230" i="2"/>
  <c r="Q230" i="2"/>
  <c r="H230" i="2"/>
  <c r="I227" i="2"/>
  <c r="J227" i="2"/>
  <c r="K227" i="2"/>
  <c r="L227" i="2"/>
  <c r="M227" i="2"/>
  <c r="N227" i="2"/>
  <c r="O227" i="2"/>
  <c r="P227" i="2"/>
  <c r="Q227" i="2"/>
  <c r="I156" i="3"/>
  <c r="J156" i="3"/>
  <c r="K156" i="3"/>
  <c r="L156" i="3"/>
  <c r="M156" i="3"/>
  <c r="N156" i="3"/>
  <c r="O156" i="3"/>
  <c r="P156" i="3"/>
  <c r="Q156" i="3"/>
  <c r="H156" i="3"/>
  <c r="H127" i="3"/>
  <c r="S58" i="3"/>
  <c r="R53" i="3"/>
  <c r="R101" i="2" l="1"/>
  <c r="R83" i="2"/>
  <c r="R57" i="2"/>
  <c r="R92" i="2"/>
  <c r="R53" i="2"/>
  <c r="H233" i="2"/>
  <c r="R124" i="2" l="1"/>
  <c r="J233" i="2"/>
  <c r="K233" i="2"/>
  <c r="L233" i="2"/>
  <c r="M233" i="2"/>
  <c r="N233" i="2"/>
  <c r="O233" i="2"/>
  <c r="P233" i="2"/>
  <c r="Q233" i="2"/>
  <c r="I233" i="2"/>
  <c r="R160" i="2"/>
  <c r="S160" i="2"/>
  <c r="R146" i="2"/>
  <c r="I210" i="2"/>
  <c r="J210" i="2"/>
  <c r="K210" i="2"/>
  <c r="L210" i="2"/>
  <c r="M210" i="2"/>
  <c r="N210" i="2"/>
  <c r="O210" i="2"/>
  <c r="P210" i="2"/>
  <c r="Q210" i="2"/>
  <c r="H210" i="2"/>
  <c r="I207" i="2"/>
  <c r="J207" i="2"/>
  <c r="K207" i="2"/>
  <c r="L207" i="2"/>
  <c r="M207" i="2"/>
  <c r="N207" i="2"/>
  <c r="O207" i="2"/>
  <c r="P207" i="2"/>
  <c r="Q207" i="2"/>
  <c r="H207" i="2"/>
  <c r="H201" i="2"/>
  <c r="H198" i="2"/>
  <c r="H195" i="2"/>
  <c r="J195" i="2"/>
  <c r="K195" i="2"/>
  <c r="L195" i="2"/>
  <c r="M195" i="2"/>
  <c r="N195" i="2"/>
  <c r="O195" i="2"/>
  <c r="P195" i="2"/>
  <c r="Q195" i="2"/>
  <c r="I195" i="2"/>
  <c r="J198" i="2"/>
  <c r="K198" i="2"/>
  <c r="L198" i="2"/>
  <c r="M198" i="2"/>
  <c r="N198" i="2"/>
  <c r="O198" i="2"/>
  <c r="P198" i="2"/>
  <c r="Q198" i="2"/>
  <c r="I198" i="2"/>
  <c r="J201" i="2"/>
  <c r="K201" i="2"/>
  <c r="L201" i="2"/>
  <c r="M201" i="2"/>
  <c r="N201" i="2"/>
  <c r="O201" i="2"/>
  <c r="P201" i="2"/>
  <c r="Q201" i="2"/>
  <c r="I201" i="2"/>
  <c r="I121" i="2"/>
  <c r="J121" i="2"/>
  <c r="K121" i="2"/>
  <c r="L121" i="2"/>
  <c r="M121" i="2"/>
  <c r="N121" i="2"/>
  <c r="O121" i="2"/>
  <c r="P121" i="2"/>
  <c r="Q121" i="2"/>
  <c r="H121" i="2"/>
  <c r="R251" i="2" l="1"/>
  <c r="Q72" i="2"/>
  <c r="P72" i="2"/>
  <c r="O72" i="2"/>
  <c r="N72" i="2"/>
  <c r="M72" i="2"/>
  <c r="L72" i="2"/>
  <c r="K72" i="2"/>
  <c r="J72" i="2"/>
  <c r="I72" i="2"/>
  <c r="H72" i="2"/>
  <c r="H66" i="2"/>
  <c r="Q66" i="2"/>
  <c r="P66" i="2"/>
  <c r="O66" i="2"/>
  <c r="N66" i="2"/>
  <c r="M66" i="2"/>
  <c r="L66" i="2"/>
  <c r="K66" i="2"/>
  <c r="J66" i="2"/>
  <c r="I66" i="2"/>
  <c r="Q244" i="2" l="1"/>
  <c r="P244" i="2"/>
  <c r="O244" i="2"/>
  <c r="N244" i="2"/>
  <c r="M244" i="2"/>
  <c r="L244" i="2"/>
  <c r="K244" i="2"/>
  <c r="J244" i="2"/>
  <c r="I244" i="2"/>
  <c r="H244" i="2"/>
  <c r="Q238" i="2"/>
  <c r="P238" i="2"/>
  <c r="P247" i="2" s="1"/>
  <c r="O238" i="2"/>
  <c r="N238" i="2"/>
  <c r="N247" i="2" s="1"/>
  <c r="M238" i="2"/>
  <c r="M247" i="2" s="1"/>
  <c r="L238" i="2"/>
  <c r="K238" i="2"/>
  <c r="J238" i="2"/>
  <c r="I238" i="2"/>
  <c r="H238" i="2"/>
  <c r="H247" i="2" s="1"/>
  <c r="Q204" i="2"/>
  <c r="Q192" i="2" s="1"/>
  <c r="P204" i="2"/>
  <c r="P192" i="2" s="1"/>
  <c r="O204" i="2"/>
  <c r="O192" i="2" s="1"/>
  <c r="N204" i="2"/>
  <c r="N192" i="2" s="1"/>
  <c r="M204" i="2"/>
  <c r="M192" i="2" s="1"/>
  <c r="L204" i="2"/>
  <c r="L192" i="2" s="1"/>
  <c r="K204" i="2"/>
  <c r="K192" i="2" s="1"/>
  <c r="J204" i="2"/>
  <c r="J192" i="2" s="1"/>
  <c r="I204" i="2"/>
  <c r="I192" i="2" s="1"/>
  <c r="H204" i="2"/>
  <c r="H192" i="2" s="1"/>
  <c r="Q171" i="2"/>
  <c r="P171" i="2"/>
  <c r="O171" i="2"/>
  <c r="N171" i="2"/>
  <c r="M171" i="2"/>
  <c r="L171" i="2"/>
  <c r="K171" i="2"/>
  <c r="J171" i="2"/>
  <c r="I171" i="2"/>
  <c r="H171" i="2"/>
  <c r="Q168" i="2"/>
  <c r="P168" i="2"/>
  <c r="O168" i="2"/>
  <c r="N168" i="2"/>
  <c r="M168" i="2"/>
  <c r="L168" i="2"/>
  <c r="K168" i="2"/>
  <c r="J168" i="2"/>
  <c r="I168" i="2"/>
  <c r="H168" i="2"/>
  <c r="Q165" i="2"/>
  <c r="P165" i="2"/>
  <c r="O165" i="2"/>
  <c r="N165" i="2"/>
  <c r="M165" i="2"/>
  <c r="L165" i="2"/>
  <c r="K165" i="2"/>
  <c r="J165" i="2"/>
  <c r="I165" i="2"/>
  <c r="H165" i="2"/>
  <c r="Q157" i="2"/>
  <c r="P157" i="2"/>
  <c r="O157" i="2"/>
  <c r="N157" i="2"/>
  <c r="M157" i="2"/>
  <c r="L157" i="2"/>
  <c r="K157" i="2"/>
  <c r="J157" i="2"/>
  <c r="I157" i="2"/>
  <c r="H157" i="2"/>
  <c r="Q151" i="2"/>
  <c r="Q160" i="2" s="1"/>
  <c r="P151" i="2"/>
  <c r="O151" i="2"/>
  <c r="N151" i="2"/>
  <c r="M151" i="2"/>
  <c r="L151" i="2"/>
  <c r="L160" i="2" s="1"/>
  <c r="K151" i="2"/>
  <c r="J151" i="2"/>
  <c r="J160" i="2" s="1"/>
  <c r="I151" i="2"/>
  <c r="I160" i="2" s="1"/>
  <c r="H151" i="2"/>
  <c r="Q137" i="2"/>
  <c r="P137" i="2"/>
  <c r="O137" i="2"/>
  <c r="N137" i="2"/>
  <c r="M137" i="2"/>
  <c r="L137" i="2"/>
  <c r="K137" i="2"/>
  <c r="J137" i="2"/>
  <c r="I137" i="2"/>
  <c r="H137" i="2"/>
  <c r="Q134" i="2"/>
  <c r="P134" i="2"/>
  <c r="O134" i="2"/>
  <c r="N134" i="2"/>
  <c r="M134" i="2"/>
  <c r="L134" i="2"/>
  <c r="K134" i="2"/>
  <c r="J134" i="2"/>
  <c r="I134" i="2"/>
  <c r="H134" i="2"/>
  <c r="Q131" i="2"/>
  <c r="P131" i="2"/>
  <c r="O131" i="2"/>
  <c r="N131" i="2"/>
  <c r="M131" i="2"/>
  <c r="L131" i="2"/>
  <c r="K131" i="2"/>
  <c r="J131" i="2"/>
  <c r="I131" i="2"/>
  <c r="H131" i="2"/>
  <c r="Q110" i="2"/>
  <c r="P110" i="2"/>
  <c r="O110" i="2"/>
  <c r="N110" i="2"/>
  <c r="M110" i="2"/>
  <c r="L110" i="2"/>
  <c r="K110" i="2"/>
  <c r="J110" i="2"/>
  <c r="I110" i="2"/>
  <c r="H110" i="2"/>
  <c r="Q107" i="2"/>
  <c r="P107" i="2"/>
  <c r="O107" i="2"/>
  <c r="N107" i="2"/>
  <c r="M107" i="2"/>
  <c r="L107" i="2"/>
  <c r="K107" i="2"/>
  <c r="J107" i="2"/>
  <c r="I107" i="2"/>
  <c r="H107" i="2"/>
  <c r="Q104" i="2"/>
  <c r="P104" i="2"/>
  <c r="O104" i="2"/>
  <c r="N104" i="2"/>
  <c r="M104" i="2"/>
  <c r="L104" i="2"/>
  <c r="K104" i="2"/>
  <c r="J104" i="2"/>
  <c r="I104" i="2"/>
  <c r="H104" i="2"/>
  <c r="Q98" i="2"/>
  <c r="P98" i="2"/>
  <c r="O98" i="2"/>
  <c r="N98" i="2"/>
  <c r="M98" i="2"/>
  <c r="L98" i="2"/>
  <c r="K98" i="2"/>
  <c r="J98" i="2"/>
  <c r="I98" i="2"/>
  <c r="H98" i="2"/>
  <c r="Q95" i="2"/>
  <c r="Q92" i="2" s="1"/>
  <c r="P95" i="2"/>
  <c r="O95" i="2"/>
  <c r="N95" i="2"/>
  <c r="M95" i="2"/>
  <c r="L95" i="2"/>
  <c r="K95" i="2"/>
  <c r="J95" i="2"/>
  <c r="I95" i="2"/>
  <c r="I92" i="2" s="1"/>
  <c r="H95" i="2"/>
  <c r="Q89" i="2"/>
  <c r="P89" i="2"/>
  <c r="O89" i="2"/>
  <c r="N89" i="2"/>
  <c r="M89" i="2"/>
  <c r="L89" i="2"/>
  <c r="K89" i="2"/>
  <c r="J89" i="2"/>
  <c r="I89" i="2"/>
  <c r="H89" i="2"/>
  <c r="Q86" i="2"/>
  <c r="P86" i="2"/>
  <c r="O86" i="2"/>
  <c r="N86" i="2"/>
  <c r="M86" i="2"/>
  <c r="M83" i="2" s="1"/>
  <c r="L86" i="2"/>
  <c r="K86" i="2"/>
  <c r="J86" i="2"/>
  <c r="I86" i="2"/>
  <c r="H86" i="2"/>
  <c r="Q78" i="2"/>
  <c r="Q80" i="2" s="1"/>
  <c r="P78" i="2"/>
  <c r="O78" i="2"/>
  <c r="N78" i="2"/>
  <c r="M78" i="2"/>
  <c r="L78" i="2"/>
  <c r="K78" i="2"/>
  <c r="J78" i="2"/>
  <c r="I78" i="2"/>
  <c r="H78" i="2"/>
  <c r="Q75" i="2"/>
  <c r="P75" i="2"/>
  <c r="O75" i="2"/>
  <c r="N75" i="2"/>
  <c r="M75" i="2"/>
  <c r="L75" i="2"/>
  <c r="K75" i="2"/>
  <c r="J75" i="2"/>
  <c r="I75" i="2"/>
  <c r="H75" i="2"/>
  <c r="Q69" i="2"/>
  <c r="P69" i="2"/>
  <c r="O69" i="2"/>
  <c r="N69" i="2"/>
  <c r="M69" i="2"/>
  <c r="L69" i="2"/>
  <c r="K69" i="2"/>
  <c r="J69" i="2"/>
  <c r="I69" i="2"/>
  <c r="H69" i="2"/>
  <c r="Q63" i="2"/>
  <c r="P63" i="2"/>
  <c r="O63" i="2"/>
  <c r="N63" i="2"/>
  <c r="M63" i="2"/>
  <c r="L63" i="2"/>
  <c r="K63" i="2"/>
  <c r="J63" i="2"/>
  <c r="I63" i="2"/>
  <c r="H63" i="2"/>
  <c r="Q60" i="2"/>
  <c r="P60" i="2"/>
  <c r="O60" i="2"/>
  <c r="N60" i="2"/>
  <c r="M60" i="2"/>
  <c r="L60" i="2"/>
  <c r="K60" i="2"/>
  <c r="J60" i="2"/>
  <c r="I60" i="2"/>
  <c r="H60" i="2"/>
  <c r="Q48" i="2"/>
  <c r="Q50" i="2" s="1"/>
  <c r="P48" i="2"/>
  <c r="O48" i="2"/>
  <c r="N48" i="2"/>
  <c r="M48" i="2"/>
  <c r="L48" i="2"/>
  <c r="K48" i="2"/>
  <c r="J48" i="2"/>
  <c r="I48" i="2"/>
  <c r="H48" i="2"/>
  <c r="Q45" i="2"/>
  <c r="P45" i="2"/>
  <c r="O45" i="2"/>
  <c r="N45" i="2"/>
  <c r="M45" i="2"/>
  <c r="L45" i="2"/>
  <c r="K45" i="2"/>
  <c r="J45" i="2"/>
  <c r="I45" i="2"/>
  <c r="H45" i="2"/>
  <c r="Q42" i="2"/>
  <c r="P42" i="2"/>
  <c r="O42" i="2"/>
  <c r="N42" i="2"/>
  <c r="M42" i="2"/>
  <c r="L42" i="2"/>
  <c r="K42" i="2"/>
  <c r="J42" i="2"/>
  <c r="I42" i="2"/>
  <c r="H42" i="2"/>
  <c r="Q39" i="2"/>
  <c r="P39" i="2"/>
  <c r="O39" i="2"/>
  <c r="N39" i="2"/>
  <c r="M39" i="2"/>
  <c r="L39" i="2"/>
  <c r="K39" i="2"/>
  <c r="J39" i="2"/>
  <c r="I39" i="2"/>
  <c r="H39" i="2"/>
  <c r="Q36" i="2"/>
  <c r="P36" i="2"/>
  <c r="O36" i="2"/>
  <c r="N36" i="2"/>
  <c r="M36" i="2"/>
  <c r="L36" i="2"/>
  <c r="K36" i="2"/>
  <c r="J36" i="2"/>
  <c r="I36" i="2"/>
  <c r="H36" i="2"/>
  <c r="Q33" i="2"/>
  <c r="P33" i="2"/>
  <c r="O33" i="2"/>
  <c r="N33" i="2"/>
  <c r="M33" i="2"/>
  <c r="L33" i="2"/>
  <c r="K33" i="2"/>
  <c r="J33" i="2"/>
  <c r="I33" i="2"/>
  <c r="H33" i="2"/>
  <c r="Q30" i="2"/>
  <c r="P30" i="2"/>
  <c r="O30" i="2"/>
  <c r="N30" i="2"/>
  <c r="M30" i="2"/>
  <c r="L30" i="2"/>
  <c r="K30" i="2"/>
  <c r="J30" i="2"/>
  <c r="I30" i="2"/>
  <c r="H30" i="2"/>
  <c r="Q27" i="2"/>
  <c r="P27" i="2"/>
  <c r="O27" i="2"/>
  <c r="N27" i="2"/>
  <c r="M27" i="2"/>
  <c r="L27" i="2"/>
  <c r="K27" i="2"/>
  <c r="J27" i="2"/>
  <c r="I27" i="2"/>
  <c r="H27" i="2"/>
  <c r="Q24" i="2"/>
  <c r="P24" i="2"/>
  <c r="O24" i="2"/>
  <c r="N24" i="2"/>
  <c r="M24" i="2"/>
  <c r="L24" i="2"/>
  <c r="K24" i="2"/>
  <c r="J24" i="2"/>
  <c r="I24" i="2"/>
  <c r="H24" i="2"/>
  <c r="Q21" i="2"/>
  <c r="P21" i="2"/>
  <c r="O21" i="2"/>
  <c r="N21" i="2"/>
  <c r="M21" i="2"/>
  <c r="L21" i="2"/>
  <c r="K21" i="2"/>
  <c r="J21" i="2"/>
  <c r="I21" i="2"/>
  <c r="H21" i="2"/>
  <c r="Q18" i="2"/>
  <c r="P18" i="2"/>
  <c r="O18" i="2"/>
  <c r="N18" i="2"/>
  <c r="M18" i="2"/>
  <c r="L18" i="2"/>
  <c r="K18" i="2"/>
  <c r="J18" i="2"/>
  <c r="I18" i="2"/>
  <c r="H18" i="2"/>
  <c r="Q15" i="2"/>
  <c r="P15" i="2"/>
  <c r="O15" i="2"/>
  <c r="N15" i="2"/>
  <c r="M15" i="2"/>
  <c r="L15" i="2"/>
  <c r="K15" i="2"/>
  <c r="J15" i="2"/>
  <c r="I15" i="2"/>
  <c r="H15" i="2"/>
  <c r="Q12" i="2"/>
  <c r="P12" i="2"/>
  <c r="O12" i="2"/>
  <c r="N12" i="2"/>
  <c r="M12" i="2"/>
  <c r="L12" i="2"/>
  <c r="K12" i="2"/>
  <c r="J12" i="2"/>
  <c r="I12" i="2"/>
  <c r="H12" i="2"/>
  <c r="I9" i="2"/>
  <c r="J9" i="2"/>
  <c r="K9" i="2"/>
  <c r="L9" i="2"/>
  <c r="M9" i="2"/>
  <c r="N9" i="2"/>
  <c r="O9" i="2"/>
  <c r="P9" i="2"/>
  <c r="Q9" i="2"/>
  <c r="H9" i="2"/>
  <c r="H92" i="2" l="1"/>
  <c r="N128" i="2"/>
  <c r="N146" i="2" s="1"/>
  <c r="H160" i="2"/>
  <c r="P160" i="2"/>
  <c r="L247" i="2"/>
  <c r="Q53" i="2"/>
  <c r="K160" i="2"/>
  <c r="O247" i="2"/>
  <c r="O83" i="2"/>
  <c r="K92" i="2"/>
  <c r="M101" i="2"/>
  <c r="H57" i="2"/>
  <c r="N83" i="2"/>
  <c r="J92" i="2"/>
  <c r="H128" i="2"/>
  <c r="H146" i="2" s="1"/>
  <c r="N213" i="2"/>
  <c r="P213" i="2"/>
  <c r="O213" i="2"/>
  <c r="Q213" i="2"/>
  <c r="P83" i="2"/>
  <c r="L92" i="2"/>
  <c r="H101" i="2"/>
  <c r="H213" i="2"/>
  <c r="J213" i="2"/>
  <c r="H83" i="2"/>
  <c r="I83" i="2"/>
  <c r="Q83" i="2"/>
  <c r="M92" i="2"/>
  <c r="K128" i="2"/>
  <c r="K146" i="2" s="1"/>
  <c r="M160" i="2"/>
  <c r="I213" i="2"/>
  <c r="K213" i="2"/>
  <c r="I247" i="2"/>
  <c r="Q247" i="2"/>
  <c r="L128" i="2"/>
  <c r="L146" i="2" s="1"/>
  <c r="N160" i="2"/>
  <c r="L213" i="2"/>
  <c r="J247" i="2"/>
  <c r="H53" i="2"/>
  <c r="M128" i="2"/>
  <c r="M146" i="2" s="1"/>
  <c r="O160" i="2"/>
  <c r="M213" i="2"/>
  <c r="K247" i="2"/>
  <c r="N101" i="2"/>
  <c r="M53" i="2"/>
  <c r="I57" i="2"/>
  <c r="Q57" i="2"/>
  <c r="O101" i="2"/>
  <c r="O128" i="2"/>
  <c r="O146" i="2" s="1"/>
  <c r="I101" i="2"/>
  <c r="P128" i="2"/>
  <c r="P146" i="2" s="1"/>
  <c r="J83" i="2"/>
  <c r="N92" i="2"/>
  <c r="I128" i="2"/>
  <c r="I146" i="2" s="1"/>
  <c r="Q128" i="2"/>
  <c r="Q146" i="2" s="1"/>
  <c r="K83" i="2"/>
  <c r="O92" i="2"/>
  <c r="K101" i="2"/>
  <c r="J128" i="2"/>
  <c r="J146" i="2" s="1"/>
  <c r="P101" i="2"/>
  <c r="J101" i="2"/>
  <c r="P53" i="2"/>
  <c r="N57" i="2"/>
  <c r="L83" i="2"/>
  <c r="P92" i="2"/>
  <c r="L101" i="2"/>
  <c r="N53" i="2"/>
  <c r="P57" i="2"/>
  <c r="L53" i="2"/>
  <c r="J57" i="2"/>
  <c r="K53" i="2"/>
  <c r="K57" i="2"/>
  <c r="J53" i="2"/>
  <c r="L57" i="2"/>
  <c r="M57" i="2"/>
  <c r="M124" i="2" s="1"/>
  <c r="O53" i="2"/>
  <c r="O57" i="2"/>
  <c r="I53" i="2"/>
  <c r="I211" i="3"/>
  <c r="J211" i="3"/>
  <c r="K211" i="3"/>
  <c r="L211" i="3"/>
  <c r="M211" i="3"/>
  <c r="N211" i="3"/>
  <c r="O211" i="3"/>
  <c r="P211" i="3"/>
  <c r="Q211" i="3"/>
  <c r="H211" i="3"/>
  <c r="H214" i="3" s="1"/>
  <c r="I204" i="3"/>
  <c r="J204" i="3"/>
  <c r="K204" i="3"/>
  <c r="L204" i="3"/>
  <c r="M204" i="3"/>
  <c r="N204" i="3"/>
  <c r="O204" i="3"/>
  <c r="P204" i="3"/>
  <c r="Q204" i="3"/>
  <c r="H204" i="3"/>
  <c r="I201" i="3"/>
  <c r="J201" i="3"/>
  <c r="K201" i="3"/>
  <c r="L201" i="3"/>
  <c r="M201" i="3"/>
  <c r="N201" i="3"/>
  <c r="O201" i="3"/>
  <c r="P201" i="3"/>
  <c r="Q201" i="3"/>
  <c r="H201" i="3"/>
  <c r="I198" i="3"/>
  <c r="J198" i="3"/>
  <c r="K198" i="3"/>
  <c r="L198" i="3"/>
  <c r="M198" i="3"/>
  <c r="N198" i="3"/>
  <c r="O198" i="3"/>
  <c r="P198" i="3"/>
  <c r="Q198" i="3"/>
  <c r="H198" i="3"/>
  <c r="I195" i="3"/>
  <c r="J195" i="3"/>
  <c r="K195" i="3"/>
  <c r="L195" i="3"/>
  <c r="M195" i="3"/>
  <c r="N195" i="3"/>
  <c r="O195" i="3"/>
  <c r="P195" i="3"/>
  <c r="Q195" i="3"/>
  <c r="H195" i="3"/>
  <c r="I192" i="3"/>
  <c r="J192" i="3"/>
  <c r="K192" i="3"/>
  <c r="L192" i="3"/>
  <c r="M192" i="3"/>
  <c r="N192" i="3"/>
  <c r="O192" i="3"/>
  <c r="P192" i="3"/>
  <c r="P207" i="3" s="1"/>
  <c r="Q192" i="3"/>
  <c r="H192" i="3"/>
  <c r="I183" i="3"/>
  <c r="J183" i="3"/>
  <c r="K183" i="3"/>
  <c r="L183" i="3"/>
  <c r="M183" i="3"/>
  <c r="N183" i="3"/>
  <c r="O183" i="3"/>
  <c r="P183" i="3"/>
  <c r="Q183" i="3"/>
  <c r="H183" i="3"/>
  <c r="I180" i="3"/>
  <c r="J180" i="3"/>
  <c r="K180" i="3"/>
  <c r="L180" i="3"/>
  <c r="M180" i="3"/>
  <c r="N180" i="3"/>
  <c r="O180" i="3"/>
  <c r="P180" i="3"/>
  <c r="Q180" i="3"/>
  <c r="H180" i="3"/>
  <c r="I168" i="3"/>
  <c r="J168" i="3"/>
  <c r="K168" i="3"/>
  <c r="L168" i="3"/>
  <c r="M168" i="3"/>
  <c r="N168" i="3"/>
  <c r="O168" i="3"/>
  <c r="P168" i="3"/>
  <c r="Q168" i="3"/>
  <c r="H168" i="3"/>
  <c r="I171" i="3"/>
  <c r="J171" i="3"/>
  <c r="K171" i="3"/>
  <c r="L171" i="3"/>
  <c r="M171" i="3"/>
  <c r="N171" i="3"/>
  <c r="O171" i="3"/>
  <c r="P171" i="3"/>
  <c r="Q171" i="3"/>
  <c r="H171" i="3"/>
  <c r="I174" i="3"/>
  <c r="J174" i="3"/>
  <c r="K174" i="3"/>
  <c r="L174" i="3"/>
  <c r="M174" i="3"/>
  <c r="N174" i="3"/>
  <c r="O174" i="3"/>
  <c r="P174" i="3"/>
  <c r="Q174" i="3"/>
  <c r="H174" i="3"/>
  <c r="I162" i="3"/>
  <c r="J162" i="3"/>
  <c r="K162" i="3"/>
  <c r="L162" i="3"/>
  <c r="M162" i="3"/>
  <c r="N162" i="3"/>
  <c r="O162" i="3"/>
  <c r="P162" i="3"/>
  <c r="Q162" i="3"/>
  <c r="H162" i="3"/>
  <c r="I159" i="3"/>
  <c r="J159" i="3"/>
  <c r="K159" i="3"/>
  <c r="L159" i="3"/>
  <c r="M159" i="3"/>
  <c r="N159" i="3"/>
  <c r="O159" i="3"/>
  <c r="P159" i="3"/>
  <c r="Q159" i="3"/>
  <c r="H159" i="3"/>
  <c r="I153" i="3"/>
  <c r="J153" i="3"/>
  <c r="K153" i="3"/>
  <c r="L153" i="3"/>
  <c r="M153" i="3"/>
  <c r="N153" i="3"/>
  <c r="O153" i="3"/>
  <c r="P153" i="3"/>
  <c r="Q153" i="3"/>
  <c r="H153" i="3"/>
  <c r="I127" i="3"/>
  <c r="J127" i="3"/>
  <c r="K127" i="3"/>
  <c r="L127" i="3"/>
  <c r="M127" i="3"/>
  <c r="N127" i="3"/>
  <c r="O127" i="3"/>
  <c r="P127" i="3"/>
  <c r="Q127" i="3"/>
  <c r="I99" i="3"/>
  <c r="J99" i="3"/>
  <c r="K99" i="3"/>
  <c r="L99" i="3"/>
  <c r="M99" i="3"/>
  <c r="N99" i="3"/>
  <c r="O99" i="3"/>
  <c r="P99" i="3"/>
  <c r="Q99" i="3"/>
  <c r="H99" i="3"/>
  <c r="N207" i="3" l="1"/>
  <c r="M207" i="3"/>
  <c r="L207" i="3"/>
  <c r="H207" i="3"/>
  <c r="J207" i="3"/>
  <c r="N124" i="2"/>
  <c r="K207" i="3"/>
  <c r="Q207" i="3"/>
  <c r="I207" i="3"/>
  <c r="O207" i="3"/>
  <c r="M251" i="2"/>
  <c r="H124" i="2"/>
  <c r="H251" i="2" s="1"/>
  <c r="P124" i="2"/>
  <c r="P251" i="2" s="1"/>
  <c r="Q251" i="2"/>
  <c r="N251" i="2"/>
  <c r="J124" i="2"/>
  <c r="J251" i="2" s="1"/>
  <c r="I124" i="2"/>
  <c r="I251" i="2" s="1"/>
  <c r="L124" i="2"/>
  <c r="L251" i="2" s="1"/>
  <c r="O124" i="2"/>
  <c r="O251" i="2" s="1"/>
  <c r="K124" i="2"/>
  <c r="K251" i="2" s="1"/>
  <c r="H77" i="3" l="1"/>
  <c r="R133" i="3"/>
  <c r="I132" i="3"/>
  <c r="J132" i="3"/>
  <c r="K132" i="3"/>
  <c r="L132" i="3"/>
  <c r="M132" i="3"/>
  <c r="N132" i="3"/>
  <c r="O132" i="3"/>
  <c r="P132" i="3"/>
  <c r="Q132" i="3"/>
  <c r="R132" i="3"/>
  <c r="H132" i="3"/>
  <c r="I185" i="3"/>
  <c r="J185" i="3"/>
  <c r="K185" i="3"/>
  <c r="L185" i="3"/>
  <c r="M185" i="3"/>
  <c r="N185" i="3"/>
  <c r="O185" i="3"/>
  <c r="P185" i="3"/>
  <c r="Q185" i="3"/>
  <c r="H185" i="3"/>
  <c r="H52" i="3"/>
  <c r="Q130" i="3"/>
  <c r="P130" i="3"/>
  <c r="O130" i="3"/>
  <c r="N130" i="3"/>
  <c r="M130" i="3"/>
  <c r="L130" i="3"/>
  <c r="K130" i="3"/>
  <c r="K133" i="3" s="1"/>
  <c r="J130" i="3"/>
  <c r="J133" i="3" s="1"/>
  <c r="I130" i="3"/>
  <c r="H130" i="3"/>
  <c r="H133" i="3" s="1"/>
  <c r="R112" i="3"/>
  <c r="R122" i="3" s="1"/>
  <c r="H121" i="3"/>
  <c r="I57" i="3"/>
  <c r="J57" i="3"/>
  <c r="K57" i="3"/>
  <c r="L57" i="3"/>
  <c r="M57" i="3"/>
  <c r="N57" i="3"/>
  <c r="O57" i="3"/>
  <c r="P57" i="3"/>
  <c r="Q57" i="3"/>
  <c r="R57" i="3"/>
  <c r="H57" i="3"/>
  <c r="H106" i="3" s="1"/>
  <c r="I77" i="3"/>
  <c r="J77" i="3"/>
  <c r="K77" i="3"/>
  <c r="L77" i="3"/>
  <c r="M77" i="3"/>
  <c r="N77" i="3"/>
  <c r="O77" i="3"/>
  <c r="P77" i="3"/>
  <c r="Q77" i="3"/>
  <c r="R78" i="3"/>
  <c r="R107" i="3" s="1"/>
  <c r="Q214" i="3"/>
  <c r="P214" i="3"/>
  <c r="O214" i="3"/>
  <c r="N214" i="3"/>
  <c r="M214" i="3"/>
  <c r="L214" i="3"/>
  <c r="K214" i="3"/>
  <c r="J214" i="3"/>
  <c r="I214" i="3"/>
  <c r="Q177" i="3"/>
  <c r="P177" i="3"/>
  <c r="O177" i="3"/>
  <c r="N177" i="3"/>
  <c r="M177" i="3"/>
  <c r="L177" i="3"/>
  <c r="L165" i="3" s="1"/>
  <c r="K177" i="3"/>
  <c r="J177" i="3"/>
  <c r="I177" i="3"/>
  <c r="H177" i="3"/>
  <c r="H165" i="3" s="1"/>
  <c r="Q150" i="3"/>
  <c r="P150" i="3"/>
  <c r="O150" i="3"/>
  <c r="N150" i="3"/>
  <c r="M150" i="3"/>
  <c r="L150" i="3"/>
  <c r="K150" i="3"/>
  <c r="J150" i="3"/>
  <c r="I150" i="3"/>
  <c r="H150" i="3"/>
  <c r="Q147" i="3"/>
  <c r="P147" i="3"/>
  <c r="O147" i="3"/>
  <c r="N147" i="3"/>
  <c r="M147" i="3"/>
  <c r="L147" i="3"/>
  <c r="K147" i="3"/>
  <c r="J147" i="3"/>
  <c r="I147" i="3"/>
  <c r="H147" i="3"/>
  <c r="Q144" i="3"/>
  <c r="P144" i="3"/>
  <c r="O144" i="3"/>
  <c r="N144" i="3"/>
  <c r="M144" i="3"/>
  <c r="L144" i="3"/>
  <c r="K144" i="3"/>
  <c r="J144" i="3"/>
  <c r="I144" i="3"/>
  <c r="H144" i="3"/>
  <c r="Q141" i="3"/>
  <c r="P141" i="3"/>
  <c r="O141" i="3"/>
  <c r="N141" i="3"/>
  <c r="M141" i="3"/>
  <c r="L141" i="3"/>
  <c r="K141" i="3"/>
  <c r="J141" i="3"/>
  <c r="I141" i="3"/>
  <c r="H141" i="3"/>
  <c r="Q138" i="3"/>
  <c r="P138" i="3"/>
  <c r="O138" i="3"/>
  <c r="N138" i="3"/>
  <c r="M138" i="3"/>
  <c r="L138" i="3"/>
  <c r="K138" i="3"/>
  <c r="J138" i="3"/>
  <c r="I138" i="3"/>
  <c r="H138" i="3"/>
  <c r="Q133" i="3"/>
  <c r="P133" i="3"/>
  <c r="L133" i="3"/>
  <c r="I133" i="3"/>
  <c r="I52" i="3"/>
  <c r="J52" i="3"/>
  <c r="K52" i="3"/>
  <c r="L52" i="3"/>
  <c r="M52" i="3"/>
  <c r="N52" i="3"/>
  <c r="O52" i="3"/>
  <c r="P52" i="3"/>
  <c r="Q52" i="3"/>
  <c r="R52" i="3"/>
  <c r="H186" i="3" l="1"/>
  <c r="R218" i="3"/>
  <c r="N133" i="3"/>
  <c r="O133" i="3"/>
  <c r="M165" i="3"/>
  <c r="M186" i="3" s="1"/>
  <c r="I165" i="3"/>
  <c r="I186" i="3" s="1"/>
  <c r="Q165" i="3"/>
  <c r="Q186" i="3" s="1"/>
  <c r="N165" i="3"/>
  <c r="N186" i="3" s="1"/>
  <c r="M133" i="3"/>
  <c r="O165" i="3"/>
  <c r="O186" i="3" s="1"/>
  <c r="K165" i="3"/>
  <c r="K186" i="3" s="1"/>
  <c r="L186" i="3"/>
  <c r="J165" i="3"/>
  <c r="J186" i="3" s="1"/>
  <c r="P165" i="3"/>
  <c r="P186" i="3"/>
  <c r="Q118" i="3" l="1"/>
  <c r="P118" i="3"/>
  <c r="O118" i="3"/>
  <c r="N118" i="3"/>
  <c r="M118" i="3"/>
  <c r="L118" i="3"/>
  <c r="K118" i="3"/>
  <c r="J118" i="3"/>
  <c r="I118" i="3"/>
  <c r="H118" i="3"/>
  <c r="Q115" i="3"/>
  <c r="P115" i="3"/>
  <c r="O115" i="3"/>
  <c r="N115" i="3"/>
  <c r="M115" i="3"/>
  <c r="L115" i="3"/>
  <c r="K115" i="3"/>
  <c r="J115" i="3"/>
  <c r="I115" i="3"/>
  <c r="H115" i="3"/>
  <c r="Q104" i="3"/>
  <c r="P104" i="3"/>
  <c r="O104" i="3"/>
  <c r="N104" i="3"/>
  <c r="M104" i="3"/>
  <c r="L104" i="3"/>
  <c r="K104" i="3"/>
  <c r="J104" i="3"/>
  <c r="I104" i="3"/>
  <c r="H104" i="3"/>
  <c r="Q96" i="3"/>
  <c r="P96" i="3"/>
  <c r="O96" i="3"/>
  <c r="N96" i="3"/>
  <c r="M96" i="3"/>
  <c r="L96" i="3"/>
  <c r="K96" i="3"/>
  <c r="J96" i="3"/>
  <c r="I96" i="3"/>
  <c r="H96" i="3"/>
  <c r="Q93" i="3"/>
  <c r="P93" i="3"/>
  <c r="O93" i="3"/>
  <c r="N93" i="3"/>
  <c r="M93" i="3"/>
  <c r="L93" i="3"/>
  <c r="K93" i="3"/>
  <c r="J93" i="3"/>
  <c r="I93" i="3"/>
  <c r="H93" i="3"/>
  <c r="Q90" i="3"/>
  <c r="P90" i="3"/>
  <c r="O90" i="3"/>
  <c r="N90" i="3"/>
  <c r="M90" i="3"/>
  <c r="L90" i="3"/>
  <c r="K90" i="3"/>
  <c r="J90" i="3"/>
  <c r="I90" i="3"/>
  <c r="H90" i="3"/>
  <c r="Q84" i="3"/>
  <c r="P84" i="3"/>
  <c r="O84" i="3"/>
  <c r="N84" i="3"/>
  <c r="M84" i="3"/>
  <c r="L84" i="3"/>
  <c r="K84" i="3"/>
  <c r="J84" i="3"/>
  <c r="I84" i="3"/>
  <c r="H84" i="3"/>
  <c r="Q81" i="3"/>
  <c r="P81" i="3"/>
  <c r="O81" i="3"/>
  <c r="N81" i="3"/>
  <c r="M81" i="3"/>
  <c r="L81" i="3"/>
  <c r="K81" i="3"/>
  <c r="J81" i="3"/>
  <c r="I81" i="3"/>
  <c r="H81" i="3"/>
  <c r="Q73" i="3"/>
  <c r="Q75" i="3" s="1"/>
  <c r="P73" i="3"/>
  <c r="O73" i="3"/>
  <c r="N73" i="3"/>
  <c r="M73" i="3"/>
  <c r="L73" i="3"/>
  <c r="K73" i="3"/>
  <c r="J73" i="3"/>
  <c r="I73" i="3"/>
  <c r="H73" i="3"/>
  <c r="Q70" i="3"/>
  <c r="P70" i="3"/>
  <c r="O70" i="3"/>
  <c r="N70" i="3"/>
  <c r="M70" i="3"/>
  <c r="L70" i="3"/>
  <c r="K70" i="3"/>
  <c r="J70" i="3"/>
  <c r="I70" i="3"/>
  <c r="H70" i="3"/>
  <c r="Q67" i="3"/>
  <c r="P67" i="3"/>
  <c r="O67" i="3"/>
  <c r="N67" i="3"/>
  <c r="M67" i="3"/>
  <c r="L67" i="3"/>
  <c r="K67" i="3"/>
  <c r="J67" i="3"/>
  <c r="I67" i="3"/>
  <c r="H67" i="3"/>
  <c r="Q64" i="3"/>
  <c r="P64" i="3"/>
  <c r="O64" i="3"/>
  <c r="N64" i="3"/>
  <c r="M64" i="3"/>
  <c r="L64" i="3"/>
  <c r="K64" i="3"/>
  <c r="J64" i="3"/>
  <c r="I64" i="3"/>
  <c r="H64" i="3"/>
  <c r="Q61" i="3"/>
  <c r="P61" i="3"/>
  <c r="O61" i="3"/>
  <c r="N61" i="3"/>
  <c r="M61" i="3"/>
  <c r="L61" i="3"/>
  <c r="K61" i="3"/>
  <c r="K58" i="3" s="1"/>
  <c r="J61" i="3"/>
  <c r="I61" i="3"/>
  <c r="H61" i="3"/>
  <c r="Q45" i="3"/>
  <c r="Q47" i="3" s="1"/>
  <c r="P45" i="3"/>
  <c r="O45" i="3"/>
  <c r="N45" i="3"/>
  <c r="M45" i="3"/>
  <c r="L45" i="3"/>
  <c r="K45" i="3"/>
  <c r="J45" i="3"/>
  <c r="I45" i="3"/>
  <c r="H45" i="3"/>
  <c r="Q42" i="3"/>
  <c r="P42" i="3"/>
  <c r="O42" i="3"/>
  <c r="N42" i="3"/>
  <c r="M42" i="3"/>
  <c r="L42" i="3"/>
  <c r="K42" i="3"/>
  <c r="J42" i="3"/>
  <c r="I42" i="3"/>
  <c r="H42" i="3"/>
  <c r="Q39" i="3"/>
  <c r="P39" i="3"/>
  <c r="O39" i="3"/>
  <c r="N39" i="3"/>
  <c r="M39" i="3"/>
  <c r="L39" i="3"/>
  <c r="K39" i="3"/>
  <c r="J39" i="3"/>
  <c r="I39" i="3"/>
  <c r="H39" i="3"/>
  <c r="Q36" i="3"/>
  <c r="P36" i="3"/>
  <c r="O36" i="3"/>
  <c r="N36" i="3"/>
  <c r="M36" i="3"/>
  <c r="L36" i="3"/>
  <c r="K36" i="3"/>
  <c r="J36" i="3"/>
  <c r="I36" i="3"/>
  <c r="H36" i="3"/>
  <c r="Q33" i="3"/>
  <c r="P33" i="3"/>
  <c r="O33" i="3"/>
  <c r="N33" i="3"/>
  <c r="M33" i="3"/>
  <c r="L33" i="3"/>
  <c r="K33" i="3"/>
  <c r="J33" i="3"/>
  <c r="I33" i="3"/>
  <c r="H33" i="3"/>
  <c r="Q30" i="3"/>
  <c r="P30" i="3"/>
  <c r="O30" i="3"/>
  <c r="N30" i="3"/>
  <c r="M30" i="3"/>
  <c r="L30" i="3"/>
  <c r="K30" i="3"/>
  <c r="J30" i="3"/>
  <c r="I30" i="3"/>
  <c r="H30" i="3"/>
  <c r="Q27" i="3"/>
  <c r="P27" i="3"/>
  <c r="O27" i="3"/>
  <c r="N27" i="3"/>
  <c r="M27" i="3"/>
  <c r="L27" i="3"/>
  <c r="K27" i="3"/>
  <c r="J27" i="3"/>
  <c r="I27" i="3"/>
  <c r="H27" i="3"/>
  <c r="Q21" i="3"/>
  <c r="P21" i="3"/>
  <c r="O21" i="3"/>
  <c r="N21" i="3"/>
  <c r="M21" i="3"/>
  <c r="L21" i="3"/>
  <c r="K21" i="3"/>
  <c r="J21" i="3"/>
  <c r="I21" i="3"/>
  <c r="H21" i="3"/>
  <c r="Q18" i="3"/>
  <c r="P18" i="3"/>
  <c r="O18" i="3"/>
  <c r="N18" i="3"/>
  <c r="M18" i="3"/>
  <c r="L18" i="3"/>
  <c r="K18" i="3"/>
  <c r="J18" i="3"/>
  <c r="I18" i="3"/>
  <c r="H18" i="3"/>
  <c r="Q15" i="3"/>
  <c r="P15" i="3"/>
  <c r="O15" i="3"/>
  <c r="N15" i="3"/>
  <c r="M15" i="3"/>
  <c r="L15" i="3"/>
  <c r="K15" i="3"/>
  <c r="J15" i="3"/>
  <c r="I15" i="3"/>
  <c r="H15" i="3"/>
  <c r="Q12" i="3"/>
  <c r="P12" i="3"/>
  <c r="O12" i="3"/>
  <c r="N12" i="3"/>
  <c r="M12" i="3"/>
  <c r="L12" i="3"/>
  <c r="K12" i="3"/>
  <c r="J12" i="3"/>
  <c r="I12" i="3"/>
  <c r="H12" i="3"/>
  <c r="I9" i="3"/>
  <c r="J9" i="3"/>
  <c r="K9" i="3"/>
  <c r="L9" i="3"/>
  <c r="M9" i="3"/>
  <c r="N9" i="3"/>
  <c r="O9" i="3"/>
  <c r="P9" i="3"/>
  <c r="Q9" i="3"/>
  <c r="H9" i="3"/>
  <c r="O213" i="3"/>
  <c r="N213" i="3"/>
  <c r="Q213" i="3"/>
  <c r="P213" i="3"/>
  <c r="M213" i="3"/>
  <c r="L213" i="3"/>
  <c r="K213" i="3"/>
  <c r="J213" i="3"/>
  <c r="I213" i="3"/>
  <c r="H213" i="3"/>
  <c r="P206" i="3"/>
  <c r="J206" i="3"/>
  <c r="Q206" i="3"/>
  <c r="O206" i="3"/>
  <c r="N206" i="3"/>
  <c r="M206" i="3"/>
  <c r="L206" i="3"/>
  <c r="K206" i="3"/>
  <c r="I206" i="3"/>
  <c r="H206" i="3"/>
  <c r="K121" i="3"/>
  <c r="J121" i="3"/>
  <c r="R121" i="3"/>
  <c r="O121" i="3"/>
  <c r="R106" i="3"/>
  <c r="L58" i="3" l="1"/>
  <c r="O112" i="3"/>
  <c r="O122" i="3" s="1"/>
  <c r="N58" i="3"/>
  <c r="H87" i="3"/>
  <c r="N53" i="3"/>
  <c r="O53" i="3"/>
  <c r="M58" i="3"/>
  <c r="P53" i="3"/>
  <c r="I53" i="3"/>
  <c r="O58" i="3"/>
  <c r="M53" i="3"/>
  <c r="J53" i="3"/>
  <c r="H58" i="3"/>
  <c r="P58" i="3"/>
  <c r="H53" i="3"/>
  <c r="K53" i="3"/>
  <c r="I58" i="3"/>
  <c r="Q58" i="3"/>
  <c r="L53" i="3"/>
  <c r="J58" i="3"/>
  <c r="H78" i="3"/>
  <c r="H112" i="3"/>
  <c r="H122" i="3" s="1"/>
  <c r="O78" i="3"/>
  <c r="M78" i="3"/>
  <c r="N78" i="3"/>
  <c r="J78" i="3"/>
  <c r="N87" i="3"/>
  <c r="K78" i="3"/>
  <c r="O87" i="3"/>
  <c r="L78" i="3"/>
  <c r="P87" i="3"/>
  <c r="I87" i="3"/>
  <c r="J87" i="3"/>
  <c r="K87" i="3"/>
  <c r="P78" i="3"/>
  <c r="L87" i="3"/>
  <c r="J112" i="3"/>
  <c r="J122" i="3" s="1"/>
  <c r="I78" i="3"/>
  <c r="Q78" i="3"/>
  <c r="M87" i="3"/>
  <c r="K112" i="3"/>
  <c r="K122" i="3" s="1"/>
  <c r="H217" i="3"/>
  <c r="L121" i="3"/>
  <c r="L112" i="3"/>
  <c r="L122" i="3" s="1"/>
  <c r="M121" i="3"/>
  <c r="M112" i="3"/>
  <c r="M122" i="3" s="1"/>
  <c r="N121" i="3"/>
  <c r="N112" i="3"/>
  <c r="N122" i="3" s="1"/>
  <c r="P121" i="3"/>
  <c r="P112" i="3"/>
  <c r="P122" i="3" s="1"/>
  <c r="I121" i="3"/>
  <c r="I112" i="3"/>
  <c r="I122" i="3" s="1"/>
  <c r="Q121" i="3"/>
  <c r="Q112" i="3"/>
  <c r="Q122" i="3" s="1"/>
  <c r="M106" i="3"/>
  <c r="L106" i="3"/>
  <c r="I106" i="3"/>
  <c r="Q106" i="3"/>
  <c r="O106" i="3"/>
  <c r="P106" i="3"/>
  <c r="N106" i="3"/>
  <c r="J106" i="3"/>
  <c r="K106" i="3"/>
  <c r="R217" i="3"/>
  <c r="N107" i="3" l="1"/>
  <c r="L107" i="3"/>
  <c r="H107" i="3"/>
  <c r="H218" i="3" s="1"/>
  <c r="J107" i="3"/>
  <c r="K107" i="3"/>
  <c r="K218" i="3" s="1"/>
  <c r="O107" i="3"/>
  <c r="O218" i="3" s="1"/>
  <c r="J218" i="3"/>
  <c r="P107" i="3"/>
  <c r="P218" i="3" s="1"/>
  <c r="M107" i="3"/>
  <c r="M218" i="3" s="1"/>
  <c r="L218" i="3"/>
  <c r="Q218" i="3"/>
  <c r="I107" i="3"/>
  <c r="I218" i="3" s="1"/>
  <c r="N218" i="3"/>
  <c r="J217" i="3"/>
  <c r="Q217" i="3"/>
  <c r="N217" i="3"/>
  <c r="L217" i="3"/>
  <c r="K217" i="3"/>
  <c r="I217" i="3"/>
  <c r="P217" i="3"/>
  <c r="M217" i="3"/>
  <c r="O217" i="3"/>
</calcChain>
</file>

<file path=xl/sharedStrings.xml><?xml version="1.0" encoding="utf-8"?>
<sst xmlns="http://schemas.openxmlformats.org/spreadsheetml/2006/main" count="297" uniqueCount="158">
  <si>
    <t>Overhead</t>
  </si>
  <si>
    <t>Marketing</t>
  </si>
  <si>
    <t>Employee/Office Expense</t>
  </si>
  <si>
    <t>Outside Services</t>
  </si>
  <si>
    <t>Materials</t>
  </si>
  <si>
    <t>Miscellaneous</t>
  </si>
  <si>
    <t>DBtC</t>
  </si>
  <si>
    <t>Revenue</t>
  </si>
  <si>
    <t>Total Budget</t>
  </si>
  <si>
    <t>Electric Programs</t>
  </si>
  <si>
    <t>Budget Category</t>
  </si>
  <si>
    <t>Schedule</t>
  </si>
  <si>
    <r>
      <t xml:space="preserve">Description </t>
    </r>
    <r>
      <rPr>
        <sz val="10"/>
        <color rgb="FF0070C0"/>
        <rFont val="Arial"/>
        <family val="2"/>
      </rPr>
      <t>(Blue, indented text indicates a sub-total value)</t>
    </r>
  </si>
  <si>
    <t>Labor</t>
  </si>
  <si>
    <t>Total Savings
kWh</t>
  </si>
  <si>
    <t>Comments</t>
  </si>
  <si>
    <t>Residential Energy Management</t>
  </si>
  <si>
    <t>E201</t>
  </si>
  <si>
    <t>Low Income Weatherization</t>
  </si>
  <si>
    <t>E214</t>
  </si>
  <si>
    <t>SF Existing Water Heat</t>
  </si>
  <si>
    <t>SF Existing Weatherization</t>
  </si>
  <si>
    <t>SF Existing Space Heat</t>
  </si>
  <si>
    <t xml:space="preserve">Residential Midstream HVAC and Water Heat </t>
  </si>
  <si>
    <t>Home Appliances</t>
  </si>
  <si>
    <t>Energy Efficient Lighting Services</t>
  </si>
  <si>
    <t>Home Energy Reports</t>
  </si>
  <si>
    <t>Smart Thermostats</t>
  </si>
  <si>
    <t>E215</t>
  </si>
  <si>
    <t>Single Family New Construction</t>
  </si>
  <si>
    <t>Manufactured Home New Construction</t>
  </si>
  <si>
    <t>E214 &amp; 217</t>
  </si>
  <si>
    <t>Moderate Income Residences</t>
  </si>
  <si>
    <t>E217</t>
  </si>
  <si>
    <t>Multifamily Retrofit</t>
  </si>
  <si>
    <t>E218</t>
  </si>
  <si>
    <t>Multi-Family New Construction</t>
  </si>
  <si>
    <t>Total, Residential Energy Management</t>
  </si>
  <si>
    <t>Business Energy Managment</t>
  </si>
  <si>
    <t>Commercial/Industrial Retrofit</t>
  </si>
  <si>
    <t>E250</t>
  </si>
  <si>
    <t>Retrofit Custom Grants</t>
  </si>
  <si>
    <t>Custom Lighting Grants</t>
  </si>
  <si>
    <t>Industrial Programs</t>
  </si>
  <si>
    <t>Clean Buildings Accelerator</t>
  </si>
  <si>
    <t>Virtual Commissioning Contractor Services</t>
  </si>
  <si>
    <t>E251</t>
  </si>
  <si>
    <t>Commercial/Industrial New Construction</t>
  </si>
  <si>
    <t>Commercial Strategic Energy Management</t>
  </si>
  <si>
    <t>E253</t>
  </si>
  <si>
    <t>SEM</t>
  </si>
  <si>
    <t>Pay For Performance</t>
  </si>
  <si>
    <t>High Voltage, Self-Directed</t>
  </si>
  <si>
    <t>E258</t>
  </si>
  <si>
    <t>449 Customers</t>
  </si>
  <si>
    <t>Non-449 Customers</t>
  </si>
  <si>
    <t>E262</t>
  </si>
  <si>
    <t>Business Rebates</t>
  </si>
  <si>
    <t>Lighting to Go--also referred to as Business Lighting Markdowns</t>
  </si>
  <si>
    <t>Commercial Foodservice</t>
  </si>
  <si>
    <t>Commercial HVAC Rebates</t>
  </si>
  <si>
    <t>Commercial Midstream HVAC and Water Heat</t>
  </si>
  <si>
    <t>Small Business Direct Install</t>
  </si>
  <si>
    <t>Lodging Rebates</t>
  </si>
  <si>
    <t>Total, Business Energy Management</t>
  </si>
  <si>
    <t>Pilots With Uncertain Savings</t>
  </si>
  <si>
    <t>E249</t>
  </si>
  <si>
    <t>Residential Pilots</t>
  </si>
  <si>
    <t>Hybrid HP Pilot</t>
  </si>
  <si>
    <t>Retail Choice</t>
  </si>
  <si>
    <t>Single Family AMI Engagement</t>
  </si>
  <si>
    <t>Total, Pilots</t>
  </si>
  <si>
    <t>Regional Efficiency Programs</t>
  </si>
  <si>
    <t>E254</t>
  </si>
  <si>
    <t>Northwest Energy Efficiency Alliance</t>
  </si>
  <si>
    <t>E219</t>
  </si>
  <si>
    <t>Targeted DSM</t>
  </si>
  <si>
    <t>E292</t>
  </si>
  <si>
    <t>Transmission &amp; Distribution</t>
  </si>
  <si>
    <t>Total, Regional Efficiency Programs</t>
  </si>
  <si>
    <t>Energy Efficiency Portfolio Support</t>
  </si>
  <si>
    <t>Data and Systems Services</t>
  </si>
  <si>
    <t>Rebates Processing</t>
  </si>
  <si>
    <t>Verification Team</t>
  </si>
  <si>
    <t>Programs Support</t>
  </si>
  <si>
    <t>Trade Ally Memberships</t>
  </si>
  <si>
    <r>
      <t>Trade Ally Network</t>
    </r>
    <r>
      <rPr>
        <i/>
        <sz val="8"/>
        <color theme="1"/>
        <rFont val="Arial"/>
        <family val="2"/>
      </rPr>
      <t xml:space="preserve"> (revenue + cost)</t>
    </r>
  </si>
  <si>
    <t>Automated Benchmarking System</t>
  </si>
  <si>
    <t>Energy Advisors</t>
  </si>
  <si>
    <t>Energy Efficient Communities</t>
  </si>
  <si>
    <t>Customer Digital Services</t>
  </si>
  <si>
    <t>Digital Experience</t>
  </si>
  <si>
    <t>Customer Digital Experience</t>
  </si>
  <si>
    <t>Customer Awareness Tools</t>
  </si>
  <si>
    <t>PSE Marketplace</t>
  </si>
  <si>
    <t>Market Integration</t>
  </si>
  <si>
    <t>Events</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</si>
  <si>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</si>
  <si>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</si>
  <si>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</si>
  <si>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</si>
  <si>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</si>
  <si>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</si>
  <si>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</si>
  <si>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</si>
  <si>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Customer Programs</t>
  </si>
  <si>
    <t>E150</t>
  </si>
  <si>
    <t>Net Metering</t>
  </si>
  <si>
    <t>249A, 271</t>
  </si>
  <si>
    <t>Demand Response Pilot</t>
  </si>
  <si>
    <t>Demand Response Admin</t>
  </si>
  <si>
    <t>Total, Other Energy Efficiency Programs</t>
  </si>
  <si>
    <t>GRAND TOTAL, ELECTRIC PROGRAMS</t>
  </si>
  <si>
    <t xml:space="preserve">Budget Category Includes </t>
  </si>
  <si>
    <t>This is the main level of tracking expenditures and expenses in EES.  Per FERC rules, all conservation order numbers start with a "1823nnnn", where "n" is some number.  Cost elements apply to all order numbers (for instance, all conservation programs that</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</si>
  <si>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</si>
  <si>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Overhead--costs associated with primarily employee labor; benefits, for instance. For 2017, includes micro-overhead.</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</si>
  <si>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</si>
  <si>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</si>
  <si>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</si>
  <si>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</si>
  <si>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</si>
  <si>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</si>
  <si>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</si>
  <si>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</si>
  <si>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</si>
  <si>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Total Savings
Therms</t>
  </si>
  <si>
    <t>G201</t>
  </si>
  <si>
    <t>G214</t>
  </si>
  <si>
    <t>G215</t>
  </si>
  <si>
    <t>G214 &amp; 217</t>
  </si>
  <si>
    <t>G217</t>
  </si>
  <si>
    <t>G218</t>
  </si>
  <si>
    <t>Business Energy Management</t>
  </si>
  <si>
    <t>G250</t>
  </si>
  <si>
    <t>G251</t>
  </si>
  <si>
    <t>G253</t>
  </si>
  <si>
    <t>G262</t>
  </si>
  <si>
    <t xml:space="preserve">Commercial Foodservice </t>
  </si>
  <si>
    <t>NW Gas Market Transformation</t>
  </si>
  <si>
    <t>Cutomer Awareness Tools</t>
  </si>
  <si>
    <t>Energy Efficiency Research &amp; Compliance</t>
  </si>
  <si>
    <t>G249A, G271</t>
  </si>
  <si>
    <t>GRAND TOTAL, GAS PROGRAMS</t>
  </si>
  <si>
    <t>Overhead--costs associated with primarily employee labor; benefits, for instance. For 2017, includes micro-overhead</t>
  </si>
  <si>
    <t>Order Number</t>
  </si>
  <si>
    <t>No shading, no italics = Budget amount</t>
  </si>
  <si>
    <t>Darker blue shading, italics = Actual amount</t>
  </si>
  <si>
    <t>Lighter blue shading, italics, grey, smaller text = sub-totals, actuals</t>
  </si>
  <si>
    <t>Exhibit 1, Supplement 1</t>
  </si>
  <si>
    <t xml:space="preserve">2023 Actual Expenditures Compared to Anticiated Spends </t>
  </si>
  <si>
    <t>G249</t>
  </si>
  <si>
    <t>Biennial Conservation Achievement Review</t>
  </si>
  <si>
    <t>Telecommunications Efficiency</t>
  </si>
  <si>
    <t>Regional Matching Incentives</t>
  </si>
  <si>
    <t>SMB Virtual Commissioning Pilot {E}</t>
  </si>
  <si>
    <t>Commercial Pilots</t>
  </si>
  <si>
    <t>Correction for misallocation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</si>
</sst>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quot;kWh&quot;"/>
    <numFmt numFmtId="167" formatCode="#,###.0\ &quot;aMW&quot;"/>
    <numFmt numFmtId="168" formatCode="#,###\ &quot;therms&quot;"/>
  </numFmts>
  <fonts count="31" x14ac:knownFonts="1">
    <font>
      <sz val="11"/>
      <color theme="1"/>
      <name val="Calibri"/>
      <family val="2"/>
      <scheme val="minor"/>
    </font>
    <font>
      <sz val="11"/>
      <color theme="0"/>
      <name val="Calibri"/>
      <family val="2"/>
      <scheme val="minor"/>
    </font>
    <font>
      <sz val="10"/>
      <color theme="1"/>
      <name val="Arial"/>
      <family val="2"/>
    </font>
    <font>
      <sz val="16"/>
      <color theme="1"/>
      <name val="Arial"/>
      <family val="2"/>
    </font>
    <font>
      <u/>
      <sz val="10"/>
      <color theme="10"/>
      <name val="Calibri"/>
      <family val="2"/>
    </font>
    <font>
      <b/>
      <sz val="10"/>
      <color theme="1"/>
      <name val="Arial"/>
      <family val="2"/>
    </font>
    <font>
      <sz val="10"/>
      <color rgb="FF0070C0"/>
      <name val="Arial"/>
      <family val="2"/>
    </font>
    <font>
      <sz val="8"/>
      <color theme="1"/>
      <name val="Arial"/>
      <family val="2"/>
    </font>
    <font>
      <b/>
      <sz val="10"/>
      <color indexed="8"/>
      <name val="Calibri"/>
      <family val="2"/>
    </font>
    <font>
      <sz val="10"/>
      <color rgb="FF0000FF"/>
      <name val="Arial"/>
      <family val="2"/>
    </font>
    <font>
      <i/>
      <sz val="9"/>
      <color rgb="FF00B050"/>
      <name val="Arial"/>
      <family val="2"/>
    </font>
    <font>
      <b/>
      <u/>
      <sz val="10"/>
      <color theme="10"/>
      <name val="Calibri"/>
      <family val="2"/>
    </font>
    <font>
      <i/>
      <sz val="9"/>
      <color theme="1"/>
      <name val="Arial"/>
      <family val="2"/>
    </font>
    <font>
      <b/>
      <i/>
      <sz val="9"/>
      <color theme="1"/>
      <name val="Arial"/>
      <family val="2"/>
    </font>
    <font>
      <i/>
      <sz val="8"/>
      <color theme="1"/>
      <name val="Arial"/>
      <family val="2"/>
    </font>
    <font>
      <sz val="10"/>
      <color rgb="FFFF0000"/>
      <name val="Arial"/>
      <family val="2"/>
    </font>
    <font>
      <sz val="10"/>
      <name val="Arial"/>
      <family val="2"/>
    </font>
    <font>
      <b/>
      <sz val="8"/>
      <color indexed="20"/>
      <name val="Arial"/>
      <family val="2"/>
    </font>
    <font>
      <b/>
      <sz val="12"/>
      <color indexed="20"/>
      <name val="Arial"/>
      <family val="2"/>
    </font>
    <font>
      <sz val="8"/>
      <color indexed="8"/>
      <name val="Arial"/>
      <family val="2"/>
    </font>
    <font>
      <sz val="11"/>
      <name val="Calibri"/>
      <family val="2"/>
      <scheme val="minor"/>
    </font>
    <font>
      <i/>
      <sz val="9"/>
      <name val="Arial"/>
      <family val="2"/>
    </font>
    <font>
      <b/>
      <sz val="22"/>
      <color rgb="FF006A71"/>
      <name val="Calibri"/>
      <family val="2"/>
      <scheme val="minor"/>
    </font>
    <font>
      <b/>
      <sz val="10"/>
      <color rgb="FFFF0000"/>
      <name val="Calibri"/>
      <family val="2"/>
      <scheme val="minor"/>
    </font>
    <font>
      <b/>
      <sz val="12"/>
      <color rgb="FF006A71"/>
      <name val="Calibri"/>
      <family val="2"/>
      <scheme val="minor"/>
    </font>
    <font>
      <sz val="11"/>
      <color theme="1"/>
      <name val="Calibri"/>
      <family val="2"/>
      <scheme val="minor"/>
    </font>
    <font>
      <b/>
      <sz val="10"/>
      <name val="Arial"/>
      <family val="2"/>
    </font>
    <font>
      <b/>
      <i/>
      <sz val="9"/>
      <name val="Arial"/>
      <family val="2"/>
    </font>
    <font>
      <b/>
      <sz val="11"/>
      <name val="Calibri"/>
      <family val="2"/>
      <scheme val="minor"/>
    </font>
    <font>
      <sz val="11"/>
      <color rgb="FFFF0000"/>
      <name val="Calibri"/>
      <family val="2"/>
      <scheme val="minor"/>
    </font>
    <font>
      <i/>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8">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0" fontId="16" fillId="0" borderId="0"/>
    <xf numFmtId="44" fontId="25" fillId="0" borderId="0" applyFont="0" applyFill="0" applyBorder="0" applyAlignment="0" applyProtection="0"/>
  </cellStyleXfs>
  <cellXfs count="137">
    <xf numFmtId="0" fontId="0" fillId="0" borderId="0" xfId="0"/>
    <xf numFmtId="0" fontId="2" fillId="0" borderId="0" xfId="1" applyAlignment="1">
      <alignment horizontal="center"/>
    </xf>
    <xf numFmtId="0" fontId="2" fillId="0" borderId="0" xfId="1"/>
    <xf numFmtId="164" fontId="0" fillId="0" borderId="0" xfId="2" applyNumberFormat="1" applyFont="1"/>
    <xf numFmtId="165" fontId="0" fillId="0" borderId="0" xfId="3" applyNumberFormat="1" applyFont="1"/>
    <xf numFmtId="0" fontId="2" fillId="0" borderId="0" xfId="1" applyBorder="1" applyAlignment="1">
      <alignment horizontal="right"/>
    </xf>
    <xf numFmtId="0" fontId="3" fillId="0" borderId="0" xfId="1" applyFont="1" applyAlignment="1">
      <alignment horizontal="left" vertical="center" indent="1"/>
    </xf>
    <xf numFmtId="0" fontId="3" fillId="0" borderId="0" xfId="1" applyFont="1" applyBorder="1" applyAlignment="1">
      <alignment horizontal="left" vertical="center" indent="1"/>
    </xf>
    <xf numFmtId="164" fontId="3" fillId="0" borderId="0" xfId="2" applyNumberFormat="1" applyFont="1" applyAlignment="1">
      <alignment horizontal="left" vertical="center" indent="1"/>
    </xf>
    <xf numFmtId="165" fontId="3" fillId="0" borderId="0" xfId="3" applyNumberFormat="1" applyFont="1" applyAlignment="1">
      <alignment horizontal="left" vertical="center" indent="1"/>
    </xf>
    <xf numFmtId="0" fontId="4" fillId="0" borderId="0" xfId="4" applyAlignment="1" applyProtection="1"/>
    <xf numFmtId="164" fontId="5" fillId="0" borderId="0" xfId="2" applyNumberFormat="1" applyFont="1"/>
    <xf numFmtId="0" fontId="2" fillId="0" borderId="0" xfId="1" applyAlignment="1">
      <alignment horizontal="center" wrapText="1"/>
    </xf>
    <xf numFmtId="0" fontId="2" fillId="0" borderId="0" xfId="1" applyAlignment="1">
      <alignment wrapText="1"/>
    </xf>
    <xf numFmtId="164" fontId="8" fillId="2" borderId="1" xfId="2" applyNumberFormat="1" applyFont="1" applyFill="1" applyBorder="1" applyAlignment="1">
      <alignment horizontal="center"/>
    </xf>
    <xf numFmtId="164" fontId="8" fillId="2" borderId="2" xfId="2" applyNumberFormat="1" applyFont="1" applyFill="1" applyBorder="1" applyAlignment="1">
      <alignment horizontal="center"/>
    </xf>
    <xf numFmtId="164" fontId="8" fillId="2" borderId="2" xfId="2" applyNumberFormat="1" applyFont="1" applyFill="1" applyBorder="1" applyAlignment="1">
      <alignment horizontal="center" wrapText="1"/>
    </xf>
    <xf numFmtId="164" fontId="8" fillId="2" borderId="4" xfId="2" applyNumberFormat="1" applyFont="1" applyFill="1" applyBorder="1" applyAlignment="1">
      <alignment horizontal="center"/>
    </xf>
    <xf numFmtId="165" fontId="8" fillId="2" borderId="4" xfId="3" applyNumberFormat="1" applyFont="1" applyFill="1" applyBorder="1" applyAlignment="1">
      <alignment horizontal="center" wrapText="1"/>
    </xf>
    <xf numFmtId="164" fontId="8" fillId="0" borderId="0" xfId="2" applyNumberFormat="1" applyFont="1" applyFill="1" applyBorder="1" applyAlignment="1">
      <alignment horizontal="center"/>
    </xf>
    <xf numFmtId="0" fontId="2" fillId="0" borderId="0" xfId="1" applyBorder="1"/>
    <xf numFmtId="0" fontId="4" fillId="0" borderId="5" xfId="4" applyFill="1" applyBorder="1" applyAlignment="1" applyProtection="1">
      <alignment horizontal="center" wrapText="1"/>
    </xf>
    <xf numFmtId="0" fontId="9" fillId="0" borderId="0" xfId="1" applyFont="1"/>
    <xf numFmtId="0" fontId="2" fillId="0" borderId="0" xfId="1" applyFill="1" applyBorder="1"/>
    <xf numFmtId="0" fontId="10" fillId="0" borderId="0" xfId="1" applyFont="1"/>
    <xf numFmtId="0" fontId="5" fillId="0" borderId="0" xfId="1" applyFont="1" applyAlignment="1">
      <alignment horizontal="center"/>
    </xf>
    <xf numFmtId="0" fontId="5" fillId="0" borderId="0" xfId="1" applyFont="1"/>
    <xf numFmtId="0" fontId="5" fillId="0" borderId="0" xfId="1" applyFont="1" applyAlignment="1">
      <alignment horizontal="right"/>
    </xf>
    <xf numFmtId="0" fontId="11" fillId="0" borderId="0" xfId="4" applyFont="1" applyFill="1" applyBorder="1" applyAlignment="1" applyProtection="1">
      <alignment horizontal="center" wrapText="1"/>
    </xf>
    <xf numFmtId="0" fontId="4" fillId="0" borderId="0" xfId="4" applyFill="1" applyBorder="1" applyAlignment="1" applyProtection="1">
      <alignment horizontal="center" wrapText="1"/>
    </xf>
    <xf numFmtId="0" fontId="12" fillId="0" borderId="0" xfId="1" applyFont="1" applyBorder="1" applyAlignment="1">
      <alignment horizontal="right"/>
    </xf>
    <xf numFmtId="164" fontId="12" fillId="0" borderId="0" xfId="2" applyNumberFormat="1" applyFont="1" applyBorder="1"/>
    <xf numFmtId="165" fontId="12" fillId="0" borderId="0" xfId="3" applyNumberFormat="1" applyFont="1" applyBorder="1"/>
    <xf numFmtId="164" fontId="2" fillId="0" borderId="0" xfId="1" applyNumberFormat="1"/>
    <xf numFmtId="0" fontId="6" fillId="0" borderId="0" xfId="1" applyFont="1"/>
    <xf numFmtId="0" fontId="6" fillId="0" borderId="0" xfId="1" applyFont="1" applyAlignment="1">
      <alignment horizontal="left" indent="1"/>
    </xf>
    <xf numFmtId="164" fontId="6" fillId="0" borderId="0" xfId="2" applyNumberFormat="1" applyFont="1"/>
    <xf numFmtId="0" fontId="6" fillId="0" borderId="0" xfId="1" applyFont="1" applyFill="1" applyAlignment="1">
      <alignment horizontal="left" indent="1"/>
    </xf>
    <xf numFmtId="0" fontId="4" fillId="0" borderId="0" xfId="4" applyAlignment="1" applyProtection="1">
      <alignment horizontal="center"/>
    </xf>
    <xf numFmtId="0" fontId="13" fillId="0" borderId="0" xfId="1" applyFont="1" applyBorder="1" applyAlignment="1">
      <alignment horizontal="right"/>
    </xf>
    <xf numFmtId="0" fontId="2" fillId="0" borderId="0" xfId="1" applyFont="1" applyFill="1"/>
    <xf numFmtId="0" fontId="2" fillId="0" borderId="0" xfId="1" applyFill="1"/>
    <xf numFmtId="0" fontId="15" fillId="0" borderId="0" xfId="1" applyFont="1" applyFill="1"/>
    <xf numFmtId="0" fontId="11" fillId="0" borderId="5" xfId="4" applyFont="1" applyFill="1" applyBorder="1" applyAlignment="1" applyProtection="1">
      <alignment horizontal="center" wrapText="1"/>
    </xf>
    <xf numFmtId="0" fontId="11" fillId="0" borderId="6" xfId="4" applyFont="1" applyFill="1" applyBorder="1" applyAlignment="1" applyProtection="1">
      <alignment horizontal="center" wrapText="1"/>
    </xf>
    <xf numFmtId="0" fontId="4" fillId="0" borderId="7" xfId="4" applyFill="1" applyBorder="1" applyAlignment="1" applyProtection="1">
      <alignment horizontal="center" wrapText="1"/>
    </xf>
    <xf numFmtId="164" fontId="5" fillId="0" borderId="0" xfId="1" applyNumberFormat="1" applyFont="1"/>
    <xf numFmtId="167" fontId="0" fillId="0" borderId="0" xfId="3" applyNumberFormat="1" applyFont="1"/>
    <xf numFmtId="0" fontId="7" fillId="0" borderId="0" xfId="1" applyFont="1" applyBorder="1" applyAlignment="1">
      <alignment vertical="top"/>
    </xf>
    <xf numFmtId="0" fontId="17" fillId="0" borderId="0" xfId="5" applyFont="1" applyFill="1" applyBorder="1" applyAlignment="1">
      <alignment horizontal="right" vertical="top" wrapText="1"/>
    </xf>
    <xf numFmtId="0" fontId="18" fillId="0" borderId="0" xfId="5" applyFont="1" applyFill="1" applyBorder="1" applyAlignment="1">
      <alignment horizontal="right" vertical="top"/>
    </xf>
    <xf numFmtId="0" fontId="19" fillId="0" borderId="0" xfId="5" applyFont="1" applyBorder="1" applyAlignment="1">
      <alignment vertical="top" wrapText="1"/>
    </xf>
    <xf numFmtId="0" fontId="7" fillId="0" borderId="0" xfId="6" applyFont="1" applyBorder="1" applyAlignment="1">
      <alignment vertical="top" wrapText="1"/>
    </xf>
    <xf numFmtId="0" fontId="7" fillId="0" borderId="0" xfId="6" applyFont="1" applyFill="1" applyBorder="1" applyAlignment="1">
      <alignment vertical="top" wrapText="1"/>
    </xf>
    <xf numFmtId="164" fontId="7" fillId="0" borderId="0" xfId="2" applyNumberFormat="1" applyFont="1" applyBorder="1" applyAlignment="1">
      <alignment vertical="top"/>
    </xf>
    <xf numFmtId="165" fontId="7" fillId="0" borderId="0" xfId="3" applyNumberFormat="1" applyFont="1" applyBorder="1" applyAlignment="1">
      <alignment vertical="top"/>
    </xf>
    <xf numFmtId="164" fontId="0" fillId="0" borderId="0" xfId="2" applyNumberFormat="1" applyFont="1" applyBorder="1"/>
    <xf numFmtId="0" fontId="8" fillId="0" borderId="0" xfId="1" applyFont="1" applyFill="1" applyBorder="1" applyAlignment="1">
      <alignment horizontal="center"/>
    </xf>
    <xf numFmtId="0" fontId="16" fillId="0" borderId="0" xfId="1" applyFont="1"/>
    <xf numFmtId="0" fontId="2" fillId="0" borderId="8" xfId="1" applyFill="1" applyBorder="1"/>
    <xf numFmtId="44" fontId="5" fillId="0" borderId="0" xfId="1" applyNumberFormat="1" applyFont="1"/>
    <xf numFmtId="0" fontId="12" fillId="0" borderId="0" xfId="1" applyFont="1"/>
    <xf numFmtId="0" fontId="5" fillId="0" borderId="0" xfId="1" applyFont="1" applyFill="1" applyAlignment="1">
      <alignment horizontal="center"/>
    </xf>
    <xf numFmtId="0" fontId="5" fillId="0" borderId="0" xfId="1" applyFont="1" applyFill="1"/>
    <xf numFmtId="0" fontId="5" fillId="0" borderId="0" xfId="1" applyFont="1" applyFill="1" applyAlignment="1">
      <alignment horizontal="right"/>
    </xf>
    <xf numFmtId="0" fontId="6" fillId="0" borderId="0" xfId="1" applyFont="1" applyAlignment="1">
      <alignment horizontal="left" indent="2"/>
    </xf>
    <xf numFmtId="0" fontId="4" fillId="0" borderId="6" xfId="4" applyFill="1" applyBorder="1" applyAlignment="1" applyProtection="1">
      <alignment horizontal="center" wrapText="1"/>
    </xf>
    <xf numFmtId="0" fontId="2" fillId="0" borderId="0" xfId="1" applyBorder="1" applyAlignment="1">
      <alignment horizontal="center"/>
    </xf>
    <xf numFmtId="0" fontId="3" fillId="0" borderId="0" xfId="1" applyFont="1" applyBorder="1" applyAlignment="1">
      <alignment horizontal="center" vertical="center"/>
    </xf>
    <xf numFmtId="0" fontId="0" fillId="0" borderId="0" xfId="0" applyAlignment="1">
      <alignment horizontal="center"/>
    </xf>
    <xf numFmtId="0" fontId="12" fillId="0" borderId="0" xfId="1" applyFont="1" applyBorder="1" applyAlignment="1">
      <alignment horizontal="center"/>
    </xf>
    <xf numFmtId="0" fontId="19" fillId="0" borderId="0" xfId="5" applyFont="1" applyBorder="1" applyAlignment="1">
      <alignment horizontal="center" vertical="top" wrapText="1"/>
    </xf>
    <xf numFmtId="0" fontId="20" fillId="0" borderId="9" xfId="0" applyFont="1" applyBorder="1"/>
    <xf numFmtId="0" fontId="20" fillId="0" borderId="10" xfId="0" applyFont="1" applyBorder="1"/>
    <xf numFmtId="0" fontId="20" fillId="0" borderId="11" xfId="0" applyFont="1" applyBorder="1"/>
    <xf numFmtId="0" fontId="21" fillId="3" borderId="12" xfId="0" applyFont="1" applyFill="1" applyBorder="1" applyAlignment="1">
      <alignment vertical="center"/>
    </xf>
    <xf numFmtId="0" fontId="21" fillId="3" borderId="0" xfId="0" applyFont="1" applyFill="1" applyBorder="1" applyAlignment="1">
      <alignment vertical="center"/>
    </xf>
    <xf numFmtId="0" fontId="21" fillId="3" borderId="13" xfId="0" applyFont="1" applyFill="1" applyBorder="1" applyAlignment="1">
      <alignment vertical="center"/>
    </xf>
    <xf numFmtId="0" fontId="21" fillId="4" borderId="14" xfId="0" applyFont="1" applyFill="1" applyBorder="1" applyAlignment="1">
      <alignment vertical="center"/>
    </xf>
    <xf numFmtId="0" fontId="21" fillId="4" borderId="3" xfId="0" applyFont="1" applyFill="1" applyBorder="1" applyAlignment="1">
      <alignment vertical="center"/>
    </xf>
    <xf numFmtId="0" fontId="22" fillId="0" borderId="0" xfId="0" applyFont="1"/>
    <xf numFmtId="0" fontId="23" fillId="0" borderId="0" xfId="0" applyFont="1"/>
    <xf numFmtId="0" fontId="24" fillId="0" borderId="0" xfId="0" applyFont="1"/>
    <xf numFmtId="0" fontId="11" fillId="0" borderId="7" xfId="4" applyFont="1" applyFill="1" applyBorder="1" applyAlignment="1" applyProtection="1">
      <alignment horizontal="center" wrapText="1"/>
    </xf>
    <xf numFmtId="165" fontId="1" fillId="0" borderId="0" xfId="3" applyNumberFormat="1" applyFont="1"/>
    <xf numFmtId="164" fontId="20" fillId="3" borderId="0" xfId="7" applyNumberFormat="1" applyFont="1" applyFill="1"/>
    <xf numFmtId="164" fontId="20" fillId="0" borderId="0" xfId="7" applyNumberFormat="1" applyFont="1"/>
    <xf numFmtId="0" fontId="1" fillId="0" borderId="0" xfId="2" applyNumberFormat="1" applyFont="1"/>
    <xf numFmtId="164" fontId="20" fillId="4" borderId="0" xfId="7" applyNumberFormat="1" applyFont="1" applyFill="1"/>
    <xf numFmtId="166" fontId="20" fillId="0" borderId="0" xfId="3" applyNumberFormat="1" applyFont="1"/>
    <xf numFmtId="166" fontId="20" fillId="3" borderId="0" xfId="3" applyNumberFormat="1" applyFont="1" applyFill="1"/>
    <xf numFmtId="164" fontId="20" fillId="0" borderId="0" xfId="2" applyNumberFormat="1" applyFont="1"/>
    <xf numFmtId="164" fontId="26" fillId="0" borderId="0" xfId="2" applyNumberFormat="1" applyFont="1"/>
    <xf numFmtId="166" fontId="26" fillId="0" borderId="0" xfId="3" applyNumberFormat="1" applyFont="1"/>
    <xf numFmtId="164" fontId="20" fillId="3" borderId="0" xfId="2" applyNumberFormat="1" applyFont="1" applyFill="1"/>
    <xf numFmtId="164" fontId="21" fillId="0" borderId="0" xfId="2" applyNumberFormat="1" applyFont="1" applyBorder="1"/>
    <xf numFmtId="165" fontId="21" fillId="0" borderId="0" xfId="3" applyNumberFormat="1" applyFont="1" applyBorder="1"/>
    <xf numFmtId="165" fontId="20" fillId="0" borderId="0" xfId="3" applyNumberFormat="1" applyFont="1"/>
    <xf numFmtId="164" fontId="16" fillId="0" borderId="0" xfId="1" applyNumberFormat="1" applyFont="1"/>
    <xf numFmtId="166" fontId="20" fillId="4" borderId="0" xfId="3" applyNumberFormat="1" applyFont="1" applyFill="1"/>
    <xf numFmtId="164" fontId="16" fillId="0" borderId="0" xfId="2" applyNumberFormat="1" applyFont="1"/>
    <xf numFmtId="166" fontId="16" fillId="0" borderId="0" xfId="2" applyNumberFormat="1" applyFont="1"/>
    <xf numFmtId="164" fontId="16" fillId="4" borderId="0" xfId="1" applyNumberFormat="1" applyFont="1" applyFill="1"/>
    <xf numFmtId="164" fontId="20" fillId="4" borderId="0" xfId="2" applyNumberFormat="1" applyFont="1" applyFill="1"/>
    <xf numFmtId="166" fontId="20" fillId="0" borderId="0" xfId="2" applyNumberFormat="1" applyFont="1"/>
    <xf numFmtId="166" fontId="16" fillId="0" borderId="0" xfId="2" applyNumberFormat="1" applyFont="1" applyFill="1"/>
    <xf numFmtId="166" fontId="26" fillId="0" borderId="0" xfId="3" applyNumberFormat="1" applyFont="1" applyFill="1"/>
    <xf numFmtId="166" fontId="16" fillId="0" borderId="0" xfId="3" applyNumberFormat="1" applyFont="1"/>
    <xf numFmtId="164" fontId="27" fillId="0" borderId="0" xfId="2" applyNumberFormat="1" applyFont="1" applyBorder="1"/>
    <xf numFmtId="165" fontId="27" fillId="0" borderId="0" xfId="3" applyNumberFormat="1" applyFont="1" applyBorder="1"/>
    <xf numFmtId="165" fontId="16" fillId="0" borderId="0" xfId="3" applyNumberFormat="1" applyFont="1"/>
    <xf numFmtId="165" fontId="26" fillId="0" borderId="0" xfId="3" applyNumberFormat="1" applyFont="1"/>
    <xf numFmtId="166" fontId="26" fillId="0" borderId="0" xfId="2" applyNumberFormat="1" applyFont="1"/>
    <xf numFmtId="0" fontId="6" fillId="0" borderId="0" xfId="1" applyFont="1" applyFill="1"/>
    <xf numFmtId="0" fontId="0" fillId="0" borderId="0" xfId="0" applyFill="1"/>
    <xf numFmtId="164" fontId="20" fillId="0" borderId="0" xfId="2" applyNumberFormat="1" applyFont="1" applyFill="1"/>
    <xf numFmtId="166" fontId="20" fillId="0" borderId="0" xfId="3" applyNumberFormat="1" applyFont="1" applyFill="1"/>
    <xf numFmtId="168" fontId="20" fillId="0" borderId="0" xfId="3" applyNumberFormat="1" applyFont="1"/>
    <xf numFmtId="168" fontId="20" fillId="0" borderId="0" xfId="2" applyNumberFormat="1" applyFont="1"/>
    <xf numFmtId="168" fontId="26" fillId="0" borderId="0" xfId="3" applyNumberFormat="1" applyFont="1"/>
    <xf numFmtId="168" fontId="16" fillId="0" borderId="0" xfId="3" applyNumberFormat="1" applyFont="1"/>
    <xf numFmtId="168" fontId="16" fillId="0" borderId="0" xfId="3" applyNumberFormat="1" applyFont="1" applyFill="1"/>
    <xf numFmtId="164" fontId="16" fillId="0" borderId="0" xfId="2" applyNumberFormat="1" applyFont="1" applyFill="1" applyBorder="1"/>
    <xf numFmtId="165" fontId="16" fillId="0" borderId="0" xfId="3" applyNumberFormat="1" applyFont="1" applyFill="1" applyBorder="1"/>
    <xf numFmtId="168" fontId="20" fillId="3" borderId="0" xfId="3" applyNumberFormat="1" applyFont="1" applyFill="1"/>
    <xf numFmtId="164" fontId="28" fillId="3" borderId="0" xfId="2" applyNumberFormat="1" applyFont="1" applyFill="1"/>
    <xf numFmtId="166" fontId="28" fillId="3" borderId="0" xfId="3" applyNumberFormat="1" applyFont="1" applyFill="1"/>
    <xf numFmtId="168" fontId="28" fillId="3" borderId="0" xfId="3" applyNumberFormat="1" applyFont="1" applyFill="1"/>
    <xf numFmtId="168" fontId="20" fillId="4" borderId="0" xfId="3" applyNumberFormat="1" applyFont="1" applyFill="1"/>
    <xf numFmtId="168" fontId="20" fillId="4" borderId="0" xfId="2" applyNumberFormat="1" applyFont="1" applyFill="1"/>
    <xf numFmtId="165" fontId="20" fillId="3" borderId="0" xfId="3" applyNumberFormat="1" applyFont="1" applyFill="1"/>
    <xf numFmtId="164" fontId="26" fillId="3" borderId="0" xfId="2" applyNumberFormat="1" applyFont="1" applyFill="1"/>
    <xf numFmtId="165" fontId="26" fillId="3" borderId="0" xfId="3" applyNumberFormat="1" applyFont="1" applyFill="1"/>
    <xf numFmtId="168" fontId="26" fillId="3" borderId="0" xfId="3" applyNumberFormat="1" applyFont="1" applyFill="1"/>
    <xf numFmtId="164" fontId="29" fillId="3" borderId="0" xfId="7" applyNumberFormat="1" applyFont="1" applyFill="1"/>
    <xf numFmtId="164" fontId="30" fillId="3" borderId="0" xfId="7" applyNumberFormat="1" applyFont="1" applyFill="1" applyAlignment="1">
      <alignment horizontal="right"/>
    </xf>
    <xf numFmtId="0" fontId="2" fillId="0" borderId="0" xfId="1" applyAlignment="1">
      <alignment horizontal="left" wrapText="1"/>
    </xf>
  </cellXfs>
  <cellStyles count="8">
    <cellStyle name="Comma 2" xfId="3"/>
    <cellStyle name="Currency" xfId="7" builtinId="4"/>
    <cellStyle name="Currency 2" xfId="2"/>
    <cellStyle name="Hyperlink" xfId="4" builtinId="8"/>
    <cellStyle name="Normal" xfId="0" builtinId="0"/>
    <cellStyle name="Normal 2" xfId="1"/>
    <cellStyle name="Normal_2_2011 EES sector view 2" xfId="6"/>
    <cellStyle name="Normal_2_2011 EES sector view_Revised 11-18-2010" xfId="5"/>
  </cellStyles>
  <dxfs count="0"/>
  <tableStyles count="0" defaultTableStyle="TableStyleMedium2" defaultPivotStyle="PivotStyleLight16"/>
  <colors>
    <mruColors>
      <color rgb="FF71F5FF"/>
      <color rgb="FFB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Budget%20&amp;%20Administration/WUTC_Filing_Program_Planning/2014-2015%20Biennium/2015%20ACP/Exhibit%201/Exhibit%201_Replacement%20filing%20to%20correct%20Rebate%20Processing%20error_Ver2.50__0403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ottg\AppData\Local\Microsoft\Windows\Temporary%20Internet%20Files\Content.Outlook\GD41MWUJ\Master_2016(17)_REM_Program_Planner_08072015_UNLOCKED%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stdpt1\sopscci\1-Biennial%20Planning\2018-2019\Planning%20Teams\R&amp;R\Program_Planners\August11_MasterFiles\2018(19)_RandRProgramPlanner_Master_MultiFamilyNewConstruc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hemst\AppData\Local\Microsoft\Windows\INetCache\Content.Outlook\19OYDOB3\2020_2021_RandRProgramPlanner_Master_041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Tables%20and%20Figures/2023_SpendingbyCostElement_2024-01-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Data%20and%20Tables/2023Measur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First"/>
      <sheetName val="Budget Category Descriptions"/>
      <sheetName val="Building the 2-year elec. tgt"/>
      <sheetName val="Portfolio--2015 only"/>
      <sheetName val="2015 Sector View Elect"/>
      <sheetName val="2015 Sector View Gas"/>
      <sheetName val=" LIW Detail_REM E201_Elec"/>
      <sheetName val="REM E214 Title Tab "/>
      <sheetName val="HomePrint Detail_REM_E214 Elec"/>
      <sheetName val="WaterHea_Detail_REM_E214 Elec"/>
      <sheetName val="Wx_Detail_REM E214 Elec"/>
      <sheetName val="SpcHeat Detail_REM_E214 Elec"/>
      <sheetName val="HmAppplc_Detail_REM_E214 Elec"/>
      <sheetName val="ShwrHead_Detail_REM_E214  Elec"/>
      <sheetName val="Lighting Detail_REM_E214 Elec"/>
      <sheetName val="MHDS Detail_REM_E214 Elec."/>
      <sheetName val="ARRAWx Detail_REM_E214 Elec"/>
      <sheetName val="HER Detail_REM_E214 elec."/>
      <sheetName val="SFNC Detail_REM E215 Elec"/>
      <sheetName val="NCMfgHome Detail_REM E215 Elec"/>
      <sheetName val="FuelConv Detail_REM E216 Elec"/>
      <sheetName val="MF Retr Detail_REM E217 Elec"/>
      <sheetName val="MFNC Detail_REM E218 Elec"/>
      <sheetName val="LIW Detail_REM G201 Gas"/>
      <sheetName val="REM Gas Sch 214 Title"/>
      <sheetName val="HmPrint Detail_REM G214 Gas"/>
      <sheetName val="WtrHeat Detail_REM G214 Gas"/>
      <sheetName val="Wx Detail_REM G214 Gas"/>
      <sheetName val="SpHeat Detail_REM G214 Gas"/>
      <sheetName val="ShwrHead Detail_REM G214 Gas"/>
      <sheetName val="HmApplSvgs Detail_REM G214 Gas"/>
      <sheetName val="MHDS Detail_REM G214 Gas"/>
      <sheetName val="WebTstat Detail_REM G214 Gas"/>
      <sheetName val="HER Detail_REM G214 gas"/>
      <sheetName val="SFNC Detail_REM G215 Gas"/>
      <sheetName val="NCMfgHomes Detail_REM G215 Gas"/>
      <sheetName val="MF Retr Detail_REM G217 Gas"/>
      <sheetName val="MFNC Detail_REM G218 Gas"/>
      <sheetName val="CI Retr Detail_BEM E250 Elec"/>
      <sheetName val="Bus Lgt Grnts_BEM E250 Elect"/>
      <sheetName val="CI NC Detail_BEM E251 Elec"/>
      <sheetName val="RCM Detail_BEM E253 Elec"/>
      <sheetName val="Cancelled--SBL_Sch 255 Elec"/>
      <sheetName val="LPSD_Detail_BEM E258 Elec"/>
      <sheetName val="TechEval Detail_BEM E261 Elec"/>
      <sheetName val="Comm Lgt Mkdn_E262 Elec"/>
      <sheetName val="Comm Kit-Laund_E262 elec"/>
      <sheetName val="Comm DI_E262 Elec"/>
      <sheetName val="Comm HVAC_E262 elec"/>
      <sheetName val="Comm Lgt_E262 Elec"/>
      <sheetName val="Sm Bus DI_E262 Elec"/>
      <sheetName val="CI Retr Detail_BEM G250 Gas"/>
      <sheetName val="CI NC Detail_BEM G251 Gas"/>
      <sheetName val="RCM Detail_BEM 253 Gas"/>
      <sheetName val="TechEval Detail_BEM G261 Gas"/>
      <sheetName val="Sm Bus DI_G262 Gas"/>
      <sheetName val="Comm Kit-Laund_G262 Gas"/>
      <sheetName val="Comm DI_G262 Gas"/>
      <sheetName val="Comm HVAC_G262 Gas"/>
      <sheetName val="REM Pilots E249 Elec"/>
      <sheetName val="BEM Pilots E249 Elec"/>
      <sheetName val="REM Pilots Detail G249 Gas"/>
      <sheetName val="BEM Pilots Detail G249 Gas"/>
      <sheetName val="NEEA Detail_E254 elec"/>
      <sheetName val="T&amp;D Detail_Reg E292 elec"/>
      <sheetName val="Gas MktTrans_Detail_Gas"/>
      <sheetName val="Portf Suppt Cust Eng Elec Title"/>
      <sheetName val="Engy Adv Detail_PSCE  Elec"/>
      <sheetName val="Events Detail_PSCE Elec"/>
      <sheetName val="Brochures Detail_PSCE Elec"/>
      <sheetName val="Educatn Detail_PSCE E202 Elec"/>
      <sheetName val="Port Suppt_Web Exp Elec Title"/>
      <sheetName val="CustOnline Detail_PSWE_Elec"/>
      <sheetName val="Mkt Intgn Detail_PSWE_Elec"/>
      <sheetName val="ABS Detail_PSWE_Elec"/>
      <sheetName val="Rebt Procg Detail_Elec"/>
      <sheetName val="EEC Detail_PS_Elec"/>
      <sheetName val="TradeAlly Detail_PS_ Elec"/>
      <sheetName val="Port Supp Cust Engage Gas Title"/>
      <sheetName val="Engy Adv Detail_PSCE_Gas"/>
      <sheetName val="Events Detail_PSCE_Gas"/>
      <sheetName val="Brochure Detail_PSCE_Gas"/>
      <sheetName val="Eductn Detail_PSCE_G207 Gas"/>
      <sheetName val="Port Supp_Web Exp Gas Title"/>
      <sheetName val="CustOnline Detail_PSWE_Gas"/>
      <sheetName val="Mkt Intg Detail_PSWE_Gas"/>
      <sheetName val="ABS Detail_PSWE_Gas"/>
      <sheetName val="Rebt Procg_Detail Gas"/>
      <sheetName val="EEC Detail_PS_Gas"/>
      <sheetName val="TradeAlly Detail_PS_gas"/>
      <sheetName val="SuppCrv Detail_R&amp;C_Elec"/>
      <sheetName val="Strat Plan Detail_R&amp;C_Elec"/>
      <sheetName val="Mktg Resch Detail_PS_ Elec"/>
      <sheetName val="Eval Detail_R&amp;C_Elec"/>
      <sheetName val="BECAR Detail_R&amp;C Elec"/>
      <sheetName val="VTeam Detail_R&amp;C_Elec"/>
      <sheetName val="Data &amp; Systms Svcs R&amp;C_ Elec"/>
      <sheetName val="Prog Develpmt_R&amp;C Elec"/>
      <sheetName val="Supp Crv Detail_R&amp;C_gas"/>
      <sheetName val="Strat Pln Detail_R&amp;C_Gas"/>
      <sheetName val="Mktg Rsch Detail_PS_gas"/>
      <sheetName val="Eval Detail_R&amp;C_Gas"/>
      <sheetName val="Vteam Detail_R&amp;C_Gas"/>
      <sheetName val="Data &amp; Systms Svcs_R&amp;C_Gas"/>
      <sheetName val="Prog Develpmnt_R&amp;C Gas"/>
      <sheetName val="Net Mtr Details_Oth Elec E150"/>
      <sheetName val="ElecVehChgInctv_E195_Elec"/>
      <sheetName val="Cancelled_Oth Elec_Renw Ed E248"/>
      <sheetName val="CI Load Details_Oth Elec E271"/>
      <sheetName val="Suspended_Oth Elec_Res DR"/>
      <sheetName val="BEM In-house savings"/>
      <sheetName val="BEM Contracted savings"/>
      <sheetName val="Rebates Detail_BEM E262 Elec"/>
      <sheetName val="Rebates Detail_BEM G262 Gas"/>
      <sheetName val="Sheet1"/>
    </sheetNames>
    <sheetDataSet>
      <sheetData sheetId="0"/>
      <sheetData sheetId="1"/>
      <sheetData sheetId="2"/>
      <sheetData sheetId="3"/>
      <sheetData sheetId="4">
        <row r="7">
          <cell r="T7">
            <v>1571214.29</v>
          </cell>
        </row>
        <row r="8">
          <cell r="T8">
            <v>3009000</v>
          </cell>
        </row>
        <row r="9">
          <cell r="T9">
            <v>634500</v>
          </cell>
        </row>
        <row r="10">
          <cell r="T10">
            <v>2315958.7099999995</v>
          </cell>
        </row>
        <row r="11">
          <cell r="T11">
            <v>294000</v>
          </cell>
        </row>
        <row r="12">
          <cell r="T12">
            <v>7841910</v>
          </cell>
        </row>
        <row r="14">
          <cell r="T14">
            <v>11386446</v>
          </cell>
        </row>
        <row r="15">
          <cell r="T15">
            <v>4138680</v>
          </cell>
        </row>
        <row r="16">
          <cell r="T16">
            <v>66609297.258661754</v>
          </cell>
        </row>
        <row r="17">
          <cell r="T17">
            <v>4665981</v>
          </cell>
        </row>
        <row r="18">
          <cell r="T18">
            <v>472500</v>
          </cell>
        </row>
        <row r="19">
          <cell r="T19">
            <v>0</v>
          </cell>
        </row>
        <row r="21">
          <cell r="T21">
            <v>2062500</v>
          </cell>
        </row>
        <row r="22">
          <cell r="T22">
            <v>25861860</v>
          </cell>
        </row>
        <row r="23">
          <cell r="T23">
            <v>1057398.7120000001</v>
          </cell>
        </row>
        <row r="64">
          <cell r="S64">
            <v>1060385.3394399998</v>
          </cell>
        </row>
        <row r="65">
          <cell r="S65">
            <v>530378.69305</v>
          </cell>
        </row>
        <row r="66">
          <cell r="S66">
            <v>80222.005000000005</v>
          </cell>
        </row>
        <row r="67">
          <cell r="S67">
            <v>81135.196939999994</v>
          </cell>
        </row>
        <row r="69">
          <cell r="S69">
            <v>562455</v>
          </cell>
        </row>
        <row r="70">
          <cell r="S70">
            <v>298797.19500000001</v>
          </cell>
        </row>
        <row r="71">
          <cell r="S71">
            <v>67586</v>
          </cell>
        </row>
        <row r="72">
          <cell r="S72">
            <v>825839.83129999996</v>
          </cell>
        </row>
        <row r="73">
          <cell r="S73">
            <v>453835.93251999997</v>
          </cell>
        </row>
        <row r="74">
          <cell r="S74">
            <v>740193.16032000002</v>
          </cell>
        </row>
        <row r="75">
          <cell r="S75">
            <v>814515.85100000002</v>
          </cell>
        </row>
        <row r="76">
          <cell r="S76">
            <v>60333</v>
          </cell>
        </row>
        <row r="77">
          <cell r="S77">
            <v>5575677.2045699991</v>
          </cell>
        </row>
        <row r="93">
          <cell r="S93">
            <v>760196.40487241256</v>
          </cell>
        </row>
        <row r="94">
          <cell r="S94">
            <v>2878145.7829999998</v>
          </cell>
        </row>
        <row r="96">
          <cell r="S96">
            <v>0</v>
          </cell>
        </row>
        <row r="97">
          <cell r="S97">
            <v>0</v>
          </cell>
        </row>
        <row r="98">
          <cell r="S98">
            <v>3638342.1878724126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Reference"/>
      <sheetName val="Summary"/>
      <sheetName val="E201_18230611"/>
      <sheetName val="G201_18230661"/>
      <sheetName val="Shell_LIW_E"/>
      <sheetName val="Shell_E"/>
      <sheetName val="G214_18230434G"/>
      <sheetName val="18230625_HP"/>
      <sheetName val="18230626_WHeat"/>
      <sheetName val="18230628_SpHeat"/>
      <sheetName val="18230638_SpHeat"/>
      <sheetName val="18230627_Wx"/>
      <sheetName val="18230637_Wx"/>
      <sheetName val="18230634_MHDS"/>
      <sheetName val="18230612_FConv"/>
      <sheetName val="18230461_HER"/>
      <sheetName val="18230738_HER"/>
      <sheetName val="18230522_RER"/>
      <sheetName val="18230622_RER"/>
      <sheetName val="18230434_HApp"/>
      <sheetName val="18230434G_HApp"/>
      <sheetName val="18230435_SH"/>
      <sheetName val="18230700_SH"/>
      <sheetName val="18230440_RLg"/>
      <sheetName val="18230714_BLg"/>
      <sheetName val="18230687_WET"/>
      <sheetName val="TBD_WET_E"/>
      <sheetName val="18230501_ARRA"/>
      <sheetName val="18602231_ARRA"/>
      <sheetName val="18230405_SFNC"/>
      <sheetName val="18230684_SFNC"/>
      <sheetName val="18230407_MFR"/>
      <sheetName val="18230736_MFR"/>
      <sheetName val="18230486_MFNC"/>
      <sheetName val="18230673_MFNC"/>
      <sheetName val="18230433_SFMH"/>
      <sheetName val="18230716_CKit"/>
      <sheetName val="18231027_CKit"/>
      <sheetName val="18230717_CDI"/>
      <sheetName val="18231028_CDI"/>
      <sheetName val="18230718_CHVAC"/>
      <sheetName val="18231029_CHVAC"/>
      <sheetName val="18231022_SBDI"/>
      <sheetName val="18231134_SBDI"/>
      <sheetName val="18230746_E"/>
      <sheetName val="18231031_G"/>
      <sheetName val="Small Ag DI - E"/>
      <sheetName val="Small Ag DI - G"/>
      <sheetName val="Lodging DI - E"/>
      <sheetName val="Lodging DI - G"/>
      <sheetName val="lookups"/>
      <sheetName val="CE_Res_Elect"/>
      <sheetName val="CE_Res_ElectWO"/>
      <sheetName val="CE_Res_G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6">
          <cell r="D6" t="str">
            <v>calculated</v>
          </cell>
          <cell r="F6">
            <v>1</v>
          </cell>
          <cell r="H6" t="str">
            <v>Energy Advisor</v>
          </cell>
        </row>
        <row r="7">
          <cell r="D7" t="str">
            <v>per home</v>
          </cell>
          <cell r="F7">
            <v>2</v>
          </cell>
          <cell r="H7" t="str">
            <v>Energy Management Engineer</v>
          </cell>
        </row>
        <row r="8">
          <cell r="D8" t="str">
            <v>per unit</v>
          </cell>
          <cell r="F8">
            <v>3</v>
          </cell>
          <cell r="H8" t="str">
            <v>Market Analyst</v>
          </cell>
        </row>
        <row r="9">
          <cell r="D9" t="str">
            <v>per ton</v>
          </cell>
          <cell r="F9">
            <v>4</v>
          </cell>
          <cell r="H9" t="str">
            <v>Market Manager</v>
          </cell>
        </row>
        <row r="10">
          <cell r="D10" t="str">
            <v>linear foot</v>
          </cell>
          <cell r="F10">
            <v>5</v>
          </cell>
          <cell r="H10" t="str">
            <v>Program Coordinator</v>
          </cell>
        </row>
        <row r="11">
          <cell r="D11" t="str">
            <v>square foot</v>
          </cell>
          <cell r="F11">
            <v>6</v>
          </cell>
          <cell r="H11" t="str">
            <v>Program Implementer</v>
          </cell>
        </row>
        <row r="12">
          <cell r="F12">
            <v>7</v>
          </cell>
          <cell r="H12" t="str">
            <v>Program Manager</v>
          </cell>
        </row>
        <row r="13">
          <cell r="F13">
            <v>8</v>
          </cell>
          <cell r="H13" t="str">
            <v>Quality Assurance Specialist</v>
          </cell>
        </row>
        <row r="14">
          <cell r="F14">
            <v>9</v>
          </cell>
          <cell r="H14" t="str">
            <v>Rebate Processor</v>
          </cell>
        </row>
        <row r="15">
          <cell r="F15">
            <v>10</v>
          </cell>
          <cell r="H15" t="str">
            <v>Senior Evaluation Analyst</v>
          </cell>
        </row>
        <row r="16">
          <cell r="F16">
            <v>11</v>
          </cell>
          <cell r="H16" t="str">
            <v xml:space="preserve">Senior Market Analyst </v>
          </cell>
        </row>
        <row r="17">
          <cell r="F17">
            <v>12</v>
          </cell>
          <cell r="H17" t="str">
            <v>Supervisor</v>
          </cell>
        </row>
        <row r="18">
          <cell r="F18">
            <v>13</v>
          </cell>
          <cell r="H18" t="str">
            <v>Other</v>
          </cell>
        </row>
        <row r="19">
          <cell r="F19">
            <v>14</v>
          </cell>
        </row>
        <row r="20">
          <cell r="F20">
            <v>15</v>
          </cell>
        </row>
        <row r="21">
          <cell r="F21">
            <v>16</v>
          </cell>
        </row>
        <row r="22">
          <cell r="F22">
            <v>17</v>
          </cell>
        </row>
        <row r="23">
          <cell r="F23">
            <v>18</v>
          </cell>
        </row>
        <row r="24">
          <cell r="F24">
            <v>19</v>
          </cell>
        </row>
        <row r="25">
          <cell r="F25">
            <v>20</v>
          </cell>
        </row>
        <row r="26">
          <cell r="F26">
            <v>21</v>
          </cell>
        </row>
        <row r="27">
          <cell r="F27">
            <v>22</v>
          </cell>
        </row>
        <row r="28">
          <cell r="F28">
            <v>23</v>
          </cell>
        </row>
        <row r="29">
          <cell r="F29">
            <v>24</v>
          </cell>
        </row>
        <row r="30">
          <cell r="F30">
            <v>25</v>
          </cell>
        </row>
        <row r="31">
          <cell r="F31">
            <v>26</v>
          </cell>
        </row>
        <row r="32">
          <cell r="F32">
            <v>27</v>
          </cell>
        </row>
        <row r="33">
          <cell r="F33">
            <v>28</v>
          </cell>
        </row>
        <row r="34">
          <cell r="F34">
            <v>29</v>
          </cell>
        </row>
        <row r="35">
          <cell r="F35">
            <v>30</v>
          </cell>
        </row>
      </sheetData>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18230486_E"/>
      <sheetName val="18230673_G"/>
      <sheetName val="x_LIW"/>
      <sheetName val="CE_Res_Elect"/>
      <sheetName val="CE_Res_ElectWO"/>
      <sheetName val="CE_Res_Ga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4">
          <cell r="B44" t="str">
            <v>Yes</v>
          </cell>
        </row>
        <row r="45">
          <cell r="B45"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_MAIN"/>
      <sheetName val="_MAIN_VAR"/>
      <sheetName val="_MAIN_LIW"/>
      <sheetName val="NOTES"/>
      <sheetName val="_EXBT2_MAIN"/>
      <sheetName val="AVOIDEDCOSTS"/>
      <sheetName val="RATES"/>
      <sheetName val="PROGRAMS"/>
      <sheetName val="LABORTITLE"/>
      <sheetName val="LOOKUPS"/>
    </sheetNames>
    <sheetDataSet>
      <sheetData sheetId="0"/>
      <sheetData sheetId="1"/>
      <sheetData sheetId="2"/>
      <sheetData sheetId="3"/>
      <sheetData sheetId="4"/>
      <sheetData sheetId="5"/>
      <sheetData sheetId="6"/>
      <sheetData sheetId="7"/>
      <sheetData sheetId="8"/>
      <sheetData sheetId="9"/>
      <sheetData sheetId="10">
        <row r="4">
          <cell r="B4">
            <v>2020</v>
          </cell>
        </row>
        <row r="5">
          <cell r="B5">
            <v>2021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ivot"/>
      <sheetName val="#data"/>
    </sheetNames>
    <sheetDataSet>
      <sheetData sheetId="0" refreshError="1">
        <row r="12">
          <cell r="F12">
            <v>18230611</v>
          </cell>
          <cell r="G12">
            <v>159240.07</v>
          </cell>
          <cell r="H12">
            <v>140463.83000000002</v>
          </cell>
          <cell r="I12">
            <v>87767.97</v>
          </cell>
          <cell r="J12">
            <v>1209.08</v>
          </cell>
          <cell r="K12">
            <v>3073.37</v>
          </cell>
          <cell r="L12">
            <v>23578.030000000002</v>
          </cell>
          <cell r="M12">
            <v>18000</v>
          </cell>
          <cell r="N12">
            <v>7060357.3399999999</v>
          </cell>
          <cell r="O12">
            <v>0</v>
          </cell>
          <cell r="P12">
            <v>7493689.6899999995</v>
          </cell>
        </row>
        <row r="13">
          <cell r="F13">
            <v>18230751</v>
          </cell>
          <cell r="G13">
            <v>27635.74</v>
          </cell>
          <cell r="H13">
            <v>24386.59</v>
          </cell>
          <cell r="I13">
            <v>25938.19</v>
          </cell>
          <cell r="J13">
            <v>0</v>
          </cell>
          <cell r="K13">
            <v>17</v>
          </cell>
          <cell r="L13">
            <v>0</v>
          </cell>
          <cell r="M13">
            <v>0</v>
          </cell>
          <cell r="N13">
            <v>0</v>
          </cell>
          <cell r="O13">
            <v>0</v>
          </cell>
          <cell r="P13">
            <v>77977.52</v>
          </cell>
        </row>
        <row r="14">
          <cell r="F14">
            <v>18230434</v>
          </cell>
          <cell r="G14">
            <v>79973.13</v>
          </cell>
          <cell r="H14">
            <v>68728.679999999993</v>
          </cell>
          <cell r="I14">
            <v>62992.42</v>
          </cell>
          <cell r="J14">
            <v>1777.1999999999998</v>
          </cell>
          <cell r="K14">
            <v>88162.75999999998</v>
          </cell>
          <cell r="L14">
            <v>0</v>
          </cell>
          <cell r="M14">
            <v>0</v>
          </cell>
          <cell r="N14">
            <v>830527.59</v>
          </cell>
          <cell r="O14">
            <v>0</v>
          </cell>
          <cell r="P14">
            <v>1132161.7799999998</v>
          </cell>
        </row>
        <row r="15">
          <cell r="F15">
            <v>18230461</v>
          </cell>
          <cell r="G15">
            <v>60217.729999999996</v>
          </cell>
          <cell r="H15">
            <v>53131.15</v>
          </cell>
          <cell r="I15">
            <v>5510.88</v>
          </cell>
          <cell r="J15">
            <v>99.74</v>
          </cell>
          <cell r="K15">
            <v>780564.10999999987</v>
          </cell>
          <cell r="L15">
            <v>0</v>
          </cell>
          <cell r="M15">
            <v>0</v>
          </cell>
          <cell r="N15">
            <v>780564.09999999986</v>
          </cell>
          <cell r="O15">
            <v>0</v>
          </cell>
          <cell r="P15">
            <v>1680087.7099999997</v>
          </cell>
        </row>
        <row r="16">
          <cell r="F16">
            <v>18230440</v>
          </cell>
          <cell r="G16">
            <v>51637.390000000007</v>
          </cell>
          <cell r="H16">
            <v>45561.450000000004</v>
          </cell>
          <cell r="I16">
            <v>56807.71</v>
          </cell>
          <cell r="J16">
            <v>258.53999999999996</v>
          </cell>
          <cell r="K16">
            <v>62416.72</v>
          </cell>
          <cell r="L16">
            <v>0</v>
          </cell>
          <cell r="M16">
            <v>0</v>
          </cell>
          <cell r="N16">
            <v>689315.78999999992</v>
          </cell>
          <cell r="O16">
            <v>0</v>
          </cell>
          <cell r="P16">
            <v>905997.6</v>
          </cell>
        </row>
        <row r="17">
          <cell r="F17">
            <v>18230162</v>
          </cell>
          <cell r="G17">
            <v>89481.08</v>
          </cell>
          <cell r="H17">
            <v>78752.479999999996</v>
          </cell>
          <cell r="I17">
            <v>0</v>
          </cell>
          <cell r="J17">
            <v>2254.7700000000004</v>
          </cell>
          <cell r="K17">
            <v>1560967.9100000001</v>
          </cell>
          <cell r="L17">
            <v>0</v>
          </cell>
          <cell r="M17">
            <v>0</v>
          </cell>
          <cell r="N17">
            <v>9606940.2199999988</v>
          </cell>
          <cell r="O17">
            <v>0</v>
          </cell>
          <cell r="P17">
            <v>11338396.459999999</v>
          </cell>
        </row>
        <row r="18">
          <cell r="F18">
            <v>18230628</v>
          </cell>
          <cell r="G18">
            <v>69085.179999999993</v>
          </cell>
          <cell r="H18">
            <v>56549.770000000004</v>
          </cell>
          <cell r="I18">
            <v>248806.75999999998</v>
          </cell>
          <cell r="J18">
            <v>436.40000000000003</v>
          </cell>
          <cell r="K18">
            <v>0</v>
          </cell>
          <cell r="L18">
            <v>0</v>
          </cell>
          <cell r="M18">
            <v>-553233</v>
          </cell>
          <cell r="N18">
            <v>5576921.169999999</v>
          </cell>
          <cell r="O18">
            <v>0</v>
          </cell>
          <cell r="P18">
            <v>5398566.2799999993</v>
          </cell>
        </row>
        <row r="19">
          <cell r="F19">
            <v>18230626</v>
          </cell>
          <cell r="G19">
            <v>84083.140000000014</v>
          </cell>
          <cell r="H19">
            <v>74315.210000000006</v>
          </cell>
          <cell r="I19">
            <v>141140.43000000002</v>
          </cell>
          <cell r="J19">
            <v>2701.9</v>
          </cell>
          <cell r="K19">
            <v>51711.47</v>
          </cell>
          <cell r="L19">
            <v>0</v>
          </cell>
          <cell r="M19">
            <v>187.2</v>
          </cell>
          <cell r="N19">
            <v>376842.14000000007</v>
          </cell>
          <cell r="O19">
            <v>0</v>
          </cell>
          <cell r="P19">
            <v>730981.49000000011</v>
          </cell>
        </row>
        <row r="20">
          <cell r="F20">
            <v>18230627</v>
          </cell>
          <cell r="G20">
            <v>85643.3</v>
          </cell>
          <cell r="H20">
            <v>75601.510000000009</v>
          </cell>
          <cell r="I20">
            <v>142889.38</v>
          </cell>
          <cell r="J20">
            <v>559.52</v>
          </cell>
          <cell r="K20">
            <v>165.14</v>
          </cell>
          <cell r="L20">
            <v>427.12</v>
          </cell>
          <cell r="M20">
            <v>-10817.07</v>
          </cell>
          <cell r="N20">
            <v>1178359.4900000002</v>
          </cell>
          <cell r="O20">
            <v>0</v>
          </cell>
          <cell r="P20">
            <v>1472828.3900000001</v>
          </cell>
        </row>
        <row r="21">
          <cell r="F21">
            <v>18230023</v>
          </cell>
          <cell r="G21">
            <v>75584.47</v>
          </cell>
          <cell r="H21">
            <v>66693.489999999991</v>
          </cell>
          <cell r="I21">
            <v>46223.59</v>
          </cell>
          <cell r="J21">
            <v>2126.9299999999998</v>
          </cell>
          <cell r="K21">
            <v>165305.21</v>
          </cell>
          <cell r="L21">
            <v>584.74999999999977</v>
          </cell>
          <cell r="M21">
            <v>-5146.6099999999997</v>
          </cell>
          <cell r="N21">
            <v>1063094.33</v>
          </cell>
          <cell r="O21">
            <v>0</v>
          </cell>
          <cell r="P21">
            <v>1414466.1600000001</v>
          </cell>
        </row>
        <row r="22">
          <cell r="F22">
            <v>18230071</v>
          </cell>
          <cell r="G22">
            <v>27397.020000000004</v>
          </cell>
          <cell r="H22">
            <v>24177.82</v>
          </cell>
          <cell r="I22">
            <v>4927.6899999999996</v>
          </cell>
          <cell r="J22">
            <v>32.269999999999996</v>
          </cell>
          <cell r="K22">
            <v>16777.96</v>
          </cell>
          <cell r="L22">
            <v>0</v>
          </cell>
          <cell r="M22">
            <v>0</v>
          </cell>
          <cell r="N22">
            <v>165119.18</v>
          </cell>
          <cell r="O22">
            <v>0</v>
          </cell>
          <cell r="P22">
            <v>238431.94</v>
          </cell>
        </row>
        <row r="23">
          <cell r="F23">
            <v>18230405</v>
          </cell>
          <cell r="G23">
            <v>52091.68</v>
          </cell>
          <cell r="H23">
            <v>45945.150000000009</v>
          </cell>
          <cell r="I23">
            <v>9577.84</v>
          </cell>
          <cell r="J23">
            <v>89.58</v>
          </cell>
          <cell r="K23">
            <v>0</v>
          </cell>
          <cell r="L23">
            <v>0</v>
          </cell>
          <cell r="M23">
            <v>0</v>
          </cell>
          <cell r="N23">
            <v>32167.29</v>
          </cell>
          <cell r="O23">
            <v>0</v>
          </cell>
          <cell r="P23">
            <v>139871.54</v>
          </cell>
        </row>
        <row r="24">
          <cell r="F24">
            <v>18230407</v>
          </cell>
          <cell r="G24">
            <v>155551.02999999997</v>
          </cell>
          <cell r="H24">
            <v>137236.54</v>
          </cell>
          <cell r="I24">
            <v>51109.249999999985</v>
          </cell>
          <cell r="J24">
            <v>348.48</v>
          </cell>
          <cell r="K24">
            <v>902631.09999999986</v>
          </cell>
          <cell r="L24">
            <v>39.61</v>
          </cell>
          <cell r="M24">
            <v>-23100</v>
          </cell>
          <cell r="N24">
            <v>7488602.6399999997</v>
          </cell>
          <cell r="O24">
            <v>0</v>
          </cell>
          <cell r="P24">
            <v>8712418.6500000004</v>
          </cell>
        </row>
        <row r="25">
          <cell r="F25">
            <v>18230486</v>
          </cell>
          <cell r="G25">
            <v>79526.37</v>
          </cell>
          <cell r="H25">
            <v>70170.11</v>
          </cell>
          <cell r="I25">
            <v>9069.2200000000012</v>
          </cell>
          <cell r="J25">
            <v>317.63</v>
          </cell>
          <cell r="K25">
            <v>450920.36000000004</v>
          </cell>
          <cell r="L25">
            <v>0</v>
          </cell>
          <cell r="M25">
            <v>1103</v>
          </cell>
          <cell r="N25">
            <v>1637728.95</v>
          </cell>
          <cell r="O25">
            <v>0</v>
          </cell>
          <cell r="P25">
            <v>2248835.64</v>
          </cell>
        </row>
        <row r="26">
          <cell r="F26">
            <v>18230724</v>
          </cell>
          <cell r="G26">
            <v>1191427.9000000001</v>
          </cell>
          <cell r="H26">
            <v>1051311.1800000002</v>
          </cell>
          <cell r="I26">
            <v>21229.159999999996</v>
          </cell>
          <cell r="J26">
            <v>23938.629999999997</v>
          </cell>
          <cell r="K26">
            <v>7339.23</v>
          </cell>
          <cell r="L26">
            <v>10281.91</v>
          </cell>
          <cell r="M26">
            <v>1194</v>
          </cell>
          <cell r="N26">
            <v>7575808.9000000013</v>
          </cell>
          <cell r="O26">
            <v>0</v>
          </cell>
          <cell r="P26">
            <v>9882530.910000002</v>
          </cell>
        </row>
        <row r="27">
          <cell r="F27">
            <v>18230013</v>
          </cell>
          <cell r="G27">
            <v>65111.7</v>
          </cell>
          <cell r="H27">
            <v>57483.55</v>
          </cell>
          <cell r="I27">
            <v>11948.44</v>
          </cell>
          <cell r="J27">
            <v>633.27</v>
          </cell>
          <cell r="K27">
            <v>166216.01999999999</v>
          </cell>
          <cell r="L27">
            <v>0</v>
          </cell>
          <cell r="M27">
            <v>1694</v>
          </cell>
          <cell r="N27">
            <v>0</v>
          </cell>
          <cell r="O27">
            <v>0</v>
          </cell>
          <cell r="P27">
            <v>303086.98</v>
          </cell>
        </row>
        <row r="28">
          <cell r="F28">
            <v>18230711</v>
          </cell>
          <cell r="G28">
            <v>828408.50999999989</v>
          </cell>
          <cell r="H28">
            <v>1136941.6499999999</v>
          </cell>
          <cell r="I28">
            <v>24349.849999999995</v>
          </cell>
          <cell r="J28">
            <v>48603.8</v>
          </cell>
          <cell r="K28">
            <v>357288.25999999989</v>
          </cell>
          <cell r="L28">
            <v>3196.0799999999995</v>
          </cell>
          <cell r="M28">
            <v>39693.339999999997</v>
          </cell>
          <cell r="N28">
            <v>3121249.87</v>
          </cell>
          <cell r="O28">
            <v>0</v>
          </cell>
          <cell r="P28">
            <v>5559731.3599999994</v>
          </cell>
        </row>
        <row r="29">
          <cell r="F29">
            <v>18231137</v>
          </cell>
          <cell r="G29">
            <v>378663.45</v>
          </cell>
          <cell r="H29">
            <v>334034.25999999995</v>
          </cell>
          <cell r="I29">
            <v>27703.040000000001</v>
          </cell>
          <cell r="J29">
            <v>7641.5700000000006</v>
          </cell>
          <cell r="K29">
            <v>100906.27</v>
          </cell>
          <cell r="L29">
            <v>1512.26</v>
          </cell>
          <cell r="M29">
            <v>0</v>
          </cell>
          <cell r="N29">
            <v>3068879.44</v>
          </cell>
          <cell r="O29">
            <v>0</v>
          </cell>
          <cell r="P29">
            <v>3919340.29</v>
          </cell>
        </row>
        <row r="30">
          <cell r="F30">
            <v>18231133</v>
          </cell>
          <cell r="G30">
            <v>0</v>
          </cell>
          <cell r="H30">
            <v>0</v>
          </cell>
          <cell r="I30">
            <v>0</v>
          </cell>
          <cell r="J30">
            <v>0</v>
          </cell>
          <cell r="K30">
            <v>0</v>
          </cell>
          <cell r="L30">
            <v>0</v>
          </cell>
          <cell r="M30">
            <v>0</v>
          </cell>
          <cell r="N30">
            <v>0</v>
          </cell>
          <cell r="O30">
            <v>0</v>
          </cell>
          <cell r="P30">
            <v>0</v>
          </cell>
        </row>
        <row r="31">
          <cell r="F31">
            <v>18230015</v>
          </cell>
          <cell r="G31">
            <v>9752.35</v>
          </cell>
          <cell r="H31">
            <v>8596.2200000000012</v>
          </cell>
          <cell r="I31">
            <v>0</v>
          </cell>
          <cell r="J31">
            <v>0</v>
          </cell>
          <cell r="K31">
            <v>1138168.8899999999</v>
          </cell>
          <cell r="L31">
            <v>0</v>
          </cell>
          <cell r="M31">
            <v>0</v>
          </cell>
          <cell r="N31">
            <v>0</v>
          </cell>
          <cell r="O31">
            <v>0</v>
          </cell>
          <cell r="P31">
            <v>1156517.46</v>
          </cell>
        </row>
        <row r="32">
          <cell r="F32">
            <v>18239043</v>
          </cell>
          <cell r="G32">
            <v>72587.87</v>
          </cell>
          <cell r="H32">
            <v>64013.45</v>
          </cell>
          <cell r="I32">
            <v>0</v>
          </cell>
          <cell r="J32">
            <v>38</v>
          </cell>
          <cell r="K32">
            <v>418894.06</v>
          </cell>
          <cell r="L32">
            <v>28.6</v>
          </cell>
          <cell r="M32">
            <v>0</v>
          </cell>
          <cell r="N32">
            <v>2782451</v>
          </cell>
          <cell r="O32">
            <v>0</v>
          </cell>
          <cell r="P32">
            <v>3338012.98</v>
          </cell>
        </row>
        <row r="33">
          <cell r="F33">
            <v>18230715</v>
          </cell>
          <cell r="G33">
            <v>198935.1</v>
          </cell>
          <cell r="H33">
            <v>175470.91</v>
          </cell>
          <cell r="I33">
            <v>5388.079999999999</v>
          </cell>
          <cell r="J33">
            <v>19659.010000000002</v>
          </cell>
          <cell r="K33">
            <v>31821.93</v>
          </cell>
          <cell r="L33">
            <v>555.09</v>
          </cell>
          <cell r="M33">
            <v>0</v>
          </cell>
          <cell r="N33">
            <v>5609399</v>
          </cell>
          <cell r="O33">
            <v>0</v>
          </cell>
          <cell r="P33">
            <v>6041229.1200000001</v>
          </cell>
        </row>
        <row r="34">
          <cell r="F34">
            <v>18230723</v>
          </cell>
          <cell r="G34">
            <v>571342.5</v>
          </cell>
          <cell r="H34">
            <v>497205.74</v>
          </cell>
          <cell r="I34">
            <v>521.32999999999993</v>
          </cell>
          <cell r="J34">
            <v>10357.080000000002</v>
          </cell>
          <cell r="K34">
            <v>162440.23000000001</v>
          </cell>
          <cell r="L34">
            <v>829.01</v>
          </cell>
          <cell r="M34">
            <v>960.43000000000006</v>
          </cell>
          <cell r="N34">
            <v>637816.24</v>
          </cell>
          <cell r="O34">
            <v>0</v>
          </cell>
          <cell r="P34">
            <v>1881472.56</v>
          </cell>
        </row>
        <row r="35">
          <cell r="F35">
            <v>18236102</v>
          </cell>
          <cell r="G35">
            <v>30987.370000000003</v>
          </cell>
          <cell r="H35">
            <v>27336.980000000003</v>
          </cell>
          <cell r="I35">
            <v>260.44</v>
          </cell>
          <cell r="J35">
            <v>881.25</v>
          </cell>
          <cell r="K35">
            <v>0</v>
          </cell>
          <cell r="L35">
            <v>139.30000000000001</v>
          </cell>
          <cell r="M35">
            <v>0</v>
          </cell>
          <cell r="N35">
            <v>176033.1</v>
          </cell>
          <cell r="O35">
            <v>0</v>
          </cell>
          <cell r="P35">
            <v>235638.44</v>
          </cell>
        </row>
        <row r="36">
          <cell r="F36">
            <v>18230721</v>
          </cell>
          <cell r="G36">
            <v>186597.47</v>
          </cell>
          <cell r="H36">
            <v>0</v>
          </cell>
          <cell r="I36">
            <v>0</v>
          </cell>
          <cell r="J36">
            <v>0</v>
          </cell>
          <cell r="K36">
            <v>0</v>
          </cell>
          <cell r="L36">
            <v>0</v>
          </cell>
          <cell r="M36">
            <v>0</v>
          </cell>
          <cell r="N36">
            <v>-3024.3800000000047</v>
          </cell>
          <cell r="O36">
            <v>0</v>
          </cell>
          <cell r="P36">
            <v>183573.09</v>
          </cell>
        </row>
        <row r="37">
          <cell r="F37">
            <v>18230720</v>
          </cell>
          <cell r="G37">
            <v>274689.40999999997</v>
          </cell>
          <cell r="H37">
            <v>-180.65</v>
          </cell>
          <cell r="I37">
            <v>0</v>
          </cell>
          <cell r="J37">
            <v>0</v>
          </cell>
          <cell r="K37">
            <v>0.3</v>
          </cell>
          <cell r="L37">
            <v>0</v>
          </cell>
          <cell r="M37">
            <v>0</v>
          </cell>
          <cell r="N37">
            <v>981197.33</v>
          </cell>
          <cell r="O37">
            <v>0</v>
          </cell>
          <cell r="P37">
            <v>1255706.3899999999</v>
          </cell>
        </row>
        <row r="38">
          <cell r="F38">
            <v>18230716</v>
          </cell>
          <cell r="G38">
            <v>27001.829999999998</v>
          </cell>
          <cell r="H38">
            <v>23809.450000000004</v>
          </cell>
          <cell r="I38">
            <v>4388.1899999999996</v>
          </cell>
          <cell r="J38">
            <v>232.55</v>
          </cell>
          <cell r="K38">
            <v>67504.760000000009</v>
          </cell>
          <cell r="L38">
            <v>59.230000000000004</v>
          </cell>
          <cell r="M38">
            <v>0</v>
          </cell>
          <cell r="N38">
            <v>512781.82000000007</v>
          </cell>
          <cell r="O38">
            <v>0</v>
          </cell>
          <cell r="P38">
            <v>635777.83000000007</v>
          </cell>
        </row>
        <row r="39">
          <cell r="F39">
            <v>18230718</v>
          </cell>
          <cell r="G39">
            <v>55550.979999999996</v>
          </cell>
          <cell r="H39">
            <v>49091.79</v>
          </cell>
          <cell r="I39">
            <v>17270.75</v>
          </cell>
          <cell r="J39">
            <v>460.88000000000005</v>
          </cell>
          <cell r="K39">
            <v>24645.03</v>
          </cell>
          <cell r="L39">
            <v>249.64</v>
          </cell>
          <cell r="M39">
            <v>0</v>
          </cell>
          <cell r="N39">
            <v>86226.47</v>
          </cell>
          <cell r="O39">
            <v>0</v>
          </cell>
          <cell r="P39">
            <v>233495.54</v>
          </cell>
        </row>
        <row r="40">
          <cell r="F40">
            <v>18230524</v>
          </cell>
          <cell r="G40">
            <v>43747.500000000007</v>
          </cell>
          <cell r="H40">
            <v>38506.69</v>
          </cell>
          <cell r="I40">
            <v>0.81</v>
          </cell>
          <cell r="J40">
            <v>742.7</v>
          </cell>
          <cell r="K40">
            <v>66356.22</v>
          </cell>
          <cell r="L40">
            <v>0</v>
          </cell>
          <cell r="M40">
            <v>0</v>
          </cell>
          <cell r="N40">
            <v>479792.06000000006</v>
          </cell>
          <cell r="O40">
            <v>0</v>
          </cell>
          <cell r="P40">
            <v>629145.98</v>
          </cell>
        </row>
        <row r="41">
          <cell r="F41">
            <v>18230714</v>
          </cell>
          <cell r="G41">
            <v>98491.810000000012</v>
          </cell>
          <cell r="H41">
            <v>86845.24</v>
          </cell>
          <cell r="I41">
            <v>10266.11</v>
          </cell>
          <cell r="J41">
            <v>933.18000000000006</v>
          </cell>
          <cell r="K41">
            <v>367662.88</v>
          </cell>
          <cell r="L41">
            <v>0</v>
          </cell>
          <cell r="M41">
            <v>0</v>
          </cell>
          <cell r="N41">
            <v>5116075.04</v>
          </cell>
          <cell r="O41">
            <v>0</v>
          </cell>
          <cell r="P41">
            <v>5680274.2599999998</v>
          </cell>
        </row>
        <row r="42">
          <cell r="F42">
            <v>18230014</v>
          </cell>
          <cell r="G42">
            <v>0</v>
          </cell>
          <cell r="H42">
            <v>0</v>
          </cell>
          <cell r="I42">
            <v>0</v>
          </cell>
          <cell r="J42">
            <v>0</v>
          </cell>
          <cell r="K42">
            <v>0</v>
          </cell>
          <cell r="L42">
            <v>0</v>
          </cell>
          <cell r="M42">
            <v>0</v>
          </cell>
          <cell r="N42">
            <v>0</v>
          </cell>
          <cell r="O42">
            <v>0</v>
          </cell>
          <cell r="P42">
            <v>0</v>
          </cell>
        </row>
        <row r="43">
          <cell r="F43">
            <v>18230569</v>
          </cell>
          <cell r="G43">
            <v>59233.229999999996</v>
          </cell>
          <cell r="H43">
            <v>52233.740000000005</v>
          </cell>
          <cell r="I43">
            <v>7570.0499999999993</v>
          </cell>
          <cell r="J43">
            <v>930.6</v>
          </cell>
          <cell r="K43">
            <v>0</v>
          </cell>
          <cell r="L43">
            <v>134.09</v>
          </cell>
          <cell r="M43">
            <v>0</v>
          </cell>
          <cell r="N43">
            <v>1159925.68</v>
          </cell>
          <cell r="O43">
            <v>0</v>
          </cell>
          <cell r="P43">
            <v>1280027.3899999999</v>
          </cell>
        </row>
        <row r="44">
          <cell r="F44">
            <v>18230570</v>
          </cell>
          <cell r="G44">
            <v>117267.82999999999</v>
          </cell>
          <cell r="H44">
            <v>103396.99999999999</v>
          </cell>
          <cell r="I44">
            <v>33096.120000000003</v>
          </cell>
          <cell r="J44">
            <v>5489.9099999999989</v>
          </cell>
          <cell r="K44">
            <v>1194536.8799999999</v>
          </cell>
          <cell r="L44">
            <v>1671.02</v>
          </cell>
          <cell r="M44">
            <v>0</v>
          </cell>
          <cell r="N44">
            <v>8483119.5999999996</v>
          </cell>
          <cell r="O44">
            <v>0</v>
          </cell>
          <cell r="P44">
            <v>9938578.3599999994</v>
          </cell>
        </row>
        <row r="45">
          <cell r="F45">
            <v>18231134</v>
          </cell>
          <cell r="G45">
            <v>2264.4499999999998</v>
          </cell>
          <cell r="H45">
            <v>1990.47</v>
          </cell>
          <cell r="I45">
            <v>2431.92</v>
          </cell>
          <cell r="J45">
            <v>0</v>
          </cell>
          <cell r="K45">
            <v>-83107.520000000004</v>
          </cell>
          <cell r="L45">
            <v>331.41</v>
          </cell>
          <cell r="M45">
            <v>0</v>
          </cell>
          <cell r="N45">
            <v>-356198.77</v>
          </cell>
          <cell r="O45">
            <v>0</v>
          </cell>
          <cell r="P45">
            <v>-432288.04000000004</v>
          </cell>
        </row>
        <row r="46">
          <cell r="F46">
            <v>18230749</v>
          </cell>
          <cell r="G46">
            <v>41419.510000000009</v>
          </cell>
          <cell r="H46">
            <v>36541.24</v>
          </cell>
          <cell r="I46">
            <v>0</v>
          </cell>
          <cell r="J46">
            <v>0</v>
          </cell>
          <cell r="K46">
            <v>66500.39999999998</v>
          </cell>
          <cell r="L46">
            <v>0</v>
          </cell>
          <cell r="M46">
            <v>0</v>
          </cell>
          <cell r="N46">
            <v>0</v>
          </cell>
          <cell r="O46">
            <v>0</v>
          </cell>
          <cell r="P46">
            <v>144461.14999999997</v>
          </cell>
        </row>
        <row r="47">
          <cell r="F47">
            <v>18230526</v>
          </cell>
          <cell r="G47">
            <v>0</v>
          </cell>
          <cell r="H47">
            <v>0</v>
          </cell>
          <cell r="I47">
            <v>0</v>
          </cell>
          <cell r="J47">
            <v>0</v>
          </cell>
          <cell r="K47">
            <v>0</v>
          </cell>
          <cell r="L47">
            <v>0</v>
          </cell>
          <cell r="M47">
            <v>213700</v>
          </cell>
          <cell r="N47">
            <v>62600</v>
          </cell>
          <cell r="O47">
            <v>0</v>
          </cell>
          <cell r="P47">
            <v>276300</v>
          </cell>
        </row>
        <row r="48">
          <cell r="F48">
            <v>18230750</v>
          </cell>
          <cell r="G48">
            <v>1331.88</v>
          </cell>
          <cell r="H48">
            <v>1170.72</v>
          </cell>
          <cell r="I48">
            <v>0</v>
          </cell>
          <cell r="J48">
            <v>0</v>
          </cell>
          <cell r="K48">
            <v>0</v>
          </cell>
          <cell r="L48">
            <v>0</v>
          </cell>
          <cell r="M48">
            <v>0</v>
          </cell>
          <cell r="N48">
            <v>0</v>
          </cell>
          <cell r="O48">
            <v>0</v>
          </cell>
          <cell r="P48">
            <v>2502.6000000000004</v>
          </cell>
        </row>
        <row r="49">
          <cell r="F49">
            <v>18230134</v>
          </cell>
          <cell r="G49">
            <v>6861.6299999999992</v>
          </cell>
          <cell r="H49">
            <v>6031.3899999999994</v>
          </cell>
          <cell r="I49">
            <v>0</v>
          </cell>
          <cell r="J49">
            <v>0</v>
          </cell>
          <cell r="K49">
            <v>16058</v>
          </cell>
          <cell r="L49">
            <v>0</v>
          </cell>
          <cell r="M49">
            <v>0</v>
          </cell>
          <cell r="N49">
            <v>0</v>
          </cell>
          <cell r="O49">
            <v>0</v>
          </cell>
          <cell r="P49">
            <v>28951.019999999997</v>
          </cell>
        </row>
        <row r="50">
          <cell r="F50">
            <v>18230567</v>
          </cell>
          <cell r="G50">
            <v>46008.200000000012</v>
          </cell>
          <cell r="H50">
            <v>40584.25</v>
          </cell>
          <cell r="I50">
            <v>113.25</v>
          </cell>
          <cell r="J50">
            <v>62.25</v>
          </cell>
          <cell r="K50">
            <v>175243.61</v>
          </cell>
          <cell r="L50">
            <v>0</v>
          </cell>
          <cell r="M50">
            <v>378967.57</v>
          </cell>
          <cell r="N50">
            <v>17175</v>
          </cell>
          <cell r="O50">
            <v>0</v>
          </cell>
          <cell r="P50">
            <v>658154.13</v>
          </cell>
        </row>
        <row r="51">
          <cell r="F51">
            <v>18230421</v>
          </cell>
          <cell r="G51">
            <v>0</v>
          </cell>
          <cell r="H51">
            <v>0</v>
          </cell>
          <cell r="I51">
            <v>0</v>
          </cell>
          <cell r="J51">
            <v>533.39</v>
          </cell>
          <cell r="K51">
            <v>0</v>
          </cell>
          <cell r="L51">
            <v>0</v>
          </cell>
          <cell r="M51">
            <v>0</v>
          </cell>
          <cell r="N51">
            <v>4151432.82</v>
          </cell>
          <cell r="O51">
            <v>0</v>
          </cell>
          <cell r="P51">
            <v>4151966.21</v>
          </cell>
        </row>
        <row r="52">
          <cell r="F52">
            <v>18230713</v>
          </cell>
          <cell r="G52">
            <v>0</v>
          </cell>
          <cell r="H52">
            <v>0</v>
          </cell>
          <cell r="I52">
            <v>0</v>
          </cell>
          <cell r="J52">
            <v>0</v>
          </cell>
          <cell r="K52">
            <v>0</v>
          </cell>
          <cell r="L52">
            <v>0</v>
          </cell>
          <cell r="M52">
            <v>0</v>
          </cell>
          <cell r="N52">
            <v>0</v>
          </cell>
          <cell r="O52">
            <v>0</v>
          </cell>
          <cell r="P52">
            <v>0</v>
          </cell>
        </row>
        <row r="53">
          <cell r="F53">
            <v>18230745</v>
          </cell>
          <cell r="G53">
            <v>462798.93</v>
          </cell>
          <cell r="H53">
            <v>408264.5</v>
          </cell>
          <cell r="I53">
            <v>0</v>
          </cell>
          <cell r="J53">
            <v>190.1</v>
          </cell>
          <cell r="K53">
            <v>234900</v>
          </cell>
          <cell r="L53">
            <v>80.52</v>
          </cell>
          <cell r="M53">
            <v>0</v>
          </cell>
          <cell r="N53">
            <v>0</v>
          </cell>
          <cell r="O53">
            <v>0</v>
          </cell>
          <cell r="P53">
            <v>1106234.0499999998</v>
          </cell>
        </row>
        <row r="54">
          <cell r="F54">
            <v>18230507</v>
          </cell>
          <cell r="G54">
            <v>461544.83</v>
          </cell>
          <cell r="H54">
            <v>406415.74</v>
          </cell>
          <cell r="I54">
            <v>0</v>
          </cell>
          <cell r="J54">
            <v>897.7600000000001</v>
          </cell>
          <cell r="K54">
            <v>122163.77</v>
          </cell>
          <cell r="L54">
            <v>378.09</v>
          </cell>
          <cell r="M54">
            <v>0</v>
          </cell>
          <cell r="N54">
            <v>0</v>
          </cell>
          <cell r="O54">
            <v>0</v>
          </cell>
          <cell r="P54">
            <v>991400.19000000006</v>
          </cell>
        </row>
        <row r="55">
          <cell r="F55">
            <v>18230418</v>
          </cell>
          <cell r="G55">
            <v>361277.33999999997</v>
          </cell>
          <cell r="H55">
            <v>318357.24000000005</v>
          </cell>
          <cell r="I55">
            <v>0</v>
          </cell>
          <cell r="J55">
            <v>1326.5600000000002</v>
          </cell>
          <cell r="K55">
            <v>0</v>
          </cell>
          <cell r="L55">
            <v>361.61</v>
          </cell>
          <cell r="M55">
            <v>0</v>
          </cell>
          <cell r="N55">
            <v>0</v>
          </cell>
          <cell r="O55">
            <v>0</v>
          </cell>
          <cell r="P55">
            <v>681322.75000000012</v>
          </cell>
        </row>
        <row r="56">
          <cell r="F56">
            <v>18230810</v>
          </cell>
          <cell r="G56">
            <v>410063.67000000004</v>
          </cell>
          <cell r="H56">
            <v>370033.34</v>
          </cell>
          <cell r="I56">
            <v>0</v>
          </cell>
          <cell r="J56">
            <v>1134.4199999999998</v>
          </cell>
          <cell r="K56">
            <v>83636.59</v>
          </cell>
          <cell r="L56">
            <v>0</v>
          </cell>
          <cell r="M56">
            <v>0</v>
          </cell>
          <cell r="N56">
            <v>0</v>
          </cell>
          <cell r="O56">
            <v>0</v>
          </cell>
          <cell r="P56">
            <v>864868.02</v>
          </cell>
        </row>
        <row r="57">
          <cell r="F57">
            <v>18230730</v>
          </cell>
          <cell r="G57">
            <v>0</v>
          </cell>
          <cell r="H57">
            <v>0</v>
          </cell>
          <cell r="I57">
            <v>0</v>
          </cell>
          <cell r="J57">
            <v>0</v>
          </cell>
          <cell r="K57">
            <v>357268.37</v>
          </cell>
          <cell r="L57">
            <v>0</v>
          </cell>
          <cell r="M57">
            <v>65456.93</v>
          </cell>
          <cell r="N57">
            <v>0</v>
          </cell>
          <cell r="O57">
            <v>0</v>
          </cell>
          <cell r="P57">
            <v>422725.3</v>
          </cell>
        </row>
        <row r="58">
          <cell r="F58">
            <v>18230568</v>
          </cell>
          <cell r="G58">
            <v>95891.96</v>
          </cell>
          <cell r="H58">
            <v>84600.969999999987</v>
          </cell>
          <cell r="I58">
            <v>22156.1</v>
          </cell>
          <cell r="J58">
            <v>241.20999999999998</v>
          </cell>
          <cell r="K58">
            <v>37500</v>
          </cell>
          <cell r="L58">
            <v>141.30000000000001</v>
          </cell>
          <cell r="M58">
            <v>0</v>
          </cell>
          <cell r="N58">
            <v>0</v>
          </cell>
          <cell r="O58">
            <v>-359846.97</v>
          </cell>
          <cell r="P58">
            <v>-119315.43</v>
          </cell>
        </row>
        <row r="59">
          <cell r="F59">
            <v>18230746</v>
          </cell>
          <cell r="G59">
            <v>3136.64</v>
          </cell>
          <cell r="H59">
            <v>2757.12</v>
          </cell>
          <cell r="I59">
            <v>852.84</v>
          </cell>
          <cell r="J59">
            <v>0</v>
          </cell>
          <cell r="K59">
            <v>0</v>
          </cell>
          <cell r="L59">
            <v>0</v>
          </cell>
          <cell r="M59">
            <v>0</v>
          </cell>
          <cell r="N59">
            <v>0</v>
          </cell>
          <cell r="O59">
            <v>-16917.73</v>
          </cell>
          <cell r="P59">
            <v>-10171.129999999999</v>
          </cell>
        </row>
        <row r="60">
          <cell r="F60">
            <v>18230411</v>
          </cell>
          <cell r="G60">
            <v>0</v>
          </cell>
          <cell r="H60">
            <v>0</v>
          </cell>
          <cell r="I60">
            <v>0</v>
          </cell>
          <cell r="J60">
            <v>0</v>
          </cell>
          <cell r="K60">
            <v>-382040.55</v>
          </cell>
          <cell r="L60">
            <v>0</v>
          </cell>
          <cell r="M60">
            <v>0</v>
          </cell>
          <cell r="N60">
            <v>0</v>
          </cell>
          <cell r="O60">
            <v>0</v>
          </cell>
          <cell r="P60">
            <v>-382040.55</v>
          </cell>
        </row>
        <row r="61">
          <cell r="F61">
            <v>18230565</v>
          </cell>
          <cell r="G61">
            <v>226869.31</v>
          </cell>
          <cell r="H61">
            <v>200222.38</v>
          </cell>
          <cell r="I61">
            <v>0</v>
          </cell>
          <cell r="J61">
            <v>2080.4400000000005</v>
          </cell>
          <cell r="K61">
            <v>826848.27</v>
          </cell>
          <cell r="L61">
            <v>332.6</v>
          </cell>
          <cell r="M61">
            <v>0</v>
          </cell>
          <cell r="N61">
            <v>0</v>
          </cell>
          <cell r="O61">
            <v>0</v>
          </cell>
          <cell r="P61">
            <v>1256353</v>
          </cell>
        </row>
        <row r="62">
          <cell r="F62">
            <v>18230575</v>
          </cell>
          <cell r="G62">
            <v>666649.55000000016</v>
          </cell>
          <cell r="H62">
            <v>584867.74</v>
          </cell>
          <cell r="I62">
            <v>0</v>
          </cell>
          <cell r="J62">
            <v>8462.35</v>
          </cell>
          <cell r="K62">
            <v>283.53000000000003</v>
          </cell>
          <cell r="L62">
            <v>5926.5800000000008</v>
          </cell>
          <cell r="M62">
            <v>0</v>
          </cell>
          <cell r="N62">
            <v>0</v>
          </cell>
          <cell r="O62">
            <v>0</v>
          </cell>
          <cell r="P62">
            <v>1266189.7500000002</v>
          </cell>
        </row>
        <row r="63">
          <cell r="F63">
            <v>18230610</v>
          </cell>
          <cell r="G63">
            <v>12693.39</v>
          </cell>
          <cell r="H63">
            <v>11157.5</v>
          </cell>
          <cell r="I63">
            <v>0</v>
          </cell>
          <cell r="J63">
            <v>1207.1600000000001</v>
          </cell>
          <cell r="K63">
            <v>19.88</v>
          </cell>
          <cell r="L63">
            <v>201.04</v>
          </cell>
          <cell r="M63">
            <v>0</v>
          </cell>
          <cell r="N63">
            <v>0</v>
          </cell>
          <cell r="O63">
            <v>0</v>
          </cell>
          <cell r="P63">
            <v>25278.97</v>
          </cell>
        </row>
        <row r="64">
          <cell r="F64">
            <v>18230576</v>
          </cell>
          <cell r="G64">
            <v>524344.9800000001</v>
          </cell>
          <cell r="H64">
            <v>462856.09</v>
          </cell>
          <cell r="I64">
            <v>500</v>
          </cell>
          <cell r="J64">
            <v>17464.830000000002</v>
          </cell>
          <cell r="K64">
            <v>3620.65</v>
          </cell>
          <cell r="L64">
            <v>6004.2</v>
          </cell>
          <cell r="M64">
            <v>15570.67</v>
          </cell>
          <cell r="N64">
            <v>0</v>
          </cell>
          <cell r="O64">
            <v>0</v>
          </cell>
          <cell r="P64">
            <v>1030361.42</v>
          </cell>
        </row>
        <row r="65">
          <cell r="F65">
            <v>18230811</v>
          </cell>
          <cell r="G65">
            <v>7544.36</v>
          </cell>
          <cell r="H65">
            <v>6631.49</v>
          </cell>
          <cell r="I65">
            <v>0</v>
          </cell>
          <cell r="J65">
            <v>0</v>
          </cell>
          <cell r="K65">
            <v>0</v>
          </cell>
          <cell r="L65">
            <v>0</v>
          </cell>
          <cell r="M65">
            <v>0</v>
          </cell>
          <cell r="N65">
            <v>0</v>
          </cell>
          <cell r="O65">
            <v>0</v>
          </cell>
          <cell r="P65">
            <v>14175.849999999999</v>
          </cell>
        </row>
        <row r="66">
          <cell r="F66">
            <v>18230508</v>
          </cell>
          <cell r="G66">
            <v>2548.91</v>
          </cell>
          <cell r="H66">
            <v>2240.52</v>
          </cell>
          <cell r="I66">
            <v>0</v>
          </cell>
          <cell r="J66">
            <v>0</v>
          </cell>
          <cell r="K66">
            <v>0</v>
          </cell>
          <cell r="L66">
            <v>0</v>
          </cell>
          <cell r="M66">
            <v>0</v>
          </cell>
          <cell r="N66">
            <v>0</v>
          </cell>
          <cell r="O66">
            <v>0</v>
          </cell>
          <cell r="P66">
            <v>4789.43</v>
          </cell>
        </row>
        <row r="67">
          <cell r="F67">
            <v>18230572</v>
          </cell>
          <cell r="G67">
            <v>40813.57</v>
          </cell>
          <cell r="H67">
            <v>36025.79</v>
          </cell>
          <cell r="I67">
            <v>7048.8</v>
          </cell>
          <cell r="J67">
            <v>0</v>
          </cell>
          <cell r="K67">
            <v>628820</v>
          </cell>
          <cell r="L67">
            <v>0</v>
          </cell>
          <cell r="M67">
            <v>0</v>
          </cell>
          <cell r="N67">
            <v>0</v>
          </cell>
          <cell r="O67">
            <v>0</v>
          </cell>
          <cell r="P67">
            <v>712708.16</v>
          </cell>
        </row>
        <row r="68">
          <cell r="F68">
            <v>18230408</v>
          </cell>
          <cell r="G68">
            <v>1259.4899999999998</v>
          </cell>
          <cell r="H68">
            <v>1107.1099999999999</v>
          </cell>
          <cell r="I68">
            <v>0</v>
          </cell>
          <cell r="J68">
            <v>0</v>
          </cell>
          <cell r="K68">
            <v>0</v>
          </cell>
          <cell r="L68">
            <v>0</v>
          </cell>
          <cell r="M68">
            <v>0</v>
          </cell>
          <cell r="N68">
            <v>0</v>
          </cell>
          <cell r="O68">
            <v>0</v>
          </cell>
          <cell r="P68">
            <v>2366.5999999999995</v>
          </cell>
        </row>
        <row r="69">
          <cell r="F69">
            <v>18230571</v>
          </cell>
          <cell r="G69">
            <v>27548.909999999996</v>
          </cell>
          <cell r="H69">
            <v>24313.87</v>
          </cell>
          <cell r="I69">
            <v>2563.1999999999998</v>
          </cell>
          <cell r="J69">
            <v>0</v>
          </cell>
          <cell r="K69">
            <v>579613.80000000005</v>
          </cell>
          <cell r="L69">
            <v>0</v>
          </cell>
          <cell r="M69">
            <v>0</v>
          </cell>
          <cell r="N69">
            <v>0</v>
          </cell>
          <cell r="O69">
            <v>0</v>
          </cell>
          <cell r="P69">
            <v>634039.78</v>
          </cell>
        </row>
        <row r="70">
          <cell r="F70">
            <v>18230400</v>
          </cell>
          <cell r="G70">
            <v>3211.56</v>
          </cell>
          <cell r="H70">
            <v>2822.96</v>
          </cell>
          <cell r="I70">
            <v>0</v>
          </cell>
          <cell r="J70">
            <v>0</v>
          </cell>
          <cell r="K70">
            <v>0</v>
          </cell>
          <cell r="L70">
            <v>0</v>
          </cell>
          <cell r="M70">
            <v>0</v>
          </cell>
          <cell r="N70">
            <v>0</v>
          </cell>
          <cell r="O70">
            <v>0</v>
          </cell>
          <cell r="P70">
            <v>6034.52</v>
          </cell>
        </row>
        <row r="71">
          <cell r="F71">
            <v>18230577</v>
          </cell>
          <cell r="G71">
            <v>29633.94</v>
          </cell>
          <cell r="H71">
            <v>26148.980000000003</v>
          </cell>
          <cell r="I71">
            <v>0</v>
          </cell>
          <cell r="J71">
            <v>0</v>
          </cell>
          <cell r="K71">
            <v>0</v>
          </cell>
          <cell r="L71">
            <v>0</v>
          </cell>
          <cell r="M71">
            <v>0</v>
          </cell>
          <cell r="N71">
            <v>0</v>
          </cell>
          <cell r="O71">
            <v>0</v>
          </cell>
          <cell r="P71">
            <v>55782.92</v>
          </cell>
        </row>
        <row r="72">
          <cell r="F72">
            <v>18230509</v>
          </cell>
          <cell r="G72">
            <v>64656.87999999999</v>
          </cell>
          <cell r="H72">
            <v>57040.82</v>
          </cell>
          <cell r="I72">
            <v>120902.39000000001</v>
          </cell>
          <cell r="J72">
            <v>1252.1300000000001</v>
          </cell>
          <cell r="K72">
            <v>8580</v>
          </cell>
          <cell r="L72">
            <v>0</v>
          </cell>
          <cell r="M72">
            <v>1286.6400000000001</v>
          </cell>
          <cell r="N72">
            <v>0</v>
          </cell>
          <cell r="O72">
            <v>0</v>
          </cell>
          <cell r="P72">
            <v>253718.86000000002</v>
          </cell>
        </row>
        <row r="73">
          <cell r="F73">
            <v>18230466</v>
          </cell>
          <cell r="G73">
            <v>5611.16</v>
          </cell>
          <cell r="H73">
            <v>4932.21</v>
          </cell>
          <cell r="I73">
            <v>1485.09</v>
          </cell>
          <cell r="J73">
            <v>0</v>
          </cell>
          <cell r="K73">
            <v>0</v>
          </cell>
          <cell r="L73">
            <v>0</v>
          </cell>
          <cell r="M73">
            <v>0</v>
          </cell>
          <cell r="N73">
            <v>0</v>
          </cell>
          <cell r="O73">
            <v>0</v>
          </cell>
          <cell r="P73">
            <v>12028.46</v>
          </cell>
        </row>
        <row r="74">
          <cell r="F74">
            <v>18230573</v>
          </cell>
          <cell r="G74">
            <v>237429.79999999996</v>
          </cell>
          <cell r="H74">
            <v>209806.9</v>
          </cell>
          <cell r="I74">
            <v>782220.35000000021</v>
          </cell>
          <cell r="J74">
            <v>0</v>
          </cell>
          <cell r="K74">
            <v>26466.93</v>
          </cell>
          <cell r="L74">
            <v>25142.36</v>
          </cell>
          <cell r="M74">
            <v>0</v>
          </cell>
          <cell r="N74">
            <v>0</v>
          </cell>
          <cell r="O74">
            <v>0</v>
          </cell>
          <cell r="P74">
            <v>1281066.3400000003</v>
          </cell>
        </row>
        <row r="75">
          <cell r="F75">
            <v>18230487</v>
          </cell>
          <cell r="G75">
            <v>3950.05</v>
          </cell>
          <cell r="H75">
            <v>3472.08</v>
          </cell>
          <cell r="I75">
            <v>574.23</v>
          </cell>
          <cell r="J75">
            <v>89.79</v>
          </cell>
          <cell r="K75">
            <v>0</v>
          </cell>
          <cell r="L75">
            <v>-181.28</v>
          </cell>
          <cell r="M75">
            <v>0</v>
          </cell>
          <cell r="N75">
            <v>0</v>
          </cell>
          <cell r="O75">
            <v>0</v>
          </cell>
          <cell r="P75">
            <v>7904.8700000000008</v>
          </cell>
        </row>
        <row r="76">
          <cell r="F76">
            <v>18230574</v>
          </cell>
          <cell r="G76">
            <v>276997.41000000003</v>
          </cell>
          <cell r="H76">
            <v>244761.59</v>
          </cell>
          <cell r="I76">
            <v>15920.88</v>
          </cell>
          <cell r="J76">
            <v>3300.3999999999996</v>
          </cell>
          <cell r="K76">
            <v>202106.83000000002</v>
          </cell>
          <cell r="L76">
            <v>60940.09</v>
          </cell>
          <cell r="M76">
            <v>23915.4</v>
          </cell>
          <cell r="N76">
            <v>0</v>
          </cell>
          <cell r="O76">
            <v>0</v>
          </cell>
          <cell r="P76">
            <v>827942.60000000009</v>
          </cell>
        </row>
        <row r="77">
          <cell r="F77">
            <v>18230809</v>
          </cell>
          <cell r="G77">
            <v>9122.4</v>
          </cell>
          <cell r="H77">
            <v>8018.59</v>
          </cell>
          <cell r="I77">
            <v>0</v>
          </cell>
          <cell r="J77">
            <v>0</v>
          </cell>
          <cell r="K77">
            <v>0</v>
          </cell>
          <cell r="L77">
            <v>0</v>
          </cell>
          <cell r="M77">
            <v>0</v>
          </cell>
          <cell r="N77">
            <v>0</v>
          </cell>
          <cell r="O77">
            <v>0</v>
          </cell>
          <cell r="P77">
            <v>17140.989999999998</v>
          </cell>
        </row>
        <row r="78">
          <cell r="F78">
            <v>18230564</v>
          </cell>
          <cell r="G78">
            <v>69744.490000000005</v>
          </cell>
          <cell r="H78">
            <v>61573.3</v>
          </cell>
          <cell r="I78">
            <v>0</v>
          </cell>
          <cell r="J78">
            <v>0</v>
          </cell>
          <cell r="K78">
            <v>507456.67</v>
          </cell>
          <cell r="L78">
            <v>0</v>
          </cell>
          <cell r="M78">
            <v>0</v>
          </cell>
          <cell r="N78">
            <v>0</v>
          </cell>
          <cell r="O78">
            <v>0</v>
          </cell>
          <cell r="P78">
            <v>638774.46</v>
          </cell>
        </row>
        <row r="79">
          <cell r="F79">
            <v>18230469</v>
          </cell>
          <cell r="G79">
            <v>0</v>
          </cell>
          <cell r="H79">
            <v>0</v>
          </cell>
          <cell r="I79">
            <v>0</v>
          </cell>
          <cell r="J79">
            <v>0</v>
          </cell>
          <cell r="K79">
            <v>0</v>
          </cell>
          <cell r="L79">
            <v>0</v>
          </cell>
          <cell r="M79">
            <v>0</v>
          </cell>
          <cell r="N79">
            <v>0</v>
          </cell>
          <cell r="O79">
            <v>0</v>
          </cell>
          <cell r="P79">
            <v>0</v>
          </cell>
        </row>
        <row r="80">
          <cell r="F80">
            <v>18230561</v>
          </cell>
          <cell r="G80">
            <v>226990.71999999997</v>
          </cell>
          <cell r="H80">
            <v>200343.94999999998</v>
          </cell>
          <cell r="I80">
            <v>0</v>
          </cell>
          <cell r="J80">
            <v>4826.3600000000006</v>
          </cell>
          <cell r="K80">
            <v>0</v>
          </cell>
          <cell r="L80">
            <v>427.16</v>
          </cell>
          <cell r="M80">
            <v>0</v>
          </cell>
          <cell r="N80">
            <v>0</v>
          </cell>
          <cell r="O80">
            <v>0</v>
          </cell>
          <cell r="P80">
            <v>432588.18999999989</v>
          </cell>
        </row>
        <row r="81">
          <cell r="F81">
            <v>18230413</v>
          </cell>
          <cell r="G81">
            <v>5607.78</v>
          </cell>
          <cell r="H81">
            <v>4929.26</v>
          </cell>
          <cell r="I81">
            <v>0</v>
          </cell>
          <cell r="J81">
            <v>0</v>
          </cell>
          <cell r="K81">
            <v>0</v>
          </cell>
          <cell r="L81">
            <v>0</v>
          </cell>
          <cell r="M81">
            <v>0</v>
          </cell>
          <cell r="N81">
            <v>0</v>
          </cell>
          <cell r="O81">
            <v>0</v>
          </cell>
          <cell r="P81">
            <v>10537.04</v>
          </cell>
        </row>
        <row r="82">
          <cell r="F82">
            <v>18230560</v>
          </cell>
          <cell r="G82">
            <v>92295.16</v>
          </cell>
          <cell r="H82">
            <v>81407.28</v>
          </cell>
          <cell r="I82">
            <v>0</v>
          </cell>
          <cell r="J82">
            <v>0</v>
          </cell>
          <cell r="K82">
            <v>5127.24</v>
          </cell>
          <cell r="L82">
            <v>0</v>
          </cell>
          <cell r="M82">
            <v>0</v>
          </cell>
          <cell r="N82">
            <v>0</v>
          </cell>
          <cell r="O82">
            <v>0</v>
          </cell>
          <cell r="P82">
            <v>178829.68</v>
          </cell>
        </row>
        <row r="83">
          <cell r="F83">
            <v>18230563</v>
          </cell>
          <cell r="G83">
            <v>170772.61</v>
          </cell>
          <cell r="H83">
            <v>150634.1</v>
          </cell>
          <cell r="I83">
            <v>0</v>
          </cell>
          <cell r="J83">
            <v>0</v>
          </cell>
          <cell r="K83">
            <v>1131879.81</v>
          </cell>
          <cell r="L83">
            <v>0</v>
          </cell>
          <cell r="M83">
            <v>0</v>
          </cell>
          <cell r="N83">
            <v>0</v>
          </cell>
          <cell r="O83">
            <v>0</v>
          </cell>
          <cell r="P83">
            <v>1453286.52</v>
          </cell>
        </row>
        <row r="84">
          <cell r="F84">
            <v>18230802</v>
          </cell>
          <cell r="G84">
            <v>1491.96</v>
          </cell>
          <cell r="H84">
            <v>1311.43</v>
          </cell>
          <cell r="I84">
            <v>0</v>
          </cell>
          <cell r="J84">
            <v>0</v>
          </cell>
          <cell r="K84">
            <v>34563.79</v>
          </cell>
          <cell r="L84">
            <v>0</v>
          </cell>
          <cell r="M84">
            <v>221500</v>
          </cell>
          <cell r="N84">
            <v>0</v>
          </cell>
          <cell r="O84">
            <v>0</v>
          </cell>
          <cell r="P84">
            <v>258867.18</v>
          </cell>
        </row>
        <row r="85">
          <cell r="F85">
            <v>18230559</v>
          </cell>
          <cell r="G85">
            <v>0</v>
          </cell>
          <cell r="H85">
            <v>0</v>
          </cell>
          <cell r="I85">
            <v>0</v>
          </cell>
          <cell r="J85">
            <v>0</v>
          </cell>
          <cell r="K85">
            <v>58639.31</v>
          </cell>
          <cell r="L85">
            <v>0</v>
          </cell>
          <cell r="M85">
            <v>0</v>
          </cell>
          <cell r="N85">
            <v>0</v>
          </cell>
          <cell r="O85">
            <v>0</v>
          </cell>
          <cell r="P85">
            <v>58639.31</v>
          </cell>
        </row>
        <row r="86">
          <cell r="F86">
            <v>18230128</v>
          </cell>
          <cell r="G86">
            <v>567816.93000000005</v>
          </cell>
          <cell r="H86">
            <v>495990.55000000005</v>
          </cell>
          <cell r="I86">
            <v>0</v>
          </cell>
          <cell r="J86">
            <v>3880.8999999999996</v>
          </cell>
          <cell r="K86">
            <v>0</v>
          </cell>
          <cell r="L86">
            <v>129095.43000000002</v>
          </cell>
          <cell r="M86">
            <v>4586744.2399999993</v>
          </cell>
          <cell r="N86">
            <v>0</v>
          </cell>
          <cell r="O86">
            <v>0</v>
          </cell>
          <cell r="P86">
            <v>5783528.0499999989</v>
          </cell>
        </row>
        <row r="87">
          <cell r="F87">
            <v>18230133</v>
          </cell>
          <cell r="G87">
            <v>0</v>
          </cell>
          <cell r="H87">
            <v>0</v>
          </cell>
          <cell r="I87">
            <v>0</v>
          </cell>
          <cell r="J87">
            <v>0</v>
          </cell>
          <cell r="K87">
            <v>0</v>
          </cell>
          <cell r="L87">
            <v>0</v>
          </cell>
          <cell r="M87">
            <v>0</v>
          </cell>
          <cell r="N87">
            <v>525</v>
          </cell>
          <cell r="O87">
            <v>0</v>
          </cell>
          <cell r="P87">
            <v>525</v>
          </cell>
        </row>
        <row r="88">
          <cell r="F88">
            <v>18230566</v>
          </cell>
          <cell r="G88">
            <v>0</v>
          </cell>
          <cell r="H88">
            <v>0</v>
          </cell>
          <cell r="I88">
            <v>0</v>
          </cell>
          <cell r="J88">
            <v>0</v>
          </cell>
          <cell r="K88">
            <v>7704.82</v>
          </cell>
          <cell r="L88">
            <v>44040</v>
          </cell>
          <cell r="M88">
            <v>0</v>
          </cell>
          <cell r="N88">
            <v>10650</v>
          </cell>
          <cell r="O88">
            <v>0</v>
          </cell>
          <cell r="P88">
            <v>62394.82</v>
          </cell>
        </row>
        <row r="89">
          <cell r="F89">
            <v>18230753</v>
          </cell>
          <cell r="G89">
            <v>214154.33000000002</v>
          </cell>
          <cell r="H89">
            <v>188573.72</v>
          </cell>
          <cell r="I89">
            <v>106195.96</v>
          </cell>
          <cell r="J89">
            <v>20832.12</v>
          </cell>
          <cell r="K89">
            <v>154835.28</v>
          </cell>
          <cell r="L89">
            <v>88234.969999999987</v>
          </cell>
          <cell r="M89">
            <v>5450</v>
          </cell>
          <cell r="N89">
            <v>104375</v>
          </cell>
          <cell r="O89">
            <v>0</v>
          </cell>
          <cell r="P89">
            <v>882651.38000000012</v>
          </cell>
        </row>
        <row r="90">
          <cell r="F90">
            <v>18230661</v>
          </cell>
          <cell r="G90">
            <v>43619.45</v>
          </cell>
          <cell r="H90">
            <v>38486.339999999997</v>
          </cell>
          <cell r="I90">
            <v>9785.32</v>
          </cell>
          <cell r="J90">
            <v>72.3</v>
          </cell>
          <cell r="K90">
            <v>266.92</v>
          </cell>
          <cell r="L90">
            <v>2623.42</v>
          </cell>
          <cell r="M90">
            <v>2000</v>
          </cell>
          <cell r="N90">
            <v>1904940.18</v>
          </cell>
          <cell r="O90">
            <v>0</v>
          </cell>
          <cell r="P90">
            <v>2001793.93</v>
          </cell>
        </row>
        <row r="91">
          <cell r="F91">
            <v>18230254</v>
          </cell>
          <cell r="G91">
            <v>31454.870000000003</v>
          </cell>
          <cell r="H91">
            <v>27756.49</v>
          </cell>
          <cell r="I91">
            <v>29196.61</v>
          </cell>
          <cell r="J91">
            <v>0</v>
          </cell>
          <cell r="K91">
            <v>83</v>
          </cell>
          <cell r="L91">
            <v>0</v>
          </cell>
          <cell r="M91">
            <v>0</v>
          </cell>
          <cell r="N91">
            <v>0</v>
          </cell>
          <cell r="O91">
            <v>0</v>
          </cell>
          <cell r="P91">
            <v>88490.97</v>
          </cell>
        </row>
        <row r="92">
          <cell r="F92">
            <v>18230738</v>
          </cell>
          <cell r="G92">
            <v>28851.26</v>
          </cell>
          <cell r="H92">
            <v>25454.71</v>
          </cell>
          <cell r="I92">
            <v>1425.6</v>
          </cell>
          <cell r="J92">
            <v>79.56</v>
          </cell>
          <cell r="K92">
            <v>733554.15999999992</v>
          </cell>
          <cell r="L92">
            <v>0</v>
          </cell>
          <cell r="M92">
            <v>0</v>
          </cell>
          <cell r="N92">
            <v>733554.14999999991</v>
          </cell>
          <cell r="O92">
            <v>0</v>
          </cell>
          <cell r="P92">
            <v>1522919.44</v>
          </cell>
        </row>
        <row r="93">
          <cell r="F93">
            <v>18230872</v>
          </cell>
          <cell r="G93">
            <v>0</v>
          </cell>
          <cell r="H93">
            <v>0</v>
          </cell>
          <cell r="I93">
            <v>1199.81</v>
          </cell>
          <cell r="J93">
            <v>0</v>
          </cell>
          <cell r="K93">
            <v>0</v>
          </cell>
          <cell r="L93">
            <v>0</v>
          </cell>
          <cell r="M93">
            <v>0</v>
          </cell>
          <cell r="N93">
            <v>49126.61</v>
          </cell>
          <cell r="O93">
            <v>-24437.61</v>
          </cell>
          <cell r="P93">
            <v>25888.809999999998</v>
          </cell>
        </row>
        <row r="94">
          <cell r="F94">
            <v>18230161</v>
          </cell>
          <cell r="G94">
            <v>126.11999999999989</v>
          </cell>
          <cell r="H94">
            <v>130.39999999999964</v>
          </cell>
          <cell r="I94">
            <v>0</v>
          </cell>
          <cell r="J94">
            <v>0</v>
          </cell>
          <cell r="K94">
            <v>0</v>
          </cell>
          <cell r="L94">
            <v>0</v>
          </cell>
          <cell r="M94">
            <v>0</v>
          </cell>
          <cell r="N94">
            <v>0</v>
          </cell>
          <cell r="O94">
            <v>0</v>
          </cell>
          <cell r="P94">
            <v>256.51999999999953</v>
          </cell>
        </row>
        <row r="95">
          <cell r="F95">
            <v>18230638</v>
          </cell>
          <cell r="G95">
            <v>68729.53</v>
          </cell>
          <cell r="H95">
            <v>56229.099999999991</v>
          </cell>
          <cell r="I95">
            <v>231998.47</v>
          </cell>
          <cell r="J95">
            <v>758.45</v>
          </cell>
          <cell r="K95">
            <v>0</v>
          </cell>
          <cell r="L95">
            <v>0</v>
          </cell>
          <cell r="M95">
            <v>-10533</v>
          </cell>
          <cell r="N95">
            <v>4170045.2</v>
          </cell>
          <cell r="O95">
            <v>0</v>
          </cell>
          <cell r="P95">
            <v>4517227.75</v>
          </cell>
        </row>
        <row r="96">
          <cell r="F96">
            <v>18230249</v>
          </cell>
          <cell r="G96">
            <v>40605.659999999996</v>
          </cell>
          <cell r="H96">
            <v>35878.379999999997</v>
          </cell>
          <cell r="I96">
            <v>42118.819999999992</v>
          </cell>
          <cell r="J96">
            <v>0</v>
          </cell>
          <cell r="K96">
            <v>0</v>
          </cell>
          <cell r="L96">
            <v>0</v>
          </cell>
          <cell r="M96">
            <v>46.8</v>
          </cell>
          <cell r="N96">
            <v>402400</v>
          </cell>
          <cell r="O96">
            <v>0</v>
          </cell>
          <cell r="P96">
            <v>521049.66</v>
          </cell>
        </row>
        <row r="97">
          <cell r="F97">
            <v>18230637</v>
          </cell>
          <cell r="G97">
            <v>92408.92</v>
          </cell>
          <cell r="H97">
            <v>81567.539999999994</v>
          </cell>
          <cell r="I97">
            <v>48919.54</v>
          </cell>
          <cell r="J97">
            <v>423.13</v>
          </cell>
          <cell r="K97">
            <v>55.05</v>
          </cell>
          <cell r="L97">
            <v>132.06</v>
          </cell>
          <cell r="M97">
            <v>58.5</v>
          </cell>
          <cell r="N97">
            <v>2385310.1500000004</v>
          </cell>
          <cell r="O97">
            <v>0</v>
          </cell>
          <cell r="P97">
            <v>2608874.8900000006</v>
          </cell>
        </row>
        <row r="98">
          <cell r="F98">
            <v>18230687</v>
          </cell>
          <cell r="G98">
            <v>82997.19</v>
          </cell>
          <cell r="H98">
            <v>73240.799999999988</v>
          </cell>
          <cell r="I98">
            <v>91737.87</v>
          </cell>
          <cell r="J98">
            <v>1350.04</v>
          </cell>
          <cell r="K98">
            <v>214896.73</v>
          </cell>
          <cell r="L98">
            <v>25.309999999999945</v>
          </cell>
          <cell r="M98">
            <v>-275</v>
          </cell>
          <cell r="N98">
            <v>1384669.0499999998</v>
          </cell>
          <cell r="O98">
            <v>0</v>
          </cell>
          <cell r="P98">
            <v>1848641.9899999998</v>
          </cell>
        </row>
        <row r="99">
          <cell r="F99">
            <v>18230752</v>
          </cell>
          <cell r="G99">
            <v>15650.010000000002</v>
          </cell>
          <cell r="H99">
            <v>13806.949999999999</v>
          </cell>
          <cell r="I99">
            <v>0</v>
          </cell>
          <cell r="J99">
            <v>16.05</v>
          </cell>
          <cell r="K99">
            <v>0</v>
          </cell>
          <cell r="L99">
            <v>0</v>
          </cell>
          <cell r="M99">
            <v>0</v>
          </cell>
          <cell r="N99">
            <v>2000</v>
          </cell>
          <cell r="O99">
            <v>0</v>
          </cell>
          <cell r="P99">
            <v>31473.01</v>
          </cell>
        </row>
        <row r="100">
          <cell r="F100">
            <v>18230684</v>
          </cell>
          <cell r="G100">
            <v>19262.38</v>
          </cell>
          <cell r="H100">
            <v>16977.05</v>
          </cell>
          <cell r="I100">
            <v>0</v>
          </cell>
          <cell r="J100">
            <v>16.05</v>
          </cell>
          <cell r="K100">
            <v>0</v>
          </cell>
          <cell r="L100">
            <v>0</v>
          </cell>
          <cell r="M100">
            <v>0</v>
          </cell>
          <cell r="N100">
            <v>30000</v>
          </cell>
          <cell r="O100">
            <v>0</v>
          </cell>
          <cell r="P100">
            <v>66255.48000000001</v>
          </cell>
        </row>
        <row r="101">
          <cell r="F101">
            <v>18230736</v>
          </cell>
          <cell r="G101">
            <v>32144.029999999995</v>
          </cell>
          <cell r="H101">
            <v>28363.550000000003</v>
          </cell>
          <cell r="I101">
            <v>3018.75</v>
          </cell>
          <cell r="J101">
            <v>126.25999999999999</v>
          </cell>
          <cell r="K101">
            <v>26106.829999999998</v>
          </cell>
          <cell r="L101">
            <v>0</v>
          </cell>
          <cell r="M101">
            <v>0</v>
          </cell>
          <cell r="N101">
            <v>183498.25</v>
          </cell>
          <cell r="O101">
            <v>0</v>
          </cell>
          <cell r="P101">
            <v>273257.67</v>
          </cell>
        </row>
        <row r="102">
          <cell r="F102">
            <v>18230673</v>
          </cell>
          <cell r="G102">
            <v>30399.829999999998</v>
          </cell>
          <cell r="H102">
            <v>26810.739999999998</v>
          </cell>
          <cell r="I102">
            <v>2946.71</v>
          </cell>
          <cell r="J102">
            <v>91.82</v>
          </cell>
          <cell r="K102">
            <v>95287.55</v>
          </cell>
          <cell r="L102">
            <v>0</v>
          </cell>
          <cell r="M102">
            <v>0</v>
          </cell>
          <cell r="N102">
            <v>19813</v>
          </cell>
          <cell r="O102">
            <v>0</v>
          </cell>
          <cell r="P102">
            <v>175349.65</v>
          </cell>
        </row>
        <row r="103">
          <cell r="F103">
            <v>18230220</v>
          </cell>
          <cell r="G103">
            <v>29471.160000000003</v>
          </cell>
          <cell r="H103">
            <v>26018.080000000005</v>
          </cell>
          <cell r="I103">
            <v>13705.560000000001</v>
          </cell>
          <cell r="J103">
            <v>67.06</v>
          </cell>
          <cell r="K103">
            <v>165904.03</v>
          </cell>
          <cell r="L103">
            <v>0</v>
          </cell>
          <cell r="M103">
            <v>694</v>
          </cell>
          <cell r="N103">
            <v>0</v>
          </cell>
          <cell r="O103">
            <v>0</v>
          </cell>
          <cell r="P103">
            <v>235859.89</v>
          </cell>
        </row>
        <row r="104">
          <cell r="F104">
            <v>18230731</v>
          </cell>
          <cell r="G104">
            <v>433161.15999999992</v>
          </cell>
          <cell r="H104">
            <v>382188.95999999996</v>
          </cell>
          <cell r="I104">
            <v>3648.2099999999996</v>
          </cell>
          <cell r="J104">
            <v>6510.4800000000005</v>
          </cell>
          <cell r="K104">
            <v>97983.650000000009</v>
          </cell>
          <cell r="L104">
            <v>687.04000000000008</v>
          </cell>
          <cell r="M104">
            <v>10541.78</v>
          </cell>
          <cell r="N104">
            <v>2115784</v>
          </cell>
          <cell r="O104">
            <v>0</v>
          </cell>
          <cell r="P104">
            <v>3050505.28</v>
          </cell>
        </row>
        <row r="105">
          <cell r="F105">
            <v>18231037</v>
          </cell>
          <cell r="G105">
            <v>1771.2</v>
          </cell>
          <cell r="H105">
            <v>1562.75</v>
          </cell>
          <cell r="I105">
            <v>0</v>
          </cell>
          <cell r="J105">
            <v>61.679999999999993</v>
          </cell>
          <cell r="K105">
            <v>0</v>
          </cell>
          <cell r="L105">
            <v>227.26999999999998</v>
          </cell>
          <cell r="M105">
            <v>0</v>
          </cell>
          <cell r="N105">
            <v>13368.5</v>
          </cell>
          <cell r="O105">
            <v>0</v>
          </cell>
          <cell r="P105">
            <v>16991.400000000001</v>
          </cell>
        </row>
        <row r="106">
          <cell r="F106">
            <v>18230223</v>
          </cell>
          <cell r="G106">
            <v>0</v>
          </cell>
          <cell r="H106">
            <v>0</v>
          </cell>
          <cell r="I106">
            <v>0</v>
          </cell>
          <cell r="J106">
            <v>0</v>
          </cell>
          <cell r="K106">
            <v>0</v>
          </cell>
          <cell r="L106">
            <v>0</v>
          </cell>
          <cell r="M106">
            <v>0</v>
          </cell>
          <cell r="N106">
            <v>0</v>
          </cell>
          <cell r="O106">
            <v>0</v>
          </cell>
          <cell r="P106">
            <v>0</v>
          </cell>
        </row>
        <row r="107">
          <cell r="F107">
            <v>18230706</v>
          </cell>
          <cell r="G107">
            <v>32959.850000000006</v>
          </cell>
          <cell r="H107">
            <v>29068.59</v>
          </cell>
          <cell r="I107">
            <v>3283.83</v>
          </cell>
          <cell r="J107">
            <v>8107.27</v>
          </cell>
          <cell r="K107">
            <v>15383.890000000001</v>
          </cell>
          <cell r="L107">
            <v>234.43</v>
          </cell>
          <cell r="M107">
            <v>0</v>
          </cell>
          <cell r="N107">
            <v>282821</v>
          </cell>
          <cell r="O107">
            <v>0</v>
          </cell>
          <cell r="P107">
            <v>371858.86</v>
          </cell>
        </row>
        <row r="108">
          <cell r="F108">
            <v>18230691</v>
          </cell>
          <cell r="G108">
            <v>241441.3</v>
          </cell>
          <cell r="H108">
            <v>210070.85</v>
          </cell>
          <cell r="I108">
            <v>214.96999999999997</v>
          </cell>
          <cell r="J108">
            <v>5179.2199999999993</v>
          </cell>
          <cell r="K108">
            <v>109337.09</v>
          </cell>
          <cell r="L108">
            <v>463.92999999999995</v>
          </cell>
          <cell r="M108">
            <v>431.61</v>
          </cell>
          <cell r="N108">
            <v>153007.85999999999</v>
          </cell>
          <cell r="O108">
            <v>0</v>
          </cell>
          <cell r="P108">
            <v>720146.83</v>
          </cell>
        </row>
        <row r="109">
          <cell r="F109">
            <v>18231039</v>
          </cell>
          <cell r="G109">
            <v>8575.3000000000011</v>
          </cell>
          <cell r="H109">
            <v>7566.7599999999993</v>
          </cell>
          <cell r="I109">
            <v>0</v>
          </cell>
          <cell r="J109">
            <v>47.55</v>
          </cell>
          <cell r="K109">
            <v>0</v>
          </cell>
          <cell r="L109">
            <v>20.81</v>
          </cell>
          <cell r="M109">
            <v>0</v>
          </cell>
          <cell r="N109">
            <v>112657</v>
          </cell>
          <cell r="O109">
            <v>0</v>
          </cell>
          <cell r="P109">
            <v>128867.42</v>
          </cell>
        </row>
        <row r="110">
          <cell r="F110">
            <v>18231027</v>
          </cell>
          <cell r="G110">
            <v>122679.78</v>
          </cell>
          <cell r="H110">
            <v>108169.58999999998</v>
          </cell>
          <cell r="I110">
            <v>41012.100000000006</v>
          </cell>
          <cell r="J110">
            <v>2005.2500000000002</v>
          </cell>
          <cell r="K110">
            <v>345248.09</v>
          </cell>
          <cell r="L110">
            <v>458.58000000000004</v>
          </cell>
          <cell r="M110">
            <v>0</v>
          </cell>
          <cell r="N110">
            <v>3108953.87</v>
          </cell>
          <cell r="O110">
            <v>0</v>
          </cell>
          <cell r="P110">
            <v>3728527.2600000002</v>
          </cell>
        </row>
        <row r="111">
          <cell r="F111">
            <v>18231029</v>
          </cell>
          <cell r="G111">
            <v>12788.779999999999</v>
          </cell>
          <cell r="H111">
            <v>11303.09</v>
          </cell>
          <cell r="I111">
            <v>0</v>
          </cell>
          <cell r="J111">
            <v>9.4499999999999993</v>
          </cell>
          <cell r="K111">
            <v>0</v>
          </cell>
          <cell r="L111">
            <v>274.89</v>
          </cell>
          <cell r="M111">
            <v>0</v>
          </cell>
          <cell r="N111">
            <v>0</v>
          </cell>
          <cell r="O111">
            <v>0</v>
          </cell>
          <cell r="P111">
            <v>24376.21</v>
          </cell>
        </row>
        <row r="112">
          <cell r="F112">
            <v>18230248</v>
          </cell>
          <cell r="G112">
            <v>52855.310000000012</v>
          </cell>
          <cell r="H112">
            <v>46532.799999999996</v>
          </cell>
          <cell r="I112">
            <v>0</v>
          </cell>
          <cell r="J112">
            <v>1289.6099999999999</v>
          </cell>
          <cell r="K112">
            <v>233177.19</v>
          </cell>
          <cell r="L112">
            <v>0</v>
          </cell>
          <cell r="M112">
            <v>0</v>
          </cell>
          <cell r="N112">
            <v>1275855.8400000001</v>
          </cell>
          <cell r="O112">
            <v>0</v>
          </cell>
          <cell r="P112">
            <v>1609710.75</v>
          </cell>
        </row>
        <row r="113">
          <cell r="F113">
            <v>18230269</v>
          </cell>
          <cell r="G113">
            <v>0</v>
          </cell>
          <cell r="H113">
            <v>0</v>
          </cell>
          <cell r="I113">
            <v>0</v>
          </cell>
          <cell r="J113">
            <v>18.39</v>
          </cell>
          <cell r="K113">
            <v>0</v>
          </cell>
          <cell r="L113">
            <v>0</v>
          </cell>
          <cell r="M113">
            <v>0</v>
          </cell>
          <cell r="N113">
            <v>0</v>
          </cell>
          <cell r="O113">
            <v>0</v>
          </cell>
          <cell r="P113">
            <v>18.39</v>
          </cell>
        </row>
        <row r="114">
          <cell r="F114">
            <v>18230273</v>
          </cell>
          <cell r="G114">
            <v>0</v>
          </cell>
          <cell r="H114">
            <v>0</v>
          </cell>
          <cell r="I114">
            <v>0</v>
          </cell>
          <cell r="J114">
            <v>0</v>
          </cell>
          <cell r="K114">
            <v>11622.239999999998</v>
          </cell>
          <cell r="L114">
            <v>0</v>
          </cell>
          <cell r="M114">
            <v>0</v>
          </cell>
          <cell r="N114">
            <v>14884.82</v>
          </cell>
          <cell r="O114">
            <v>0</v>
          </cell>
          <cell r="P114">
            <v>26507.059999999998</v>
          </cell>
        </row>
        <row r="115">
          <cell r="F115">
            <v>18231022</v>
          </cell>
          <cell r="G115">
            <v>0</v>
          </cell>
          <cell r="H115">
            <v>0</v>
          </cell>
          <cell r="I115">
            <v>0</v>
          </cell>
          <cell r="J115">
            <v>0</v>
          </cell>
          <cell r="K115">
            <v>0.01</v>
          </cell>
          <cell r="L115">
            <v>0</v>
          </cell>
          <cell r="M115">
            <v>0</v>
          </cell>
          <cell r="N115">
            <v>-181.88</v>
          </cell>
          <cell r="O115">
            <v>0</v>
          </cell>
          <cell r="P115">
            <v>-181.87</v>
          </cell>
        </row>
        <row r="116">
          <cell r="F116">
            <v>18230222</v>
          </cell>
          <cell r="G116">
            <v>0</v>
          </cell>
          <cell r="H116">
            <v>0</v>
          </cell>
          <cell r="I116">
            <v>0</v>
          </cell>
          <cell r="J116">
            <v>0</v>
          </cell>
          <cell r="K116">
            <v>0</v>
          </cell>
          <cell r="L116">
            <v>0</v>
          </cell>
          <cell r="M116">
            <v>3500</v>
          </cell>
          <cell r="N116">
            <v>700</v>
          </cell>
          <cell r="O116">
            <v>0</v>
          </cell>
          <cell r="P116">
            <v>4200</v>
          </cell>
        </row>
        <row r="117">
          <cell r="F117">
            <v>18230256</v>
          </cell>
          <cell r="G117">
            <v>0</v>
          </cell>
          <cell r="H117">
            <v>0</v>
          </cell>
          <cell r="I117">
            <v>0</v>
          </cell>
          <cell r="J117">
            <v>0</v>
          </cell>
          <cell r="K117">
            <v>0</v>
          </cell>
          <cell r="L117">
            <v>0</v>
          </cell>
          <cell r="M117">
            <v>0</v>
          </cell>
          <cell r="N117">
            <v>0</v>
          </cell>
          <cell r="O117">
            <v>0</v>
          </cell>
          <cell r="P117">
            <v>0</v>
          </cell>
        </row>
        <row r="118">
          <cell r="F118">
            <v>18230218</v>
          </cell>
          <cell r="G118">
            <v>3574.81</v>
          </cell>
          <cell r="H118">
            <v>3142.2400000000002</v>
          </cell>
          <cell r="I118">
            <v>0</v>
          </cell>
          <cell r="J118">
            <v>0</v>
          </cell>
          <cell r="K118">
            <v>6882</v>
          </cell>
          <cell r="L118">
            <v>0</v>
          </cell>
          <cell r="M118">
            <v>0</v>
          </cell>
          <cell r="N118">
            <v>0</v>
          </cell>
          <cell r="O118">
            <v>0</v>
          </cell>
          <cell r="P118">
            <v>13599.05</v>
          </cell>
        </row>
        <row r="119">
          <cell r="F119">
            <v>18230267</v>
          </cell>
          <cell r="G119">
            <v>32186.92</v>
          </cell>
          <cell r="H119">
            <v>28399.469999999998</v>
          </cell>
          <cell r="I119">
            <v>48.62</v>
          </cell>
          <cell r="J119">
            <v>0</v>
          </cell>
          <cell r="K119">
            <v>74486.990000000005</v>
          </cell>
          <cell r="L119">
            <v>0</v>
          </cell>
          <cell r="M119">
            <v>7425</v>
          </cell>
          <cell r="N119">
            <v>1117.42</v>
          </cell>
          <cell r="O119">
            <v>0</v>
          </cell>
          <cell r="P119">
            <v>143664.42000000001</v>
          </cell>
        </row>
        <row r="120">
          <cell r="F120">
            <v>18230660</v>
          </cell>
          <cell r="G120">
            <v>0</v>
          </cell>
          <cell r="H120">
            <v>0</v>
          </cell>
          <cell r="I120">
            <v>0</v>
          </cell>
          <cell r="J120">
            <v>0</v>
          </cell>
          <cell r="K120">
            <v>0</v>
          </cell>
          <cell r="L120">
            <v>0</v>
          </cell>
          <cell r="M120">
            <v>0</v>
          </cell>
          <cell r="N120">
            <v>1590238</v>
          </cell>
          <cell r="O120">
            <v>0</v>
          </cell>
          <cell r="P120">
            <v>1590238</v>
          </cell>
        </row>
        <row r="121">
          <cell r="F121">
            <v>18231005</v>
          </cell>
          <cell r="G121">
            <v>69150.109999999986</v>
          </cell>
          <cell r="H121">
            <v>61001.78</v>
          </cell>
          <cell r="I121">
            <v>0</v>
          </cell>
          <cell r="J121">
            <v>28.41</v>
          </cell>
          <cell r="K121">
            <v>35100</v>
          </cell>
          <cell r="L121">
            <v>12.04</v>
          </cell>
          <cell r="M121">
            <v>0</v>
          </cell>
          <cell r="N121">
            <v>0</v>
          </cell>
          <cell r="O121">
            <v>0</v>
          </cell>
          <cell r="P121">
            <v>165292.34</v>
          </cell>
        </row>
        <row r="122">
          <cell r="F122">
            <v>18230659</v>
          </cell>
          <cell r="G122">
            <v>11941.84</v>
          </cell>
          <cell r="H122">
            <v>10540.309999999998</v>
          </cell>
          <cell r="I122">
            <v>0</v>
          </cell>
          <cell r="J122">
            <v>0</v>
          </cell>
          <cell r="K122">
            <v>2115.23</v>
          </cell>
          <cell r="L122">
            <v>0</v>
          </cell>
          <cell r="M122">
            <v>0</v>
          </cell>
          <cell r="N122">
            <v>0</v>
          </cell>
          <cell r="O122">
            <v>0</v>
          </cell>
          <cell r="P122">
            <v>24597.379999999997</v>
          </cell>
        </row>
        <row r="123">
          <cell r="F123">
            <v>18230668</v>
          </cell>
          <cell r="G123">
            <v>27962.34</v>
          </cell>
          <cell r="H123">
            <v>25899.22</v>
          </cell>
          <cell r="I123">
            <v>0</v>
          </cell>
          <cell r="J123">
            <v>7.8</v>
          </cell>
          <cell r="K123">
            <v>1425</v>
          </cell>
          <cell r="L123">
            <v>0</v>
          </cell>
          <cell r="M123">
            <v>0</v>
          </cell>
          <cell r="N123">
            <v>0</v>
          </cell>
          <cell r="O123">
            <v>0</v>
          </cell>
          <cell r="P123">
            <v>55294.36</v>
          </cell>
        </row>
        <row r="124">
          <cell r="F124">
            <v>18230688</v>
          </cell>
          <cell r="G124">
            <v>61269.529999999992</v>
          </cell>
          <cell r="H124">
            <v>54044.69999999999</v>
          </cell>
          <cell r="I124">
            <v>0</v>
          </cell>
          <cell r="J124">
            <v>206.44000000000003</v>
          </cell>
          <cell r="K124">
            <v>12497.41</v>
          </cell>
          <cell r="L124">
            <v>0</v>
          </cell>
          <cell r="M124">
            <v>0</v>
          </cell>
          <cell r="N124">
            <v>0</v>
          </cell>
          <cell r="O124">
            <v>0</v>
          </cell>
          <cell r="P124">
            <v>128018.07999999999</v>
          </cell>
        </row>
        <row r="125">
          <cell r="F125">
            <v>18230698</v>
          </cell>
          <cell r="G125">
            <v>0</v>
          </cell>
          <cell r="H125">
            <v>0</v>
          </cell>
          <cell r="I125">
            <v>0</v>
          </cell>
          <cell r="J125">
            <v>0</v>
          </cell>
          <cell r="K125">
            <v>49275.729999999996</v>
          </cell>
          <cell r="L125">
            <v>0</v>
          </cell>
          <cell r="M125">
            <v>8661.5999999999985</v>
          </cell>
          <cell r="N125">
            <v>0</v>
          </cell>
          <cell r="O125">
            <v>0</v>
          </cell>
          <cell r="P125">
            <v>57937.329999999994</v>
          </cell>
        </row>
        <row r="126">
          <cell r="F126">
            <v>18230268</v>
          </cell>
          <cell r="G126">
            <v>96304.37</v>
          </cell>
          <cell r="H126">
            <v>84963.790000000008</v>
          </cell>
          <cell r="I126">
            <v>22159.61</v>
          </cell>
          <cell r="J126">
            <v>119.08999999999999</v>
          </cell>
          <cell r="K126">
            <v>37500</v>
          </cell>
          <cell r="L126">
            <v>226.81</v>
          </cell>
          <cell r="M126">
            <v>0</v>
          </cell>
          <cell r="N126">
            <v>0</v>
          </cell>
          <cell r="O126">
            <v>-270497.79000000004</v>
          </cell>
          <cell r="P126">
            <v>-29224.120000000024</v>
          </cell>
        </row>
        <row r="127">
          <cell r="F127">
            <v>18231031</v>
          </cell>
          <cell r="G127">
            <v>2421.5300000000002</v>
          </cell>
          <cell r="H127">
            <v>2128.5300000000002</v>
          </cell>
          <cell r="I127">
            <v>831.83</v>
          </cell>
          <cell r="J127">
            <v>0</v>
          </cell>
          <cell r="K127">
            <v>0</v>
          </cell>
          <cell r="L127">
            <v>0</v>
          </cell>
          <cell r="M127">
            <v>0</v>
          </cell>
          <cell r="N127">
            <v>0</v>
          </cell>
          <cell r="O127">
            <v>-28886.41</v>
          </cell>
          <cell r="P127">
            <v>-23504.52</v>
          </cell>
        </row>
        <row r="128">
          <cell r="F128">
            <v>18230667</v>
          </cell>
          <cell r="G128">
            <v>0</v>
          </cell>
          <cell r="H128">
            <v>0</v>
          </cell>
          <cell r="I128">
            <v>0</v>
          </cell>
          <cell r="J128">
            <v>0</v>
          </cell>
          <cell r="K128">
            <v>25323.54</v>
          </cell>
          <cell r="L128">
            <v>0</v>
          </cell>
          <cell r="M128">
            <v>0</v>
          </cell>
          <cell r="N128">
            <v>0</v>
          </cell>
          <cell r="O128">
            <v>0</v>
          </cell>
          <cell r="P128">
            <v>25323.54</v>
          </cell>
        </row>
        <row r="129">
          <cell r="F129">
            <v>18230265</v>
          </cell>
          <cell r="G129">
            <v>104501.82</v>
          </cell>
          <cell r="H129">
            <v>92255.87000000001</v>
          </cell>
          <cell r="I129">
            <v>0</v>
          </cell>
          <cell r="J129">
            <v>799.62999999999988</v>
          </cell>
          <cell r="K129">
            <v>98814.13</v>
          </cell>
          <cell r="L129">
            <v>142.54</v>
          </cell>
          <cell r="M129">
            <v>0</v>
          </cell>
          <cell r="N129">
            <v>0</v>
          </cell>
          <cell r="O129">
            <v>0</v>
          </cell>
          <cell r="P129">
            <v>296513.99</v>
          </cell>
        </row>
        <row r="130">
          <cell r="F130">
            <v>18230226</v>
          </cell>
          <cell r="G130">
            <v>122523.27000000002</v>
          </cell>
          <cell r="H130">
            <v>108183.26000000002</v>
          </cell>
          <cell r="I130">
            <v>0</v>
          </cell>
          <cell r="J130">
            <v>0</v>
          </cell>
          <cell r="K130">
            <v>0</v>
          </cell>
          <cell r="L130">
            <v>0</v>
          </cell>
          <cell r="M130">
            <v>0</v>
          </cell>
          <cell r="N130">
            <v>0</v>
          </cell>
          <cell r="O130">
            <v>0</v>
          </cell>
          <cell r="P130">
            <v>230706.53000000003</v>
          </cell>
        </row>
        <row r="131">
          <cell r="F131">
            <v>18230704</v>
          </cell>
          <cell r="G131">
            <v>1835.8</v>
          </cell>
          <cell r="H131">
            <v>1613.67</v>
          </cell>
          <cell r="I131">
            <v>0</v>
          </cell>
          <cell r="J131">
            <v>0</v>
          </cell>
          <cell r="K131">
            <v>0</v>
          </cell>
          <cell r="L131">
            <v>0</v>
          </cell>
          <cell r="M131">
            <v>0</v>
          </cell>
          <cell r="N131">
            <v>0</v>
          </cell>
          <cell r="O131">
            <v>0</v>
          </cell>
          <cell r="P131">
            <v>3449.4700000000003</v>
          </cell>
        </row>
        <row r="132">
          <cell r="F132">
            <v>18230227</v>
          </cell>
          <cell r="G132">
            <v>79825.63</v>
          </cell>
          <cell r="H132">
            <v>70464.77</v>
          </cell>
          <cell r="I132">
            <v>0</v>
          </cell>
          <cell r="J132">
            <v>1980.9599999999998</v>
          </cell>
          <cell r="K132">
            <v>1161</v>
          </cell>
          <cell r="L132">
            <v>932.11</v>
          </cell>
          <cell r="M132">
            <v>2110.09</v>
          </cell>
          <cell r="N132">
            <v>0</v>
          </cell>
          <cell r="O132">
            <v>0</v>
          </cell>
          <cell r="P132">
            <v>156474.56</v>
          </cell>
        </row>
        <row r="133">
          <cell r="F133">
            <v>18230657</v>
          </cell>
          <cell r="G133">
            <v>1177</v>
          </cell>
          <cell r="H133">
            <v>1034.58</v>
          </cell>
          <cell r="I133">
            <v>0</v>
          </cell>
          <cell r="J133">
            <v>0</v>
          </cell>
          <cell r="K133">
            <v>0</v>
          </cell>
          <cell r="L133">
            <v>0</v>
          </cell>
          <cell r="M133">
            <v>0</v>
          </cell>
          <cell r="N133">
            <v>0</v>
          </cell>
          <cell r="O133">
            <v>0</v>
          </cell>
          <cell r="P133">
            <v>2211.58</v>
          </cell>
        </row>
        <row r="134">
          <cell r="F134">
            <v>18230272</v>
          </cell>
          <cell r="G134">
            <v>28210.55</v>
          </cell>
          <cell r="H134">
            <v>24896.569999999996</v>
          </cell>
          <cell r="I134">
            <v>2563.1999999999998</v>
          </cell>
          <cell r="J134">
            <v>0</v>
          </cell>
          <cell r="K134">
            <v>97465.04</v>
          </cell>
          <cell r="L134">
            <v>0</v>
          </cell>
          <cell r="M134">
            <v>0</v>
          </cell>
          <cell r="N134">
            <v>0</v>
          </cell>
          <cell r="O134">
            <v>0</v>
          </cell>
          <cell r="P134">
            <v>153135.35999999999</v>
          </cell>
        </row>
        <row r="135">
          <cell r="F135">
            <v>18230690</v>
          </cell>
          <cell r="G135">
            <v>1412.6</v>
          </cell>
          <cell r="H135">
            <v>1241.68</v>
          </cell>
          <cell r="I135">
            <v>0</v>
          </cell>
          <cell r="J135">
            <v>0</v>
          </cell>
          <cell r="K135">
            <v>0</v>
          </cell>
          <cell r="L135">
            <v>0</v>
          </cell>
          <cell r="M135">
            <v>0</v>
          </cell>
          <cell r="N135">
            <v>0</v>
          </cell>
          <cell r="O135">
            <v>0</v>
          </cell>
          <cell r="P135">
            <v>2654.2799999999997</v>
          </cell>
        </row>
        <row r="136">
          <cell r="F136">
            <v>18230271</v>
          </cell>
          <cell r="G136">
            <v>18328.509999999998</v>
          </cell>
          <cell r="H136">
            <v>16174.530000000002</v>
          </cell>
          <cell r="I136">
            <v>2563.1999999999998</v>
          </cell>
          <cell r="J136">
            <v>0</v>
          </cell>
          <cell r="K136">
            <v>82150.02</v>
          </cell>
          <cell r="L136">
            <v>0</v>
          </cell>
          <cell r="M136">
            <v>0</v>
          </cell>
          <cell r="N136">
            <v>0</v>
          </cell>
          <cell r="O136">
            <v>0</v>
          </cell>
          <cell r="P136">
            <v>119216.26000000001</v>
          </cell>
        </row>
        <row r="137">
          <cell r="F137">
            <v>18230737</v>
          </cell>
          <cell r="G137">
            <v>302.7</v>
          </cell>
          <cell r="H137">
            <v>266.07</v>
          </cell>
          <cell r="I137">
            <v>0</v>
          </cell>
          <cell r="J137">
            <v>0</v>
          </cell>
          <cell r="K137">
            <v>0</v>
          </cell>
          <cell r="L137">
            <v>0</v>
          </cell>
          <cell r="M137">
            <v>0</v>
          </cell>
          <cell r="N137">
            <v>0</v>
          </cell>
          <cell r="O137">
            <v>0</v>
          </cell>
          <cell r="P137">
            <v>568.77</v>
          </cell>
        </row>
        <row r="138">
          <cell r="F138">
            <v>18230228</v>
          </cell>
          <cell r="G138">
            <v>29633.94</v>
          </cell>
          <cell r="H138">
            <v>26148.980000000003</v>
          </cell>
          <cell r="I138">
            <v>0</v>
          </cell>
          <cell r="J138">
            <v>0</v>
          </cell>
          <cell r="K138">
            <v>0</v>
          </cell>
          <cell r="L138">
            <v>0</v>
          </cell>
          <cell r="M138">
            <v>0</v>
          </cell>
          <cell r="N138">
            <v>0</v>
          </cell>
          <cell r="O138">
            <v>0</v>
          </cell>
          <cell r="P138">
            <v>55782.92</v>
          </cell>
        </row>
        <row r="139">
          <cell r="F139">
            <v>18230665</v>
          </cell>
          <cell r="G139">
            <v>3211.56</v>
          </cell>
          <cell r="H139">
            <v>2822.96</v>
          </cell>
          <cell r="I139">
            <v>0</v>
          </cell>
          <cell r="J139">
            <v>0</v>
          </cell>
          <cell r="K139">
            <v>0</v>
          </cell>
          <cell r="L139">
            <v>0</v>
          </cell>
          <cell r="M139">
            <v>0</v>
          </cell>
          <cell r="N139">
            <v>0</v>
          </cell>
          <cell r="O139">
            <v>0</v>
          </cell>
          <cell r="P139">
            <v>6034.52</v>
          </cell>
        </row>
        <row r="140">
          <cell r="F140">
            <v>18230662</v>
          </cell>
          <cell r="G140">
            <v>51137</v>
          </cell>
          <cell r="H140">
            <v>45107.96</v>
          </cell>
          <cell r="I140">
            <v>69607</v>
          </cell>
          <cell r="J140">
            <v>1177.02</v>
          </cell>
          <cell r="K140">
            <v>4620</v>
          </cell>
          <cell r="L140">
            <v>0</v>
          </cell>
          <cell r="M140">
            <v>692.8</v>
          </cell>
          <cell r="N140">
            <v>0</v>
          </cell>
          <cell r="O140">
            <v>0</v>
          </cell>
          <cell r="P140">
            <v>172341.77999999997</v>
          </cell>
        </row>
        <row r="141">
          <cell r="F141">
            <v>18230224</v>
          </cell>
          <cell r="G141">
            <v>35959.53</v>
          </cell>
          <cell r="H141">
            <v>31775.599999999999</v>
          </cell>
          <cell r="I141">
            <v>115107.18</v>
          </cell>
          <cell r="J141">
            <v>0</v>
          </cell>
          <cell r="K141">
            <v>3994.06</v>
          </cell>
          <cell r="L141">
            <v>3884.5899999999997</v>
          </cell>
          <cell r="M141">
            <v>0</v>
          </cell>
          <cell r="N141">
            <v>0</v>
          </cell>
          <cell r="O141">
            <v>0</v>
          </cell>
          <cell r="P141">
            <v>190720.96</v>
          </cell>
        </row>
        <row r="142">
          <cell r="F142">
            <v>18230732</v>
          </cell>
          <cell r="G142">
            <v>861.29</v>
          </cell>
          <cell r="H142">
            <v>757.08</v>
          </cell>
          <cell r="I142">
            <v>221.91</v>
          </cell>
          <cell r="J142">
            <v>0</v>
          </cell>
          <cell r="K142">
            <v>0</v>
          </cell>
          <cell r="L142">
            <v>0</v>
          </cell>
          <cell r="M142">
            <v>0</v>
          </cell>
          <cell r="N142">
            <v>0</v>
          </cell>
          <cell r="O142">
            <v>0</v>
          </cell>
          <cell r="P142">
            <v>1840.28</v>
          </cell>
        </row>
        <row r="143">
          <cell r="F143">
            <v>18230225</v>
          </cell>
          <cell r="G143">
            <v>62523.53</v>
          </cell>
          <cell r="H143">
            <v>55247.049999999996</v>
          </cell>
          <cell r="I143">
            <v>3724.4999999999995</v>
          </cell>
          <cell r="J143">
            <v>1747.26</v>
          </cell>
          <cell r="K143">
            <v>30516.339999999997</v>
          </cell>
          <cell r="L143">
            <v>13018.16</v>
          </cell>
          <cell r="M143">
            <v>3627.2</v>
          </cell>
          <cell r="N143">
            <v>0</v>
          </cell>
          <cell r="O143">
            <v>0</v>
          </cell>
          <cell r="P143">
            <v>170404.04</v>
          </cell>
        </row>
        <row r="144">
          <cell r="F144">
            <v>18230675</v>
          </cell>
          <cell r="G144">
            <v>892.90000000000009</v>
          </cell>
          <cell r="H144">
            <v>784.86</v>
          </cell>
          <cell r="I144">
            <v>158.82</v>
          </cell>
          <cell r="J144">
            <v>0</v>
          </cell>
          <cell r="K144">
            <v>0</v>
          </cell>
          <cell r="L144">
            <v>-27.09</v>
          </cell>
          <cell r="M144">
            <v>0</v>
          </cell>
          <cell r="N144">
            <v>0</v>
          </cell>
          <cell r="O144">
            <v>0</v>
          </cell>
          <cell r="P144">
            <v>1809.4900000000002</v>
          </cell>
        </row>
        <row r="145">
          <cell r="F145">
            <v>18230703</v>
          </cell>
          <cell r="G145">
            <v>1303.2</v>
          </cell>
          <cell r="H145">
            <v>1145.5</v>
          </cell>
          <cell r="I145">
            <v>0</v>
          </cell>
          <cell r="J145">
            <v>0</v>
          </cell>
          <cell r="K145">
            <v>0</v>
          </cell>
          <cell r="L145">
            <v>0</v>
          </cell>
          <cell r="M145">
            <v>0</v>
          </cell>
          <cell r="N145">
            <v>0</v>
          </cell>
          <cell r="O145">
            <v>0</v>
          </cell>
          <cell r="P145">
            <v>2448.6999999999998</v>
          </cell>
        </row>
        <row r="146">
          <cell r="F146">
            <v>18230264</v>
          </cell>
          <cell r="G146">
            <v>10250.469999999999</v>
          </cell>
          <cell r="H146">
            <v>9049.26</v>
          </cell>
          <cell r="I146">
            <v>0</v>
          </cell>
          <cell r="J146">
            <v>0</v>
          </cell>
          <cell r="K146">
            <v>74521.31</v>
          </cell>
          <cell r="L146">
            <v>0</v>
          </cell>
          <cell r="M146">
            <v>0</v>
          </cell>
          <cell r="N146">
            <v>0</v>
          </cell>
          <cell r="O146">
            <v>0</v>
          </cell>
          <cell r="P146">
            <v>93821.04</v>
          </cell>
        </row>
        <row r="147">
          <cell r="F147">
            <v>18230261</v>
          </cell>
          <cell r="G147">
            <v>35425.230000000003</v>
          </cell>
          <cell r="H147">
            <v>31256.41</v>
          </cell>
          <cell r="I147">
            <v>0</v>
          </cell>
          <cell r="J147">
            <v>2266.9399999999996</v>
          </cell>
          <cell r="K147">
            <v>0</v>
          </cell>
          <cell r="L147">
            <v>39.15</v>
          </cell>
          <cell r="M147">
            <v>0</v>
          </cell>
          <cell r="N147">
            <v>0</v>
          </cell>
          <cell r="O147">
            <v>0</v>
          </cell>
          <cell r="P147">
            <v>68987.73</v>
          </cell>
        </row>
        <row r="148">
          <cell r="F148">
            <v>18230679</v>
          </cell>
          <cell r="G148">
            <v>0</v>
          </cell>
          <cell r="H148">
            <v>0</v>
          </cell>
          <cell r="I148">
            <v>0</v>
          </cell>
          <cell r="J148">
            <v>0</v>
          </cell>
          <cell r="K148">
            <v>0</v>
          </cell>
          <cell r="L148">
            <v>0</v>
          </cell>
          <cell r="M148">
            <v>0</v>
          </cell>
          <cell r="N148">
            <v>0</v>
          </cell>
          <cell r="O148">
            <v>0</v>
          </cell>
          <cell r="P148">
            <v>0</v>
          </cell>
        </row>
        <row r="149">
          <cell r="F149">
            <v>18230260</v>
          </cell>
          <cell r="G149">
            <v>14548.089999999998</v>
          </cell>
          <cell r="H149">
            <v>12830.209999999997</v>
          </cell>
          <cell r="I149">
            <v>0</v>
          </cell>
          <cell r="J149">
            <v>0</v>
          </cell>
          <cell r="K149">
            <v>834.66000000000008</v>
          </cell>
          <cell r="L149">
            <v>0</v>
          </cell>
          <cell r="M149">
            <v>0</v>
          </cell>
          <cell r="N149">
            <v>0</v>
          </cell>
          <cell r="O149">
            <v>0</v>
          </cell>
          <cell r="P149">
            <v>28212.959999999995</v>
          </cell>
        </row>
        <row r="150">
          <cell r="F150">
            <v>18230669</v>
          </cell>
          <cell r="G150">
            <v>848.39</v>
          </cell>
          <cell r="H150">
            <v>745.73</v>
          </cell>
          <cell r="I150">
            <v>0</v>
          </cell>
          <cell r="J150">
            <v>0</v>
          </cell>
          <cell r="K150">
            <v>0</v>
          </cell>
          <cell r="L150">
            <v>0</v>
          </cell>
          <cell r="M150">
            <v>0</v>
          </cell>
          <cell r="N150">
            <v>0</v>
          </cell>
          <cell r="O150">
            <v>0</v>
          </cell>
          <cell r="P150">
            <v>1594.12</v>
          </cell>
        </row>
        <row r="151">
          <cell r="F151">
            <v>18230263</v>
          </cell>
          <cell r="G151">
            <v>25170.089999999997</v>
          </cell>
          <cell r="H151">
            <v>22201.83</v>
          </cell>
          <cell r="I151">
            <v>0</v>
          </cell>
          <cell r="J151">
            <v>0</v>
          </cell>
          <cell r="K151">
            <v>169131.46000000002</v>
          </cell>
          <cell r="L151">
            <v>0</v>
          </cell>
          <cell r="M151">
            <v>0</v>
          </cell>
          <cell r="N151">
            <v>0</v>
          </cell>
          <cell r="O151">
            <v>0</v>
          </cell>
          <cell r="P151">
            <v>216503.38</v>
          </cell>
        </row>
        <row r="152">
          <cell r="F152">
            <v>18230699</v>
          </cell>
          <cell r="G152">
            <v>222.92</v>
          </cell>
          <cell r="H152">
            <v>195.96</v>
          </cell>
          <cell r="I152">
            <v>0</v>
          </cell>
          <cell r="J152">
            <v>0</v>
          </cell>
          <cell r="K152">
            <v>5164.71</v>
          </cell>
          <cell r="L152">
            <v>0</v>
          </cell>
          <cell r="M152">
            <v>146600</v>
          </cell>
          <cell r="N152">
            <v>0</v>
          </cell>
          <cell r="O152">
            <v>0</v>
          </cell>
          <cell r="P152">
            <v>152183.59</v>
          </cell>
        </row>
        <row r="153">
          <cell r="F153">
            <v>18230262</v>
          </cell>
          <cell r="G153">
            <v>0</v>
          </cell>
          <cell r="H153">
            <v>0</v>
          </cell>
          <cell r="I153">
            <v>0</v>
          </cell>
          <cell r="J153">
            <v>0</v>
          </cell>
          <cell r="K153">
            <v>8762.19</v>
          </cell>
          <cell r="L153">
            <v>0</v>
          </cell>
          <cell r="M153">
            <v>0</v>
          </cell>
          <cell r="N153">
            <v>0</v>
          </cell>
          <cell r="O153">
            <v>0</v>
          </cell>
          <cell r="P153">
            <v>8762.19</v>
          </cell>
        </row>
        <row r="154">
          <cell r="F154">
            <v>18230217</v>
          </cell>
          <cell r="G154">
            <v>0</v>
          </cell>
          <cell r="H154">
            <v>0</v>
          </cell>
          <cell r="I154">
            <v>0</v>
          </cell>
          <cell r="J154">
            <v>0</v>
          </cell>
          <cell r="K154">
            <v>0</v>
          </cell>
          <cell r="L154">
            <v>0</v>
          </cell>
          <cell r="M154">
            <v>0</v>
          </cell>
          <cell r="N154">
            <v>600</v>
          </cell>
          <cell r="O154">
            <v>0</v>
          </cell>
          <cell r="P154">
            <v>600</v>
          </cell>
        </row>
        <row r="155">
          <cell r="F155">
            <v>18230266</v>
          </cell>
          <cell r="G155">
            <v>0</v>
          </cell>
          <cell r="H155">
            <v>0</v>
          </cell>
          <cell r="I155">
            <v>0</v>
          </cell>
          <cell r="J155">
            <v>0</v>
          </cell>
          <cell r="K155">
            <v>16372.75</v>
          </cell>
          <cell r="L155">
            <v>0</v>
          </cell>
          <cell r="M155">
            <v>0</v>
          </cell>
          <cell r="N155">
            <v>8025</v>
          </cell>
          <cell r="O155">
            <v>0</v>
          </cell>
          <cell r="P155">
            <v>24397.75</v>
          </cell>
        </row>
        <row r="156">
          <cell r="F156">
            <v>42650207</v>
          </cell>
          <cell r="G156">
            <v>0</v>
          </cell>
          <cell r="H156">
            <v>0</v>
          </cell>
          <cell r="I156">
            <v>0</v>
          </cell>
          <cell r="J156">
            <v>0</v>
          </cell>
          <cell r="K156">
            <v>0</v>
          </cell>
          <cell r="L156">
            <v>0</v>
          </cell>
          <cell r="M156">
            <v>0</v>
          </cell>
          <cell r="N156">
            <v>481867.6</v>
          </cell>
          <cell r="O156">
            <v>0</v>
          </cell>
          <cell r="P156">
            <v>481867.6</v>
          </cell>
        </row>
        <row r="157">
          <cell r="F157">
            <v>42650195</v>
          </cell>
          <cell r="G157">
            <v>0</v>
          </cell>
          <cell r="H157">
            <v>0</v>
          </cell>
          <cell r="I157">
            <v>0</v>
          </cell>
          <cell r="J157">
            <v>0</v>
          </cell>
          <cell r="K157">
            <v>0</v>
          </cell>
          <cell r="L157">
            <v>0</v>
          </cell>
          <cell r="M157">
            <v>0</v>
          </cell>
          <cell r="N157">
            <v>397428.64</v>
          </cell>
          <cell r="O157">
            <v>0</v>
          </cell>
          <cell r="P157">
            <v>397428.64</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MeasureSummary"/>
    </sheetNames>
    <sheetDataSet>
      <sheetData sheetId="0">
        <row r="5">
          <cell r="C5">
            <v>18230013</v>
          </cell>
          <cell r="D5" t="str">
            <v>Clean Buildings Accelerator {E}</v>
          </cell>
          <cell r="E5">
            <v>2734899</v>
          </cell>
        </row>
        <row r="6">
          <cell r="C6">
            <v>18230015</v>
          </cell>
          <cell r="D6" t="str">
            <v>SMB Virtual Commissioning {E}</v>
          </cell>
          <cell r="E6">
            <v>3952874</v>
          </cell>
        </row>
        <row r="7">
          <cell r="C7">
            <v>18230711</v>
          </cell>
          <cell r="D7" t="str">
            <v>Commercial Industrial Retrofit {E}</v>
          </cell>
          <cell r="E7">
            <v>12028900</v>
          </cell>
        </row>
        <row r="8">
          <cell r="C8">
            <v>18230724</v>
          </cell>
          <cell r="D8" t="str">
            <v>Business Lighting - Grants {E}</v>
          </cell>
          <cell r="E8">
            <v>25720299</v>
          </cell>
        </row>
        <row r="9">
          <cell r="E9">
            <v>44436972</v>
          </cell>
        </row>
        <row r="10">
          <cell r="C10">
            <v>18230715</v>
          </cell>
          <cell r="D10" t="str">
            <v>Commercial Industrial New Construction {E}</v>
          </cell>
          <cell r="E10">
            <v>19329108</v>
          </cell>
        </row>
        <row r="11">
          <cell r="E11">
            <v>19329108</v>
          </cell>
        </row>
        <row r="12">
          <cell r="C12">
            <v>18230723</v>
          </cell>
          <cell r="D12" t="str">
            <v>Commercial Strategic Energy Management {E}</v>
          </cell>
          <cell r="E12">
            <v>14347049</v>
          </cell>
        </row>
        <row r="13">
          <cell r="C13">
            <v>18236102</v>
          </cell>
          <cell r="D13" t="str">
            <v>Pay for Performance {E}</v>
          </cell>
          <cell r="E13">
            <v>761314.5</v>
          </cell>
        </row>
        <row r="14">
          <cell r="E14">
            <v>15108363.5</v>
          </cell>
        </row>
        <row r="15">
          <cell r="C15">
            <v>18230720</v>
          </cell>
          <cell r="D15" t="str">
            <v>High Voltage Program 449 {E}</v>
          </cell>
          <cell r="E15">
            <v>5752434</v>
          </cell>
        </row>
        <row r="16">
          <cell r="C16">
            <v>18230721</v>
          </cell>
          <cell r="D16" t="str">
            <v>High Voltage Program 40 46 49 {E}</v>
          </cell>
          <cell r="E16">
            <v>24640</v>
          </cell>
        </row>
        <row r="17">
          <cell r="E17">
            <v>5777074</v>
          </cell>
        </row>
        <row r="18">
          <cell r="C18">
            <v>18230014</v>
          </cell>
          <cell r="D18" t="str">
            <v>Lodging Rebates {E}</v>
          </cell>
          <cell r="E18">
            <v>1081552</v>
          </cell>
        </row>
        <row r="19">
          <cell r="C19">
            <v>18230524</v>
          </cell>
          <cell r="D19" t="str">
            <v>Commercial Midstream HVAC and Water Heat {E}</v>
          </cell>
          <cell r="E19">
            <v>702487</v>
          </cell>
        </row>
        <row r="20">
          <cell r="C20">
            <v>18230714</v>
          </cell>
          <cell r="D20" t="str">
            <v>Lighting to Go {E}</v>
          </cell>
          <cell r="E20">
            <v>35728313.799999997</v>
          </cell>
        </row>
        <row r="21">
          <cell r="C21">
            <v>18230716</v>
          </cell>
          <cell r="D21" t="str">
            <v>Commercial Foodservice {E}</v>
          </cell>
          <cell r="E21">
            <v>1241506.1000000001</v>
          </cell>
        </row>
        <row r="22">
          <cell r="C22">
            <v>18230718</v>
          </cell>
          <cell r="D22" t="str">
            <v>Commercial HVAC Rebates {E}</v>
          </cell>
          <cell r="E22">
            <v>158720.97</v>
          </cell>
        </row>
        <row r="23">
          <cell r="C23">
            <v>18231134</v>
          </cell>
          <cell r="D23" t="str">
            <v>Small Business Direct Install {E}</v>
          </cell>
          <cell r="E23">
            <v>15875057.069999998</v>
          </cell>
        </row>
        <row r="24">
          <cell r="E24">
            <v>54787636.939999998</v>
          </cell>
        </row>
        <row r="25">
          <cell r="E25">
            <v>139439154.44</v>
          </cell>
        </row>
        <row r="26">
          <cell r="C26">
            <v>18231137</v>
          </cell>
          <cell r="D26" t="str">
            <v>Industrial Energy Management {E}</v>
          </cell>
          <cell r="E26">
            <v>12997354</v>
          </cell>
        </row>
        <row r="27">
          <cell r="C27">
            <v>18239043</v>
          </cell>
          <cell r="D27" t="str">
            <v>Telecommunications Efficiency {E}</v>
          </cell>
          <cell r="E27">
            <v>7146337</v>
          </cell>
        </row>
        <row r="28">
          <cell r="E28">
            <v>20143691</v>
          </cell>
        </row>
        <row r="29">
          <cell r="E29">
            <v>20143691</v>
          </cell>
        </row>
        <row r="30">
          <cell r="C30">
            <v>18231128</v>
          </cell>
          <cell r="D30" t="str">
            <v>SMB Virtual Commissioning Pilot {E}</v>
          </cell>
          <cell r="E30">
            <v>-123215</v>
          </cell>
        </row>
        <row r="31">
          <cell r="E31">
            <v>-123215</v>
          </cell>
        </row>
        <row r="32">
          <cell r="C32">
            <v>18230749</v>
          </cell>
          <cell r="D32" t="str">
            <v>Home Energy Display Pilot {E}</v>
          </cell>
          <cell r="E32">
            <v>-489261</v>
          </cell>
        </row>
        <row r="33">
          <cell r="E33">
            <v>-489261</v>
          </cell>
        </row>
        <row r="34">
          <cell r="E34">
            <v>-612476</v>
          </cell>
        </row>
        <row r="35">
          <cell r="C35">
            <v>18230421</v>
          </cell>
          <cell r="D35" t="str">
            <v>NW Energy Efficiency Alliance {E}</v>
          </cell>
          <cell r="E35">
            <v>14628413</v>
          </cell>
        </row>
        <row r="36">
          <cell r="E36">
            <v>14628413</v>
          </cell>
        </row>
        <row r="37">
          <cell r="C37">
            <v>18230713</v>
          </cell>
          <cell r="D37" t="str">
            <v>Generation Transmission and Distribution {E}</v>
          </cell>
          <cell r="E37">
            <v>1960952</v>
          </cell>
        </row>
        <row r="38">
          <cell r="E38">
            <v>1960952</v>
          </cell>
        </row>
        <row r="39">
          <cell r="E39">
            <v>16589365</v>
          </cell>
        </row>
        <row r="40">
          <cell r="C40">
            <v>18230611</v>
          </cell>
          <cell r="D40" t="str">
            <v>Low Income Weatherization {E}</v>
          </cell>
          <cell r="E40">
            <v>1457383.4600000002</v>
          </cell>
        </row>
        <row r="41">
          <cell r="E41">
            <v>1457383.4600000002</v>
          </cell>
        </row>
        <row r="42">
          <cell r="C42">
            <v>18230023</v>
          </cell>
          <cell r="D42" t="str">
            <v>Smart Thermostats {E}</v>
          </cell>
          <cell r="E42">
            <v>1243921</v>
          </cell>
        </row>
        <row r="43">
          <cell r="C43">
            <v>18230162</v>
          </cell>
          <cell r="D43" t="str">
            <v>Residential Midstream HVAC and Water Heat {E}</v>
          </cell>
          <cell r="E43">
            <v>24840783.300000001</v>
          </cell>
        </row>
        <row r="44">
          <cell r="C44">
            <v>18230434</v>
          </cell>
          <cell r="D44" t="str">
            <v>Home Appliances {E}</v>
          </cell>
          <cell r="E44">
            <v>816396.29999999993</v>
          </cell>
        </row>
        <row r="45">
          <cell r="C45">
            <v>18230440</v>
          </cell>
          <cell r="D45" t="str">
            <v>Residential Lighting {E}</v>
          </cell>
          <cell r="E45">
            <v>927890.10000000894</v>
          </cell>
        </row>
        <row r="46">
          <cell r="C46">
            <v>18230461</v>
          </cell>
          <cell r="D46" t="str">
            <v>Home Energy Reports {E}</v>
          </cell>
          <cell r="E46">
            <v>30805310.77</v>
          </cell>
        </row>
        <row r="47">
          <cell r="C47">
            <v>18230626</v>
          </cell>
          <cell r="D47" t="str">
            <v>SF Existing Water Heat {E}</v>
          </cell>
          <cell r="E47">
            <v>781050.46999999788</v>
          </cell>
        </row>
        <row r="48">
          <cell r="C48">
            <v>18230627</v>
          </cell>
          <cell r="D48" t="str">
            <v>SF Existing Weatherization {E}</v>
          </cell>
          <cell r="E48">
            <v>1355914.199999999</v>
          </cell>
        </row>
        <row r="49">
          <cell r="C49">
            <v>18230628</v>
          </cell>
          <cell r="D49" t="str">
            <v>SF Existing Space Heat {E}</v>
          </cell>
          <cell r="E49">
            <v>9195670</v>
          </cell>
        </row>
        <row r="50">
          <cell r="E50">
            <v>69966936.140000015</v>
          </cell>
        </row>
        <row r="51">
          <cell r="C51">
            <v>18230071</v>
          </cell>
          <cell r="D51" t="str">
            <v>Manufactured Home New Construction {E}</v>
          </cell>
          <cell r="E51">
            <v>185588</v>
          </cell>
        </row>
        <row r="52">
          <cell r="C52">
            <v>18230405</v>
          </cell>
          <cell r="D52" t="str">
            <v>Single Family New Construction {E}</v>
          </cell>
          <cell r="E52">
            <v>36995</v>
          </cell>
        </row>
        <row r="53">
          <cell r="E53">
            <v>222583</v>
          </cell>
        </row>
        <row r="54">
          <cell r="C54">
            <v>18230407</v>
          </cell>
          <cell r="D54" t="str">
            <v>Multi Family Retrofit {E}</v>
          </cell>
          <cell r="E54">
            <v>6842412.6699999999</v>
          </cell>
        </row>
        <row r="55">
          <cell r="E55">
            <v>6842412.6699999999</v>
          </cell>
        </row>
        <row r="56">
          <cell r="C56">
            <v>18230486</v>
          </cell>
          <cell r="D56" t="str">
            <v>Multi Family New Construction {E}</v>
          </cell>
          <cell r="E56">
            <v>4059069</v>
          </cell>
        </row>
        <row r="57">
          <cell r="E57">
            <v>4059069</v>
          </cell>
        </row>
        <row r="58">
          <cell r="C58">
            <v>18230566</v>
          </cell>
          <cell r="D58" t="str">
            <v>Demand Response {E}</v>
          </cell>
          <cell r="E58">
            <v>0</v>
          </cell>
        </row>
        <row r="59">
          <cell r="C59" t="str">
            <v>(blank)</v>
          </cell>
          <cell r="D59" t="str">
            <v>(blank)</v>
          </cell>
          <cell r="E59"/>
        </row>
        <row r="60">
          <cell r="E60">
            <v>0</v>
          </cell>
        </row>
        <row r="61">
          <cell r="E61">
            <v>82548384.269999996</v>
          </cell>
        </row>
        <row r="62">
          <cell r="E62">
            <v>258108118.71000001</v>
          </cell>
        </row>
      </sheetData>
      <sheetData sheetId="1">
        <row r="5">
          <cell r="C5">
            <v>18230220</v>
          </cell>
          <cell r="D5" t="str">
            <v>Clean Buildings Accelerator {G}</v>
          </cell>
          <cell r="E5">
            <v>113789</v>
          </cell>
        </row>
        <row r="6">
          <cell r="C6">
            <v>18230223</v>
          </cell>
          <cell r="D6" t="str">
            <v>SMB Virtual Commissioning {G}</v>
          </cell>
          <cell r="E6">
            <v>0</v>
          </cell>
        </row>
        <row r="7">
          <cell r="C7">
            <v>18230731</v>
          </cell>
          <cell r="D7" t="str">
            <v>Commercial Industrial Retrofit {G}</v>
          </cell>
          <cell r="E7">
            <v>505530</v>
          </cell>
        </row>
        <row r="8">
          <cell r="E8">
            <v>619319</v>
          </cell>
        </row>
        <row r="9">
          <cell r="C9">
            <v>18230706</v>
          </cell>
          <cell r="D9" t="str">
            <v>Commercial Industrial New Construction {G}</v>
          </cell>
          <cell r="E9">
            <v>48424</v>
          </cell>
        </row>
        <row r="10">
          <cell r="E10">
            <v>48424</v>
          </cell>
        </row>
        <row r="11">
          <cell r="C11">
            <v>18230691</v>
          </cell>
          <cell r="D11" t="str">
            <v>Commercial Strategic Energy Management {G}</v>
          </cell>
          <cell r="E11">
            <v>557868</v>
          </cell>
        </row>
        <row r="12">
          <cell r="C12">
            <v>18231039</v>
          </cell>
          <cell r="D12" t="str">
            <v>Pay for Performance {G}</v>
          </cell>
          <cell r="E12">
            <v>21110</v>
          </cell>
        </row>
        <row r="13">
          <cell r="E13">
            <v>578978</v>
          </cell>
        </row>
        <row r="14">
          <cell r="C14">
            <v>18230248</v>
          </cell>
          <cell r="D14" t="str">
            <v>Commercial Midstream HVAC and Water Heat {G}</v>
          </cell>
          <cell r="E14">
            <v>364373.63000000012</v>
          </cell>
        </row>
        <row r="15">
          <cell r="C15">
            <v>18231022</v>
          </cell>
          <cell r="D15" t="str">
            <v>Small Business Direct Install {G}</v>
          </cell>
          <cell r="E15">
            <v>573.29999999999995</v>
          </cell>
        </row>
        <row r="16">
          <cell r="C16">
            <v>18231027</v>
          </cell>
          <cell r="D16" t="str">
            <v>Commercial Foodservice {G}</v>
          </cell>
          <cell r="E16">
            <v>637451.1</v>
          </cell>
        </row>
        <row r="17">
          <cell r="C17">
            <v>18231029</v>
          </cell>
          <cell r="D17" t="str">
            <v>Commercial HVAC Rebates {G}</v>
          </cell>
          <cell r="E17">
            <v>1277.8799999999999</v>
          </cell>
        </row>
        <row r="18">
          <cell r="E18">
            <v>1003675.91</v>
          </cell>
        </row>
        <row r="19">
          <cell r="C19" t="str">
            <v>(blank)</v>
          </cell>
          <cell r="D19" t="str">
            <v>(blank)</v>
          </cell>
          <cell r="E19">
            <v>0</v>
          </cell>
        </row>
        <row r="20">
          <cell r="E20">
            <v>0</v>
          </cell>
        </row>
        <row r="21">
          <cell r="E21">
            <v>2250396.91</v>
          </cell>
        </row>
        <row r="22">
          <cell r="C22">
            <v>18231037</v>
          </cell>
          <cell r="D22" t="str">
            <v>Industrial Energy Management {G}</v>
          </cell>
          <cell r="E22">
            <v>2211</v>
          </cell>
        </row>
        <row r="23">
          <cell r="E23">
            <v>2211</v>
          </cell>
        </row>
        <row r="24">
          <cell r="C24" t="str">
            <v>(blank)</v>
          </cell>
          <cell r="D24" t="str">
            <v>(blank)</v>
          </cell>
          <cell r="E24">
            <v>0</v>
          </cell>
        </row>
        <row r="25">
          <cell r="E25">
            <v>0</v>
          </cell>
        </row>
        <row r="26">
          <cell r="E26">
            <v>2211</v>
          </cell>
        </row>
        <row r="27">
          <cell r="C27">
            <v>18231038</v>
          </cell>
          <cell r="D27" t="str">
            <v>SMB Virtual Commissioning Pilot {G}</v>
          </cell>
          <cell r="E27">
            <v>0</v>
          </cell>
        </row>
        <row r="28">
          <cell r="E28">
            <v>0</v>
          </cell>
        </row>
        <row r="29">
          <cell r="C29" t="str">
            <v>(blank)</v>
          </cell>
          <cell r="D29" t="str">
            <v>(blank)</v>
          </cell>
          <cell r="E29"/>
        </row>
        <row r="30">
          <cell r="E30"/>
        </row>
        <row r="31">
          <cell r="E31">
            <v>0</v>
          </cell>
        </row>
        <row r="32">
          <cell r="C32" t="str">
            <v>(blank)</v>
          </cell>
          <cell r="D32" t="str">
            <v>(blank)</v>
          </cell>
          <cell r="E32">
            <v>0</v>
          </cell>
        </row>
        <row r="33">
          <cell r="E33">
            <v>0</v>
          </cell>
        </row>
        <row r="34">
          <cell r="E34">
            <v>0</v>
          </cell>
        </row>
        <row r="35">
          <cell r="C35">
            <v>18230661</v>
          </cell>
          <cell r="D35" t="str">
            <v>Low Income Weatherization {G}</v>
          </cell>
          <cell r="E35">
            <v>30267.860000000011</v>
          </cell>
        </row>
        <row r="36">
          <cell r="E36">
            <v>30267.860000000011</v>
          </cell>
        </row>
        <row r="37">
          <cell r="C37">
            <v>18230161</v>
          </cell>
          <cell r="D37" t="str">
            <v>Residential Midstream HVAC and Water Heat {G}</v>
          </cell>
          <cell r="E37">
            <v>0</v>
          </cell>
        </row>
        <row r="38">
          <cell r="C38">
            <v>18230249</v>
          </cell>
          <cell r="D38" t="str">
            <v>SF Existing Water Heat {G}</v>
          </cell>
          <cell r="E38">
            <v>71248.519999999495</v>
          </cell>
        </row>
        <row r="39">
          <cell r="C39">
            <v>18230434</v>
          </cell>
          <cell r="D39" t="str">
            <v>Home Appliances {E}</v>
          </cell>
          <cell r="E39">
            <v>5920.5000000000964</v>
          </cell>
        </row>
        <row r="40">
          <cell r="C40">
            <v>18230637</v>
          </cell>
          <cell r="D40" t="str">
            <v>SF Existing Weatherization {G}</v>
          </cell>
          <cell r="E40">
            <v>227436.20999999993</v>
          </cell>
        </row>
        <row r="41">
          <cell r="C41">
            <v>18230638</v>
          </cell>
          <cell r="D41" t="str">
            <v>SF Existing Space Heat {G}</v>
          </cell>
          <cell r="E41">
            <v>628052.2399999731</v>
          </cell>
        </row>
        <row r="42">
          <cell r="C42">
            <v>18230687</v>
          </cell>
          <cell r="D42" t="str">
            <v>Smart Thermostats {G}</v>
          </cell>
          <cell r="E42">
            <v>292932.59999999643</v>
          </cell>
        </row>
        <row r="43">
          <cell r="C43">
            <v>18230738</v>
          </cell>
          <cell r="D43" t="str">
            <v>Home Energy Reports {G}</v>
          </cell>
          <cell r="E43">
            <v>1026803.7</v>
          </cell>
        </row>
        <row r="44">
          <cell r="E44">
            <v>2252393.7699999688</v>
          </cell>
        </row>
        <row r="45">
          <cell r="C45">
            <v>18230684</v>
          </cell>
          <cell r="D45" t="str">
            <v>Single Family New Construction {G}</v>
          </cell>
          <cell r="E45">
            <v>6271</v>
          </cell>
        </row>
        <row r="46">
          <cell r="C46">
            <v>18230752</v>
          </cell>
          <cell r="D46" t="str">
            <v>Manufactured Home New Construction {G}</v>
          </cell>
          <cell r="E46">
            <v>211.8</v>
          </cell>
        </row>
        <row r="47">
          <cell r="E47">
            <v>6482.8</v>
          </cell>
        </row>
        <row r="48">
          <cell r="C48">
            <v>18230736</v>
          </cell>
          <cell r="D48" t="str">
            <v>Multi Family Retrofit {G}</v>
          </cell>
          <cell r="E48">
            <v>9847.11</v>
          </cell>
        </row>
        <row r="49">
          <cell r="E49">
            <v>9847.11</v>
          </cell>
        </row>
        <row r="50">
          <cell r="C50">
            <v>18230673</v>
          </cell>
          <cell r="D50" t="str">
            <v>Multi Family New Construction {G}</v>
          </cell>
          <cell r="E50">
            <v>3599</v>
          </cell>
        </row>
        <row r="51">
          <cell r="E51">
            <v>3599</v>
          </cell>
        </row>
        <row r="52">
          <cell r="C52" t="str">
            <v>(blank)</v>
          </cell>
          <cell r="D52" t="str">
            <v>(blank)</v>
          </cell>
          <cell r="E52">
            <v>0</v>
          </cell>
        </row>
        <row r="53">
          <cell r="E53">
            <v>0</v>
          </cell>
        </row>
        <row r="54">
          <cell r="E54">
            <v>2302590.5399999688</v>
          </cell>
        </row>
        <row r="55">
          <cell r="E55">
            <v>4555198.4499999695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theme="7" tint="0.39997558519241921"/>
  </sheetPr>
  <dimension ref="B1:T257"/>
  <sheetViews>
    <sheetView zoomScale="85" zoomScaleNormal="85" workbookViewId="0">
      <pane xSplit="6" topLeftCell="G1" activePane="topRight" state="frozen"/>
      <selection activeCell="H108" sqref="H108"/>
      <selection pane="topRight" activeCell="Q118" sqref="P117:Q118"/>
    </sheetView>
  </sheetViews>
  <sheetFormatPr defaultColWidth="10.5703125" defaultRowHeight="15" x14ac:dyDescent="0.25"/>
  <cols>
    <col min="1" max="1" width="1.42578125" style="2" customWidth="1"/>
    <col min="2" max="2" width="9.5703125" style="2" customWidth="1"/>
    <col min="3" max="3" width="21.5703125" style="2" customWidth="1"/>
    <col min="4" max="5" width="3.42578125" style="2" customWidth="1"/>
    <col min="6" max="6" width="32.42578125" style="2" customWidth="1"/>
    <col min="7" max="7" width="2.140625" customWidth="1"/>
    <col min="8" max="8" width="26" style="3" customWidth="1"/>
    <col min="9" max="10" width="15.85546875" style="3" customWidth="1"/>
    <col min="11" max="11" width="20.85546875" style="3" customWidth="1"/>
    <col min="12" max="12" width="26.5703125" style="3" customWidth="1"/>
    <col min="13" max="14" width="15.85546875" style="3" customWidth="1"/>
    <col min="15" max="15" width="24.5703125" style="3" customWidth="1"/>
    <col min="16" max="17" width="15.85546875" style="3" customWidth="1"/>
    <col min="18" max="18" width="15.5703125" style="4" customWidth="1"/>
    <col min="19" max="19" width="2" style="2" customWidth="1"/>
    <col min="20" max="20" width="50.85546875" style="2" customWidth="1"/>
    <col min="21" max="16384" width="10.5703125" style="2"/>
  </cols>
  <sheetData>
    <row r="1" spans="2:20" x14ac:dyDescent="0.25">
      <c r="H1" s="87">
        <v>2</v>
      </c>
      <c r="I1" s="87">
        <v>3</v>
      </c>
      <c r="J1" s="87">
        <v>4</v>
      </c>
      <c r="K1" s="87">
        <v>5</v>
      </c>
      <c r="L1" s="87">
        <v>6</v>
      </c>
      <c r="M1" s="87">
        <v>7</v>
      </c>
      <c r="N1" s="87">
        <v>8</v>
      </c>
      <c r="O1" s="87">
        <v>9</v>
      </c>
      <c r="P1" s="87">
        <v>10</v>
      </c>
      <c r="Q1" s="87">
        <v>11</v>
      </c>
      <c r="R1" s="87">
        <v>12</v>
      </c>
    </row>
    <row r="2" spans="2:20" ht="28.5" x14ac:dyDescent="0.45">
      <c r="B2" s="80" t="s">
        <v>149</v>
      </c>
      <c r="H2" s="72" t="s">
        <v>146</v>
      </c>
      <c r="I2" s="73"/>
      <c r="J2" s="74"/>
    </row>
    <row r="3" spans="2:20" x14ac:dyDescent="0.25">
      <c r="B3" s="81" t="s">
        <v>150</v>
      </c>
      <c r="C3" s="5"/>
      <c r="H3" s="75" t="s">
        <v>147</v>
      </c>
      <c r="I3" s="76"/>
      <c r="J3" s="77"/>
    </row>
    <row r="4" spans="2:20" s="6" customFormat="1" ht="29.1" customHeight="1" x14ac:dyDescent="0.25">
      <c r="B4" s="82" t="s">
        <v>9</v>
      </c>
      <c r="C4" s="7"/>
      <c r="H4" s="78" t="s">
        <v>148</v>
      </c>
      <c r="I4" s="78"/>
      <c r="J4" s="79"/>
      <c r="K4" s="8"/>
      <c r="L4" s="8"/>
      <c r="M4" s="8"/>
      <c r="N4" s="8"/>
      <c r="O4" s="8"/>
      <c r="P4" s="8"/>
      <c r="Q4" s="8"/>
      <c r="R4" s="9"/>
    </row>
    <row r="5" spans="2:20" ht="36.75" customHeight="1" thickBot="1" x14ac:dyDescent="0.3">
      <c r="C5" s="10"/>
      <c r="H5" s="11" t="s">
        <v>10</v>
      </c>
    </row>
    <row r="6" spans="2:20" ht="27" thickBot="1" x14ac:dyDescent="0.3">
      <c r="B6" s="2" t="s">
        <v>11</v>
      </c>
      <c r="C6" s="13" t="s">
        <v>145</v>
      </c>
      <c r="D6" s="136" t="s">
        <v>12</v>
      </c>
      <c r="E6" s="136"/>
      <c r="F6" s="136"/>
      <c r="H6" s="14" t="s">
        <v>13</v>
      </c>
      <c r="I6" s="15" t="s">
        <v>0</v>
      </c>
      <c r="J6" s="15" t="s">
        <v>1</v>
      </c>
      <c r="K6" s="16" t="s">
        <v>2</v>
      </c>
      <c r="L6" s="15" t="s">
        <v>3</v>
      </c>
      <c r="M6" s="15" t="s">
        <v>4</v>
      </c>
      <c r="N6" s="15" t="s">
        <v>5</v>
      </c>
      <c r="O6" s="15" t="s">
        <v>6</v>
      </c>
      <c r="P6" s="15" t="s">
        <v>7</v>
      </c>
      <c r="Q6" s="17" t="s">
        <v>8</v>
      </c>
      <c r="R6" s="18" t="s">
        <v>14</v>
      </c>
      <c r="T6" s="19" t="s">
        <v>15</v>
      </c>
    </row>
    <row r="7" spans="2:20" x14ac:dyDescent="0.25">
      <c r="B7" s="2" t="s">
        <v>16</v>
      </c>
    </row>
    <row r="8" spans="2:20" x14ac:dyDescent="0.25">
      <c r="B8" s="2" t="s">
        <v>17</v>
      </c>
      <c r="C8">
        <v>18230611</v>
      </c>
      <c r="D8" s="20" t="s">
        <v>18</v>
      </c>
      <c r="G8" s="2"/>
      <c r="H8" s="86">
        <v>127952.50000000001</v>
      </c>
      <c r="I8" s="86">
        <v>101210.42750000001</v>
      </c>
      <c r="J8" s="86">
        <v>97200</v>
      </c>
      <c r="K8" s="86">
        <v>4500</v>
      </c>
      <c r="L8" s="86">
        <v>22500</v>
      </c>
      <c r="M8" s="86">
        <v>1350</v>
      </c>
      <c r="N8" s="86">
        <v>0</v>
      </c>
      <c r="O8" s="86">
        <v>7725040.2300000004</v>
      </c>
      <c r="P8" s="86">
        <v>0</v>
      </c>
      <c r="Q8" s="86">
        <v>8079753.1575000007</v>
      </c>
      <c r="R8" s="89">
        <v>1999320.2</v>
      </c>
    </row>
    <row r="9" spans="2:20" x14ac:dyDescent="0.25">
      <c r="C9" s="21"/>
      <c r="D9" s="20"/>
      <c r="G9" s="2"/>
      <c r="H9" s="85">
        <f>VLOOKUP($C8,'[5]#summary'!$F$12:$P$157,H$1,FALSE)</f>
        <v>159240.07</v>
      </c>
      <c r="I9" s="85">
        <f>VLOOKUP($C8,'[5]#summary'!$F$12:$P$157,I$1,FALSE)</f>
        <v>140463.83000000002</v>
      </c>
      <c r="J9" s="85">
        <f>VLOOKUP($C8,'[5]#summary'!$F$12:$P$157,J$1,FALSE)</f>
        <v>87767.97</v>
      </c>
      <c r="K9" s="85">
        <f>VLOOKUP($C8,'[5]#summary'!$F$12:$P$157,K$1,FALSE)</f>
        <v>1209.08</v>
      </c>
      <c r="L9" s="85">
        <f>VLOOKUP($C8,'[5]#summary'!$F$12:$P$157,L$1,FALSE)</f>
        <v>3073.37</v>
      </c>
      <c r="M9" s="85">
        <f>VLOOKUP($C8,'[5]#summary'!$F$12:$P$157,M$1,FALSE)</f>
        <v>23578.030000000002</v>
      </c>
      <c r="N9" s="85">
        <f>VLOOKUP($C8,'[5]#summary'!$F$12:$P$157,N$1,FALSE)</f>
        <v>18000</v>
      </c>
      <c r="O9" s="85">
        <f>VLOOKUP($C8,'[5]#summary'!$F$12:$P$157,O$1,FALSE)</f>
        <v>7060357.3399999999</v>
      </c>
      <c r="P9" s="85">
        <f>VLOOKUP($C8,'[5]#summary'!$F$12:$P$157,P$1,FALSE)</f>
        <v>0</v>
      </c>
      <c r="Q9" s="85">
        <f>VLOOKUP($C8,'[5]#summary'!$F$12:$P$157,Q$1,FALSE)</f>
        <v>7493689.6899999995</v>
      </c>
      <c r="R9" s="90">
        <f>VLOOKUP(C8,[6]Electric!$C$5:$E$62,3,FALSE)</f>
        <v>1457383.4600000002</v>
      </c>
    </row>
    <row r="10" spans="2:20" x14ac:dyDescent="0.25">
      <c r="C10" s="21"/>
      <c r="D10" s="20"/>
      <c r="G10" s="2"/>
      <c r="H10" s="91"/>
      <c r="I10" s="91"/>
      <c r="J10" s="91"/>
      <c r="K10" s="91"/>
      <c r="L10" s="91"/>
      <c r="M10" s="91"/>
      <c r="N10" s="91"/>
      <c r="O10" s="91"/>
      <c r="P10" s="91"/>
      <c r="Q10" s="91"/>
      <c r="R10" s="89"/>
    </row>
    <row r="11" spans="2:20" x14ac:dyDescent="0.25">
      <c r="B11" s="2" t="s">
        <v>19</v>
      </c>
      <c r="C11">
        <v>18230626</v>
      </c>
      <c r="D11" s="2" t="s">
        <v>20</v>
      </c>
      <c r="G11" s="2"/>
      <c r="H11" s="91">
        <v>159025</v>
      </c>
      <c r="I11" s="91">
        <v>125788.77499999999</v>
      </c>
      <c r="J11" s="91">
        <v>140000</v>
      </c>
      <c r="K11" s="91">
        <v>500</v>
      </c>
      <c r="L11" s="91">
        <v>179260</v>
      </c>
      <c r="M11" s="91">
        <v>500</v>
      </c>
      <c r="N11" s="91">
        <v>500</v>
      </c>
      <c r="O11" s="91">
        <v>626500</v>
      </c>
      <c r="P11" s="91">
        <v>0</v>
      </c>
      <c r="Q11" s="91">
        <v>1232073.7749999999</v>
      </c>
      <c r="R11" s="89">
        <v>1448993.2999999996</v>
      </c>
    </row>
    <row r="12" spans="2:20" x14ac:dyDescent="0.25">
      <c r="C12" s="21"/>
      <c r="G12" s="2"/>
      <c r="H12" s="85">
        <f>VLOOKUP($C11,'[5]#summary'!$F$12:$P$157,H$1,FALSE)</f>
        <v>84083.140000000014</v>
      </c>
      <c r="I12" s="85">
        <f>VLOOKUP($C11,'[5]#summary'!$F$12:$P$157,I$1,FALSE)</f>
        <v>74315.210000000006</v>
      </c>
      <c r="J12" s="85">
        <f>VLOOKUP($C11,'[5]#summary'!$F$12:$P$157,J$1,FALSE)</f>
        <v>141140.43000000002</v>
      </c>
      <c r="K12" s="85">
        <f>VLOOKUP($C11,'[5]#summary'!$F$12:$P$157,K$1,FALSE)</f>
        <v>2701.9</v>
      </c>
      <c r="L12" s="85">
        <f>VLOOKUP($C11,'[5]#summary'!$F$12:$P$157,L$1,FALSE)</f>
        <v>51711.47</v>
      </c>
      <c r="M12" s="85">
        <f>VLOOKUP($C11,'[5]#summary'!$F$12:$P$157,M$1,FALSE)</f>
        <v>0</v>
      </c>
      <c r="N12" s="85">
        <f>VLOOKUP($C11,'[5]#summary'!$F$12:$P$157,N$1,FALSE)</f>
        <v>187.2</v>
      </c>
      <c r="O12" s="85">
        <f>VLOOKUP($C11,'[5]#summary'!$F$12:$P$157,O$1,FALSE)</f>
        <v>376842.14000000007</v>
      </c>
      <c r="P12" s="85">
        <f>VLOOKUP($C11,'[5]#summary'!$F$12:$P$157,P$1,FALSE)</f>
        <v>0</v>
      </c>
      <c r="Q12" s="85">
        <f>VLOOKUP($C11,'[5]#summary'!$F$12:$P$157,Q$1,FALSE)</f>
        <v>730981.49000000011</v>
      </c>
      <c r="R12" s="90">
        <f>VLOOKUP(C11,[6]Electric!$C$5:$E$62,3,FALSE)</f>
        <v>781050.46999999788</v>
      </c>
    </row>
    <row r="13" spans="2:20" x14ac:dyDescent="0.25">
      <c r="C13" s="21"/>
      <c r="G13" s="2"/>
      <c r="H13" s="91"/>
      <c r="I13" s="91"/>
      <c r="J13" s="91"/>
      <c r="K13" s="91"/>
      <c r="L13" s="91"/>
      <c r="M13" s="91"/>
      <c r="N13" s="91"/>
      <c r="O13" s="91"/>
      <c r="P13" s="91"/>
      <c r="Q13" s="91"/>
      <c r="R13" s="89"/>
    </row>
    <row r="14" spans="2:20" x14ac:dyDescent="0.25">
      <c r="B14" s="2" t="s">
        <v>19</v>
      </c>
      <c r="C14">
        <v>18230627</v>
      </c>
      <c r="D14" s="2" t="s">
        <v>21</v>
      </c>
      <c r="G14" s="2"/>
      <c r="H14" s="91">
        <v>92950</v>
      </c>
      <c r="I14" s="91">
        <v>73523.45</v>
      </c>
      <c r="J14" s="91">
        <v>110000</v>
      </c>
      <c r="K14" s="91">
        <v>1000</v>
      </c>
      <c r="L14" s="91">
        <v>3500</v>
      </c>
      <c r="M14" s="91">
        <v>500</v>
      </c>
      <c r="N14" s="91">
        <v>2500</v>
      </c>
      <c r="O14" s="91">
        <v>1011912.25</v>
      </c>
      <c r="P14" s="91">
        <v>0</v>
      </c>
      <c r="Q14" s="91">
        <v>1295885.7</v>
      </c>
      <c r="R14" s="89">
        <v>1334694.9199999995</v>
      </c>
    </row>
    <row r="15" spans="2:20" x14ac:dyDescent="0.25">
      <c r="C15" s="21"/>
      <c r="G15" s="2"/>
      <c r="H15" s="85">
        <f>VLOOKUP($C14,'[5]#summary'!$F$12:$P$157,H$1,FALSE)</f>
        <v>85643.3</v>
      </c>
      <c r="I15" s="85">
        <f>VLOOKUP($C14,'[5]#summary'!$F$12:$P$157,I$1,FALSE)</f>
        <v>75601.510000000009</v>
      </c>
      <c r="J15" s="85">
        <f>VLOOKUP($C14,'[5]#summary'!$F$12:$P$157,J$1,FALSE)</f>
        <v>142889.38</v>
      </c>
      <c r="K15" s="85">
        <f>VLOOKUP($C14,'[5]#summary'!$F$12:$P$157,K$1,FALSE)</f>
        <v>559.52</v>
      </c>
      <c r="L15" s="85">
        <f>VLOOKUP($C14,'[5]#summary'!$F$12:$P$157,L$1,FALSE)</f>
        <v>165.14</v>
      </c>
      <c r="M15" s="85">
        <f>VLOOKUP($C14,'[5]#summary'!$F$12:$P$157,M$1,FALSE)</f>
        <v>427.12</v>
      </c>
      <c r="N15" s="85">
        <f>VLOOKUP($C14,'[5]#summary'!$F$12:$P$157,N$1,FALSE)</f>
        <v>-10817.07</v>
      </c>
      <c r="O15" s="85">
        <f>VLOOKUP($C14,'[5]#summary'!$F$12:$P$157,O$1,FALSE)</f>
        <v>1178359.4900000002</v>
      </c>
      <c r="P15" s="85">
        <f>VLOOKUP($C14,'[5]#summary'!$F$12:$P$157,P$1,FALSE)</f>
        <v>0</v>
      </c>
      <c r="Q15" s="85">
        <f>VLOOKUP($C14,'[5]#summary'!$F$12:$P$157,Q$1,FALSE)</f>
        <v>1472828.3900000001</v>
      </c>
      <c r="R15" s="90">
        <f>VLOOKUP(C14,[6]Electric!$C$5:$E$62,3,FALSE)</f>
        <v>1355914.199999999</v>
      </c>
    </row>
    <row r="16" spans="2:20" x14ac:dyDescent="0.25">
      <c r="C16" s="21"/>
      <c r="G16" s="2"/>
      <c r="H16" s="91"/>
      <c r="I16" s="91"/>
      <c r="J16" s="91"/>
      <c r="K16" s="91"/>
      <c r="L16" s="91"/>
      <c r="M16" s="91"/>
      <c r="N16" s="91"/>
      <c r="O16" s="91"/>
      <c r="P16" s="91"/>
      <c r="Q16" s="91"/>
      <c r="R16" s="89"/>
    </row>
    <row r="17" spans="2:18" x14ac:dyDescent="0.25">
      <c r="B17" s="2" t="s">
        <v>19</v>
      </c>
      <c r="C17">
        <v>18230628</v>
      </c>
      <c r="D17" s="2" t="s">
        <v>22</v>
      </c>
      <c r="G17" s="2"/>
      <c r="H17" s="91">
        <v>93115</v>
      </c>
      <c r="I17" s="91">
        <v>73653.964999999997</v>
      </c>
      <c r="J17" s="91">
        <v>225000</v>
      </c>
      <c r="K17" s="91">
        <v>1000</v>
      </c>
      <c r="L17" s="91">
        <v>40000</v>
      </c>
      <c r="M17" s="91">
        <v>1500</v>
      </c>
      <c r="N17" s="91">
        <v>0</v>
      </c>
      <c r="O17" s="91">
        <v>4679800</v>
      </c>
      <c r="P17" s="91">
        <v>0</v>
      </c>
      <c r="Q17" s="91">
        <v>5114068.9649999999</v>
      </c>
      <c r="R17" s="89">
        <v>9290926</v>
      </c>
    </row>
    <row r="18" spans="2:18" x14ac:dyDescent="0.25">
      <c r="C18" s="21"/>
      <c r="G18" s="2"/>
      <c r="H18" s="85">
        <f>VLOOKUP($C17,'[5]#summary'!$F$12:$P$157,H$1,FALSE)</f>
        <v>69085.179999999993</v>
      </c>
      <c r="I18" s="85">
        <f>VLOOKUP($C17,'[5]#summary'!$F$12:$P$157,I$1,FALSE)</f>
        <v>56549.770000000004</v>
      </c>
      <c r="J18" s="85">
        <f>VLOOKUP($C17,'[5]#summary'!$F$12:$P$157,J$1,FALSE)</f>
        <v>248806.75999999998</v>
      </c>
      <c r="K18" s="85">
        <f>VLOOKUP($C17,'[5]#summary'!$F$12:$P$157,K$1,FALSE)</f>
        <v>436.40000000000003</v>
      </c>
      <c r="L18" s="85">
        <f>VLOOKUP($C17,'[5]#summary'!$F$12:$P$157,L$1,FALSE)</f>
        <v>0</v>
      </c>
      <c r="M18" s="85">
        <f>VLOOKUP($C17,'[5]#summary'!$F$12:$P$157,M$1,FALSE)</f>
        <v>0</v>
      </c>
      <c r="N18" s="85">
        <f>VLOOKUP($C17,'[5]#summary'!$F$12:$P$157,N$1,FALSE)</f>
        <v>-553233</v>
      </c>
      <c r="O18" s="85">
        <f>VLOOKUP($C17,'[5]#summary'!$F$12:$P$157,O$1,FALSE)</f>
        <v>5576921.169999999</v>
      </c>
      <c r="P18" s="85">
        <f>VLOOKUP($C17,'[5]#summary'!$F$12:$P$157,P$1,FALSE)</f>
        <v>0</v>
      </c>
      <c r="Q18" s="85">
        <f>VLOOKUP($C17,'[5]#summary'!$F$12:$P$157,Q$1,FALSE)</f>
        <v>5398566.2799999993</v>
      </c>
      <c r="R18" s="90">
        <f>VLOOKUP(C17,[6]Electric!$C$5:$E$62,3,FALSE)</f>
        <v>9195670</v>
      </c>
    </row>
    <row r="19" spans="2:18" x14ac:dyDescent="0.25">
      <c r="C19" s="21"/>
      <c r="G19" s="2"/>
      <c r="H19" s="91"/>
      <c r="I19" s="91"/>
      <c r="J19" s="91"/>
      <c r="K19" s="91"/>
      <c r="L19" s="91"/>
      <c r="M19" s="91"/>
      <c r="N19" s="91"/>
      <c r="O19" s="91"/>
      <c r="P19" s="91"/>
      <c r="Q19" s="91"/>
      <c r="R19" s="89"/>
    </row>
    <row r="20" spans="2:18" x14ac:dyDescent="0.25">
      <c r="B20" s="2" t="s">
        <v>19</v>
      </c>
      <c r="C20">
        <v>18230162</v>
      </c>
      <c r="D20" s="2" t="s">
        <v>23</v>
      </c>
      <c r="G20" s="2"/>
      <c r="H20" s="91">
        <v>116215</v>
      </c>
      <c r="I20" s="91">
        <v>91926.065000000002</v>
      </c>
      <c r="J20" s="91">
        <v>0</v>
      </c>
      <c r="K20" s="91">
        <v>1500</v>
      </c>
      <c r="L20" s="91">
        <v>3000000</v>
      </c>
      <c r="M20" s="91">
        <v>1500</v>
      </c>
      <c r="N20" s="91">
        <v>0</v>
      </c>
      <c r="O20" s="91">
        <v>3549020</v>
      </c>
      <c r="P20" s="91">
        <v>0</v>
      </c>
      <c r="Q20" s="91">
        <v>6760161.0649999995</v>
      </c>
      <c r="R20" s="89">
        <v>13776220</v>
      </c>
    </row>
    <row r="21" spans="2:18" x14ac:dyDescent="0.25">
      <c r="C21" s="21"/>
      <c r="G21" s="2"/>
      <c r="H21" s="85">
        <f>VLOOKUP($C20,'[5]#summary'!$F$12:$P$157,H$1,FALSE)</f>
        <v>89481.08</v>
      </c>
      <c r="I21" s="85">
        <f>VLOOKUP($C20,'[5]#summary'!$F$12:$P$157,I$1,FALSE)</f>
        <v>78752.479999999996</v>
      </c>
      <c r="J21" s="85">
        <f>VLOOKUP($C20,'[5]#summary'!$F$12:$P$157,J$1,FALSE)</f>
        <v>0</v>
      </c>
      <c r="K21" s="85">
        <f>VLOOKUP($C20,'[5]#summary'!$F$12:$P$157,K$1,FALSE)</f>
        <v>2254.7700000000004</v>
      </c>
      <c r="L21" s="85">
        <f>VLOOKUP($C20,'[5]#summary'!$F$12:$P$157,L$1,FALSE)</f>
        <v>1560967.9100000001</v>
      </c>
      <c r="M21" s="85">
        <f>VLOOKUP($C20,'[5]#summary'!$F$12:$P$157,M$1,FALSE)</f>
        <v>0</v>
      </c>
      <c r="N21" s="85">
        <f>VLOOKUP($C20,'[5]#summary'!$F$12:$P$157,N$1,FALSE)</f>
        <v>0</v>
      </c>
      <c r="O21" s="85">
        <f>VLOOKUP($C20,'[5]#summary'!$F$12:$P$157,O$1,FALSE)</f>
        <v>9606940.2199999988</v>
      </c>
      <c r="P21" s="85">
        <f>VLOOKUP($C20,'[5]#summary'!$F$12:$P$157,P$1,FALSE)</f>
        <v>0</v>
      </c>
      <c r="Q21" s="85">
        <f>VLOOKUP($C20,'[5]#summary'!$F$12:$P$157,Q$1,FALSE)</f>
        <v>11338396.459999999</v>
      </c>
      <c r="R21" s="90">
        <f>VLOOKUP(C20,[6]Electric!$C$5:$E$62,3,FALSE)</f>
        <v>24840783.300000001</v>
      </c>
    </row>
    <row r="22" spans="2:18" x14ac:dyDescent="0.25">
      <c r="C22" s="21"/>
      <c r="G22" s="2"/>
      <c r="H22" s="91"/>
      <c r="I22" s="91"/>
      <c r="J22" s="91"/>
      <c r="K22" s="91"/>
      <c r="L22" s="91"/>
      <c r="M22" s="91"/>
      <c r="N22" s="91"/>
      <c r="O22" s="91"/>
      <c r="P22" s="91"/>
      <c r="Q22" s="91"/>
      <c r="R22" s="89"/>
    </row>
    <row r="23" spans="2:18" x14ac:dyDescent="0.25">
      <c r="B23" s="2" t="s">
        <v>19</v>
      </c>
      <c r="C23">
        <v>18230434</v>
      </c>
      <c r="D23" s="2" t="s">
        <v>24</v>
      </c>
      <c r="G23" s="2"/>
      <c r="H23" s="91">
        <v>65785</v>
      </c>
      <c r="I23" s="91">
        <v>52035.934999999998</v>
      </c>
      <c r="J23" s="91">
        <v>60000</v>
      </c>
      <c r="K23" s="91">
        <v>500</v>
      </c>
      <c r="L23" s="91">
        <v>180000</v>
      </c>
      <c r="M23" s="91">
        <v>500</v>
      </c>
      <c r="N23" s="91">
        <v>0</v>
      </c>
      <c r="O23" s="91">
        <v>553250</v>
      </c>
      <c r="P23" s="91">
        <v>0</v>
      </c>
      <c r="Q23" s="91">
        <v>912070.93500000006</v>
      </c>
      <c r="R23" s="89">
        <v>828090</v>
      </c>
    </row>
    <row r="24" spans="2:18" x14ac:dyDescent="0.25">
      <c r="C24" s="21"/>
      <c r="G24" s="2"/>
      <c r="H24" s="85">
        <f>VLOOKUP($C23,'[5]#summary'!$F$12:$P$157,H$1,FALSE)</f>
        <v>79973.13</v>
      </c>
      <c r="I24" s="85">
        <f>VLOOKUP($C23,'[5]#summary'!$F$12:$P$157,I$1,FALSE)</f>
        <v>68728.679999999993</v>
      </c>
      <c r="J24" s="85">
        <f>VLOOKUP($C23,'[5]#summary'!$F$12:$P$157,J$1,FALSE)</f>
        <v>62992.42</v>
      </c>
      <c r="K24" s="85">
        <f>VLOOKUP($C23,'[5]#summary'!$F$12:$P$157,K$1,FALSE)</f>
        <v>1777.1999999999998</v>
      </c>
      <c r="L24" s="85">
        <f>VLOOKUP($C23,'[5]#summary'!$F$12:$P$157,L$1,FALSE)</f>
        <v>88162.75999999998</v>
      </c>
      <c r="M24" s="85">
        <f>VLOOKUP($C23,'[5]#summary'!$F$12:$P$157,M$1,FALSE)</f>
        <v>0</v>
      </c>
      <c r="N24" s="85">
        <f>VLOOKUP($C23,'[5]#summary'!$F$12:$P$157,N$1,FALSE)</f>
        <v>0</v>
      </c>
      <c r="O24" s="85">
        <f>VLOOKUP($C23,'[5]#summary'!$F$12:$P$157,O$1,FALSE)</f>
        <v>830527.59</v>
      </c>
      <c r="P24" s="85">
        <f>VLOOKUP($C23,'[5]#summary'!$F$12:$P$157,P$1,FALSE)</f>
        <v>0</v>
      </c>
      <c r="Q24" s="85">
        <f>VLOOKUP($C23,'[5]#summary'!$F$12:$P$157,Q$1,FALSE)</f>
        <v>1132161.7799999998</v>
      </c>
      <c r="R24" s="90">
        <f>VLOOKUP(C23,[6]Electric!$C$5:$E$62,3,FALSE)</f>
        <v>816396.29999999993</v>
      </c>
    </row>
    <row r="25" spans="2:18" x14ac:dyDescent="0.25">
      <c r="C25" s="21"/>
      <c r="G25" s="2"/>
      <c r="H25" s="91"/>
      <c r="I25" s="91"/>
      <c r="J25" s="91"/>
      <c r="K25" s="91"/>
      <c r="L25" s="91"/>
      <c r="M25" s="91"/>
      <c r="N25" s="91"/>
      <c r="O25" s="91"/>
      <c r="P25" s="91"/>
      <c r="Q25" s="91"/>
      <c r="R25" s="89"/>
    </row>
    <row r="26" spans="2:18" x14ac:dyDescent="0.25">
      <c r="B26" s="2" t="s">
        <v>19</v>
      </c>
      <c r="C26">
        <v>18230440</v>
      </c>
      <c r="D26" s="2" t="s">
        <v>25</v>
      </c>
      <c r="G26" s="2"/>
      <c r="H26" s="91">
        <v>96195</v>
      </c>
      <c r="I26" s="91">
        <v>76090.244999999995</v>
      </c>
      <c r="J26" s="91">
        <v>80000</v>
      </c>
      <c r="K26" s="91">
        <v>1000</v>
      </c>
      <c r="L26" s="91">
        <v>118000</v>
      </c>
      <c r="M26" s="91">
        <v>200</v>
      </c>
      <c r="N26" s="91">
        <v>0</v>
      </c>
      <c r="O26" s="91">
        <v>366843</v>
      </c>
      <c r="P26" s="91">
        <v>0</v>
      </c>
      <c r="Q26" s="91">
        <v>738328.245</v>
      </c>
      <c r="R26" s="89">
        <v>633057.39999999991</v>
      </c>
    </row>
    <row r="27" spans="2:18" x14ac:dyDescent="0.25">
      <c r="C27" s="21"/>
      <c r="G27" s="2"/>
      <c r="H27" s="85">
        <f>VLOOKUP($C26,'[5]#summary'!$F$12:$P$157,H$1,FALSE)</f>
        <v>51637.390000000007</v>
      </c>
      <c r="I27" s="85">
        <f>VLOOKUP($C26,'[5]#summary'!$F$12:$P$157,I$1,FALSE)</f>
        <v>45561.450000000004</v>
      </c>
      <c r="J27" s="85">
        <f>VLOOKUP($C26,'[5]#summary'!$F$12:$P$157,J$1,FALSE)</f>
        <v>56807.71</v>
      </c>
      <c r="K27" s="85">
        <f>VLOOKUP($C26,'[5]#summary'!$F$12:$P$157,K$1,FALSE)</f>
        <v>258.53999999999996</v>
      </c>
      <c r="L27" s="85">
        <f>VLOOKUP($C26,'[5]#summary'!$F$12:$P$157,L$1,FALSE)</f>
        <v>62416.72</v>
      </c>
      <c r="M27" s="85">
        <f>VLOOKUP($C26,'[5]#summary'!$F$12:$P$157,M$1,FALSE)</f>
        <v>0</v>
      </c>
      <c r="N27" s="85">
        <f>VLOOKUP($C26,'[5]#summary'!$F$12:$P$157,N$1,FALSE)</f>
        <v>0</v>
      </c>
      <c r="O27" s="85">
        <f>VLOOKUP($C26,'[5]#summary'!$F$12:$P$157,O$1,FALSE)</f>
        <v>689315.78999999992</v>
      </c>
      <c r="P27" s="85">
        <f>VLOOKUP($C26,'[5]#summary'!$F$12:$P$157,P$1,FALSE)</f>
        <v>0</v>
      </c>
      <c r="Q27" s="85">
        <f>VLOOKUP($C26,'[5]#summary'!$F$12:$P$157,Q$1,FALSE)</f>
        <v>905997.6</v>
      </c>
      <c r="R27" s="90">
        <f>VLOOKUP(C26,[6]Electric!$C$5:$E$62,3,FALSE)</f>
        <v>927890.10000000894</v>
      </c>
    </row>
    <row r="28" spans="2:18" x14ac:dyDescent="0.25">
      <c r="C28" s="21"/>
      <c r="G28" s="2"/>
      <c r="H28" s="91"/>
      <c r="I28" s="91"/>
      <c r="J28" s="91"/>
      <c r="K28" s="91"/>
      <c r="L28" s="91"/>
      <c r="M28" s="91"/>
      <c r="N28" s="91"/>
      <c r="O28" s="91"/>
      <c r="P28" s="91"/>
      <c r="Q28" s="91"/>
      <c r="R28" s="89"/>
    </row>
    <row r="29" spans="2:18" x14ac:dyDescent="0.25">
      <c r="B29" s="2" t="s">
        <v>19</v>
      </c>
      <c r="C29">
        <v>18230461</v>
      </c>
      <c r="D29" s="2" t="s">
        <v>26</v>
      </c>
      <c r="G29" s="2"/>
      <c r="H29" s="91">
        <v>68420</v>
      </c>
      <c r="I29" s="91">
        <v>54120.22</v>
      </c>
      <c r="J29" s="91">
        <v>0</v>
      </c>
      <c r="K29" s="91">
        <v>1200</v>
      </c>
      <c r="L29" s="91">
        <v>983299.66</v>
      </c>
      <c r="M29" s="91">
        <v>0</v>
      </c>
      <c r="N29" s="91">
        <v>0</v>
      </c>
      <c r="O29" s="91">
        <v>977643</v>
      </c>
      <c r="P29" s="91">
        <v>0</v>
      </c>
      <c r="Q29" s="91">
        <v>2084682.8800000001</v>
      </c>
      <c r="R29" s="89">
        <v>46739220</v>
      </c>
    </row>
    <row r="30" spans="2:18" x14ac:dyDescent="0.25">
      <c r="C30" s="21"/>
      <c r="G30" s="2"/>
      <c r="H30" s="85">
        <f>VLOOKUP($C29,'[5]#summary'!$F$12:$P$157,H$1,FALSE)</f>
        <v>60217.729999999996</v>
      </c>
      <c r="I30" s="85">
        <f>VLOOKUP($C29,'[5]#summary'!$F$12:$P$157,I$1,FALSE)</f>
        <v>53131.15</v>
      </c>
      <c r="J30" s="85">
        <f>VLOOKUP($C29,'[5]#summary'!$F$12:$P$157,J$1,FALSE)</f>
        <v>5510.88</v>
      </c>
      <c r="K30" s="85">
        <f>VLOOKUP($C29,'[5]#summary'!$F$12:$P$157,K$1,FALSE)</f>
        <v>99.74</v>
      </c>
      <c r="L30" s="85">
        <f>VLOOKUP($C29,'[5]#summary'!$F$12:$P$157,L$1,FALSE)</f>
        <v>780564.10999999987</v>
      </c>
      <c r="M30" s="85">
        <f>VLOOKUP($C29,'[5]#summary'!$F$12:$P$157,M$1,FALSE)</f>
        <v>0</v>
      </c>
      <c r="N30" s="85">
        <f>VLOOKUP($C29,'[5]#summary'!$F$12:$P$157,N$1,FALSE)</f>
        <v>0</v>
      </c>
      <c r="O30" s="85">
        <f>VLOOKUP($C29,'[5]#summary'!$F$12:$P$157,O$1,FALSE)</f>
        <v>780564.09999999986</v>
      </c>
      <c r="P30" s="85">
        <f>VLOOKUP($C29,'[5]#summary'!$F$12:$P$157,P$1,FALSE)</f>
        <v>0</v>
      </c>
      <c r="Q30" s="85">
        <f>VLOOKUP($C29,'[5]#summary'!$F$12:$P$157,Q$1,FALSE)</f>
        <v>1680087.7099999997</v>
      </c>
      <c r="R30" s="90">
        <f>VLOOKUP(C29,[6]Electric!$C$5:$E$62,3,FALSE)</f>
        <v>30805310.77</v>
      </c>
    </row>
    <row r="31" spans="2:18" x14ac:dyDescent="0.25">
      <c r="C31" s="21"/>
      <c r="G31" s="2"/>
      <c r="H31" s="91"/>
      <c r="I31" s="91"/>
      <c r="J31" s="91"/>
      <c r="K31" s="91"/>
      <c r="L31" s="91"/>
      <c r="M31" s="91"/>
      <c r="N31" s="91"/>
      <c r="O31" s="91"/>
      <c r="P31" s="91"/>
      <c r="Q31" s="91"/>
      <c r="R31" s="89"/>
    </row>
    <row r="32" spans="2:18" x14ac:dyDescent="0.25">
      <c r="B32" s="2" t="s">
        <v>19</v>
      </c>
      <c r="C32">
        <v>18230023</v>
      </c>
      <c r="D32" s="2" t="s">
        <v>27</v>
      </c>
      <c r="G32" s="2"/>
      <c r="H32" s="91">
        <v>68200</v>
      </c>
      <c r="I32" s="91">
        <v>53946.2</v>
      </c>
      <c r="J32" s="91">
        <v>44000</v>
      </c>
      <c r="K32" s="91">
        <v>100</v>
      </c>
      <c r="L32" s="91">
        <v>450000</v>
      </c>
      <c r="M32" s="91">
        <v>1000</v>
      </c>
      <c r="N32" s="91">
        <v>0</v>
      </c>
      <c r="O32" s="91">
        <v>454350</v>
      </c>
      <c r="P32" s="91">
        <v>0</v>
      </c>
      <c r="Q32" s="91">
        <v>1071596.2</v>
      </c>
      <c r="R32" s="89">
        <v>762290</v>
      </c>
    </row>
    <row r="33" spans="2:18" x14ac:dyDescent="0.25">
      <c r="C33" s="21"/>
      <c r="G33" s="2"/>
      <c r="H33" s="85">
        <f>VLOOKUP($C32,'[5]#summary'!$F$12:$P$157,H$1,FALSE)</f>
        <v>75584.47</v>
      </c>
      <c r="I33" s="85">
        <f>VLOOKUP($C32,'[5]#summary'!$F$12:$P$157,I$1,FALSE)</f>
        <v>66693.489999999991</v>
      </c>
      <c r="J33" s="85">
        <f>VLOOKUP($C32,'[5]#summary'!$F$12:$P$157,J$1,FALSE)</f>
        <v>46223.59</v>
      </c>
      <c r="K33" s="85">
        <f>VLOOKUP($C32,'[5]#summary'!$F$12:$P$157,K$1,FALSE)</f>
        <v>2126.9299999999998</v>
      </c>
      <c r="L33" s="85">
        <f>VLOOKUP($C32,'[5]#summary'!$F$12:$P$157,L$1,FALSE)</f>
        <v>165305.21</v>
      </c>
      <c r="M33" s="85">
        <f>VLOOKUP($C32,'[5]#summary'!$F$12:$P$157,M$1,FALSE)</f>
        <v>584.74999999999977</v>
      </c>
      <c r="N33" s="85">
        <f>VLOOKUP($C32,'[5]#summary'!$F$12:$P$157,N$1,FALSE)</f>
        <v>-5146.6099999999997</v>
      </c>
      <c r="O33" s="85">
        <f>VLOOKUP($C32,'[5]#summary'!$F$12:$P$157,O$1,FALSE)</f>
        <v>1063094.33</v>
      </c>
      <c r="P33" s="85">
        <f>VLOOKUP($C32,'[5]#summary'!$F$12:$P$157,P$1,FALSE)</f>
        <v>0</v>
      </c>
      <c r="Q33" s="85">
        <f>VLOOKUP($C32,'[5]#summary'!$F$12:$P$157,Q$1,FALSE)</f>
        <v>1414466.1600000001</v>
      </c>
      <c r="R33" s="90">
        <f>VLOOKUP(C32,[6]Electric!$C$5:$E$62,3,FALSE)</f>
        <v>1243921</v>
      </c>
    </row>
    <row r="34" spans="2:18" x14ac:dyDescent="0.25">
      <c r="C34" s="21"/>
      <c r="G34" s="2"/>
      <c r="H34" s="91"/>
      <c r="I34" s="91"/>
      <c r="J34" s="91"/>
      <c r="K34" s="91"/>
      <c r="L34" s="91"/>
      <c r="M34" s="91"/>
      <c r="N34" s="91"/>
      <c r="O34" s="91"/>
      <c r="P34" s="91"/>
      <c r="Q34" s="91"/>
      <c r="R34" s="89"/>
    </row>
    <row r="35" spans="2:18" x14ac:dyDescent="0.25">
      <c r="B35" s="2" t="s">
        <v>28</v>
      </c>
      <c r="C35">
        <v>18230405</v>
      </c>
      <c r="D35" s="2" t="s">
        <v>29</v>
      </c>
      <c r="G35" s="2"/>
      <c r="H35" s="91">
        <v>39200</v>
      </c>
      <c r="I35" s="91">
        <v>31007.199999999997</v>
      </c>
      <c r="J35" s="91">
        <v>10000</v>
      </c>
      <c r="K35" s="91">
        <v>1000</v>
      </c>
      <c r="L35" s="91">
        <v>6000</v>
      </c>
      <c r="M35" s="91">
        <v>0</v>
      </c>
      <c r="N35" s="91">
        <v>0</v>
      </c>
      <c r="O35" s="91">
        <v>17500</v>
      </c>
      <c r="P35" s="91">
        <v>17500</v>
      </c>
      <c r="Q35" s="91">
        <v>122207.2</v>
      </c>
      <c r="R35" s="89">
        <v>50000</v>
      </c>
    </row>
    <row r="36" spans="2:18" x14ac:dyDescent="0.25">
      <c r="C36" s="21"/>
      <c r="G36" s="2"/>
      <c r="H36" s="85">
        <f>VLOOKUP($C35,'[5]#summary'!$F$12:$P$157,H$1,FALSE)</f>
        <v>52091.68</v>
      </c>
      <c r="I36" s="85">
        <f>VLOOKUP($C35,'[5]#summary'!$F$12:$P$157,I$1,FALSE)</f>
        <v>45945.150000000009</v>
      </c>
      <c r="J36" s="85">
        <f>VLOOKUP($C35,'[5]#summary'!$F$12:$P$157,J$1,FALSE)</f>
        <v>9577.84</v>
      </c>
      <c r="K36" s="85">
        <f>VLOOKUP($C35,'[5]#summary'!$F$12:$P$157,K$1,FALSE)</f>
        <v>89.58</v>
      </c>
      <c r="L36" s="85">
        <f>VLOOKUP($C35,'[5]#summary'!$F$12:$P$157,L$1,FALSE)</f>
        <v>0</v>
      </c>
      <c r="M36" s="85">
        <f>VLOOKUP($C35,'[5]#summary'!$F$12:$P$157,M$1,FALSE)</f>
        <v>0</v>
      </c>
      <c r="N36" s="85">
        <f>VLOOKUP($C35,'[5]#summary'!$F$12:$P$157,N$1,FALSE)</f>
        <v>0</v>
      </c>
      <c r="O36" s="85">
        <f>VLOOKUP($C35,'[5]#summary'!$F$12:$P$157,O$1,FALSE)</f>
        <v>32167.29</v>
      </c>
      <c r="P36" s="85">
        <f>VLOOKUP($C35,'[5]#summary'!$F$12:$P$157,P$1,FALSE)</f>
        <v>0</v>
      </c>
      <c r="Q36" s="85">
        <f>VLOOKUP($C35,'[5]#summary'!$F$12:$P$157,Q$1,FALSE)</f>
        <v>139871.54</v>
      </c>
      <c r="R36" s="90">
        <f>VLOOKUP(C35,[6]Electric!$C$5:$E$62,3,FALSE)</f>
        <v>36995</v>
      </c>
    </row>
    <row r="37" spans="2:18" x14ac:dyDescent="0.25">
      <c r="C37" s="21"/>
      <c r="G37" s="2"/>
      <c r="H37" s="91"/>
      <c r="I37" s="91"/>
      <c r="J37" s="91"/>
      <c r="K37" s="91"/>
      <c r="L37" s="91"/>
      <c r="M37" s="91"/>
      <c r="N37" s="91"/>
      <c r="O37" s="91"/>
      <c r="P37" s="91"/>
      <c r="Q37" s="91"/>
      <c r="R37" s="89"/>
    </row>
    <row r="38" spans="2:18" x14ac:dyDescent="0.25">
      <c r="B38" s="2" t="s">
        <v>28</v>
      </c>
      <c r="C38">
        <v>18230071</v>
      </c>
      <c r="D38" s="2" t="s">
        <v>30</v>
      </c>
      <c r="G38" s="2"/>
      <c r="H38" s="91">
        <v>30632.5</v>
      </c>
      <c r="I38" s="91">
        <v>24230.307499999995</v>
      </c>
      <c r="J38" s="91">
        <v>5000</v>
      </c>
      <c r="K38" s="91">
        <v>0</v>
      </c>
      <c r="L38" s="91">
        <v>54000</v>
      </c>
      <c r="M38" s="91">
        <v>0</v>
      </c>
      <c r="N38" s="91">
        <v>0</v>
      </c>
      <c r="O38" s="91">
        <v>182000</v>
      </c>
      <c r="P38" s="91">
        <v>0</v>
      </c>
      <c r="Q38" s="91">
        <v>295862.8075</v>
      </c>
      <c r="R38" s="89">
        <v>310276</v>
      </c>
    </row>
    <row r="39" spans="2:18" x14ac:dyDescent="0.25">
      <c r="C39" s="21"/>
      <c r="G39" s="2"/>
      <c r="H39" s="85">
        <f>VLOOKUP($C38,'[5]#summary'!$F$12:$P$157,H$1,FALSE)</f>
        <v>27397.020000000004</v>
      </c>
      <c r="I39" s="85">
        <f>VLOOKUP($C38,'[5]#summary'!$F$12:$P$157,I$1,FALSE)</f>
        <v>24177.82</v>
      </c>
      <c r="J39" s="85">
        <f>VLOOKUP($C38,'[5]#summary'!$F$12:$P$157,J$1,FALSE)</f>
        <v>4927.6899999999996</v>
      </c>
      <c r="K39" s="85">
        <f>VLOOKUP($C38,'[5]#summary'!$F$12:$P$157,K$1,FALSE)</f>
        <v>32.269999999999996</v>
      </c>
      <c r="L39" s="85">
        <f>VLOOKUP($C38,'[5]#summary'!$F$12:$P$157,L$1,FALSE)</f>
        <v>16777.96</v>
      </c>
      <c r="M39" s="85">
        <f>VLOOKUP($C38,'[5]#summary'!$F$12:$P$157,M$1,FALSE)</f>
        <v>0</v>
      </c>
      <c r="N39" s="85">
        <f>VLOOKUP($C38,'[5]#summary'!$F$12:$P$157,N$1,FALSE)</f>
        <v>0</v>
      </c>
      <c r="O39" s="85">
        <f>VLOOKUP($C38,'[5]#summary'!$F$12:$P$157,O$1,FALSE)</f>
        <v>165119.18</v>
      </c>
      <c r="P39" s="85">
        <f>VLOOKUP($C38,'[5]#summary'!$F$12:$P$157,P$1,FALSE)</f>
        <v>0</v>
      </c>
      <c r="Q39" s="85">
        <f>VLOOKUP($C38,'[5]#summary'!$F$12:$P$157,Q$1,FALSE)</f>
        <v>238431.94</v>
      </c>
      <c r="R39" s="90">
        <f>VLOOKUP(C38,[6]Electric!$C$5:$E$62,3,FALSE)</f>
        <v>185588</v>
      </c>
    </row>
    <row r="40" spans="2:18" x14ac:dyDescent="0.25">
      <c r="C40" s="21"/>
      <c r="G40" s="2"/>
      <c r="H40" s="91"/>
      <c r="I40" s="91"/>
      <c r="J40" s="91"/>
      <c r="K40" s="91"/>
      <c r="L40" s="91"/>
      <c r="M40" s="91"/>
      <c r="N40" s="91"/>
      <c r="O40" s="91"/>
      <c r="P40" s="91"/>
      <c r="Q40" s="91"/>
      <c r="R40" s="89"/>
    </row>
    <row r="41" spans="2:18" x14ac:dyDescent="0.25">
      <c r="B41" s="2" t="s">
        <v>31</v>
      </c>
      <c r="C41">
        <v>18230751</v>
      </c>
      <c r="D41" s="2" t="s">
        <v>32</v>
      </c>
      <c r="E41" s="22"/>
      <c r="F41" s="22"/>
      <c r="G41" s="2"/>
      <c r="H41" s="91">
        <v>33050</v>
      </c>
      <c r="I41" s="91">
        <v>26142.55</v>
      </c>
      <c r="J41" s="91">
        <v>27000</v>
      </c>
      <c r="K41" s="91">
        <v>0</v>
      </c>
      <c r="L41" s="91">
        <v>0</v>
      </c>
      <c r="M41" s="91">
        <v>0</v>
      </c>
      <c r="N41" s="91">
        <v>0</v>
      </c>
      <c r="O41" s="91">
        <v>0</v>
      </c>
      <c r="P41" s="91">
        <v>0</v>
      </c>
      <c r="Q41" s="91">
        <v>86192.55</v>
      </c>
      <c r="R41" s="89">
        <v>0</v>
      </c>
    </row>
    <row r="42" spans="2:18" x14ac:dyDescent="0.25">
      <c r="C42" s="21"/>
      <c r="E42" s="22"/>
      <c r="F42" s="22"/>
      <c r="G42" s="2"/>
      <c r="H42" s="85">
        <f>VLOOKUP($C41,'[5]#summary'!$F$12:$P$157,H$1,FALSE)</f>
        <v>27635.74</v>
      </c>
      <c r="I42" s="85">
        <f>VLOOKUP($C41,'[5]#summary'!$F$12:$P$157,I$1,FALSE)</f>
        <v>24386.59</v>
      </c>
      <c r="J42" s="85">
        <f>VLOOKUP($C41,'[5]#summary'!$F$12:$P$157,J$1,FALSE)</f>
        <v>25938.19</v>
      </c>
      <c r="K42" s="85">
        <f>VLOOKUP($C41,'[5]#summary'!$F$12:$P$157,K$1,FALSE)</f>
        <v>0</v>
      </c>
      <c r="L42" s="85">
        <f>VLOOKUP($C41,'[5]#summary'!$F$12:$P$157,L$1,FALSE)</f>
        <v>17</v>
      </c>
      <c r="M42" s="85">
        <f>VLOOKUP($C41,'[5]#summary'!$F$12:$P$157,M$1,FALSE)</f>
        <v>0</v>
      </c>
      <c r="N42" s="85">
        <f>VLOOKUP($C41,'[5]#summary'!$F$12:$P$157,N$1,FALSE)</f>
        <v>0</v>
      </c>
      <c r="O42" s="85">
        <f>VLOOKUP($C41,'[5]#summary'!$F$12:$P$157,O$1,FALSE)</f>
        <v>0</v>
      </c>
      <c r="P42" s="85">
        <f>VLOOKUP($C41,'[5]#summary'!$F$12:$P$157,P$1,FALSE)</f>
        <v>0</v>
      </c>
      <c r="Q42" s="85">
        <f>VLOOKUP($C41,'[5]#summary'!$F$12:$P$157,Q$1,FALSE)</f>
        <v>77977.52</v>
      </c>
      <c r="R42" s="90">
        <v>0</v>
      </c>
    </row>
    <row r="43" spans="2:18" x14ac:dyDescent="0.25">
      <c r="C43" s="21"/>
      <c r="E43" s="22"/>
      <c r="F43" s="22"/>
      <c r="G43" s="2"/>
      <c r="H43" s="91"/>
      <c r="I43" s="91"/>
      <c r="J43" s="91"/>
      <c r="K43" s="91"/>
      <c r="L43" s="91"/>
      <c r="M43" s="91"/>
      <c r="N43" s="91"/>
      <c r="O43" s="91"/>
      <c r="P43" s="91"/>
      <c r="Q43" s="91"/>
      <c r="R43" s="89"/>
    </row>
    <row r="44" spans="2:18" x14ac:dyDescent="0.25">
      <c r="B44" s="2" t="s">
        <v>33</v>
      </c>
      <c r="C44">
        <v>18230407</v>
      </c>
      <c r="D44" s="23" t="s">
        <v>34</v>
      </c>
      <c r="G44" s="2"/>
      <c r="H44" s="91">
        <v>154715</v>
      </c>
      <c r="I44" s="91">
        <v>122379.565</v>
      </c>
      <c r="J44" s="91">
        <v>60000</v>
      </c>
      <c r="K44" s="91">
        <v>4000</v>
      </c>
      <c r="L44" s="91">
        <v>1365802.1580000001</v>
      </c>
      <c r="M44" s="91">
        <v>0</v>
      </c>
      <c r="N44" s="91">
        <v>0</v>
      </c>
      <c r="O44" s="91">
        <v>7891900.7000000002</v>
      </c>
      <c r="P44" s="91">
        <v>0</v>
      </c>
      <c r="Q44" s="91">
        <v>9598797.4230000004</v>
      </c>
      <c r="R44" s="89">
        <v>9105347.7200000007</v>
      </c>
    </row>
    <row r="45" spans="2:18" x14ac:dyDescent="0.25">
      <c r="C45" s="21"/>
      <c r="D45" s="23"/>
      <c r="G45" s="2"/>
      <c r="H45" s="85">
        <f>VLOOKUP($C44,'[5]#summary'!$F$12:$P$157,H$1,FALSE)</f>
        <v>155551.02999999997</v>
      </c>
      <c r="I45" s="85">
        <f>VLOOKUP($C44,'[5]#summary'!$F$12:$P$157,I$1,FALSE)</f>
        <v>137236.54</v>
      </c>
      <c r="J45" s="85">
        <f>VLOOKUP($C44,'[5]#summary'!$F$12:$P$157,J$1,FALSE)</f>
        <v>51109.249999999985</v>
      </c>
      <c r="K45" s="85">
        <f>VLOOKUP($C44,'[5]#summary'!$F$12:$P$157,K$1,FALSE)</f>
        <v>348.48</v>
      </c>
      <c r="L45" s="85">
        <f>VLOOKUP($C44,'[5]#summary'!$F$12:$P$157,L$1,FALSE)</f>
        <v>902631.09999999986</v>
      </c>
      <c r="M45" s="85">
        <f>VLOOKUP($C44,'[5]#summary'!$F$12:$P$157,M$1,FALSE)</f>
        <v>39.61</v>
      </c>
      <c r="N45" s="85">
        <f>VLOOKUP($C44,'[5]#summary'!$F$12:$P$157,N$1,FALSE)</f>
        <v>-23100</v>
      </c>
      <c r="O45" s="85">
        <f>VLOOKUP($C44,'[5]#summary'!$F$12:$P$157,O$1,FALSE)</f>
        <v>7488602.6399999997</v>
      </c>
      <c r="P45" s="85">
        <f>VLOOKUP($C44,'[5]#summary'!$F$12:$P$157,P$1,FALSE)</f>
        <v>0</v>
      </c>
      <c r="Q45" s="85">
        <f>VLOOKUP($C44,'[5]#summary'!$F$12:$P$157,Q$1,FALSE)</f>
        <v>8712418.6500000004</v>
      </c>
      <c r="R45" s="90">
        <f>VLOOKUP(C44,[6]Electric!$C$5:$E$62,3,FALSE)</f>
        <v>6842412.6699999999</v>
      </c>
    </row>
    <row r="46" spans="2:18" s="24" customFormat="1" x14ac:dyDescent="0.25">
      <c r="B46" s="2"/>
      <c r="C46" s="21"/>
      <c r="D46" s="23"/>
      <c r="E46" s="2"/>
      <c r="F46" s="2"/>
      <c r="H46" s="91"/>
      <c r="I46" s="91"/>
      <c r="J46" s="91"/>
      <c r="K46" s="91"/>
      <c r="L46" s="91"/>
      <c r="M46" s="91"/>
      <c r="N46" s="91"/>
      <c r="O46" s="91"/>
      <c r="P46" s="91"/>
      <c r="Q46" s="91"/>
      <c r="R46" s="89"/>
    </row>
    <row r="47" spans="2:18" x14ac:dyDescent="0.25">
      <c r="B47" s="2" t="s">
        <v>35</v>
      </c>
      <c r="C47">
        <v>18230486</v>
      </c>
      <c r="D47" s="2" t="s">
        <v>36</v>
      </c>
      <c r="G47" s="2"/>
      <c r="H47" s="91">
        <v>75445</v>
      </c>
      <c r="I47" s="91">
        <v>59676.994999999995</v>
      </c>
      <c r="J47" s="91">
        <v>10000</v>
      </c>
      <c r="K47" s="91">
        <v>1500</v>
      </c>
      <c r="L47" s="91">
        <v>400000</v>
      </c>
      <c r="M47" s="91">
        <v>200</v>
      </c>
      <c r="N47" s="91">
        <v>0</v>
      </c>
      <c r="O47" s="91">
        <v>1600000</v>
      </c>
      <c r="P47" s="91">
        <v>0</v>
      </c>
      <c r="Q47" s="91">
        <v>2146821.9950000001</v>
      </c>
      <c r="R47" s="89">
        <v>4000000</v>
      </c>
    </row>
    <row r="48" spans="2:18" x14ac:dyDescent="0.25">
      <c r="C48" s="29"/>
      <c r="G48" s="2"/>
      <c r="H48" s="85">
        <f>VLOOKUP($C47,'[5]#summary'!$F$12:$P$157,H$1,FALSE)</f>
        <v>79526.37</v>
      </c>
      <c r="I48" s="85">
        <f>VLOOKUP($C47,'[5]#summary'!$F$12:$P$157,I$1,FALSE)</f>
        <v>70170.11</v>
      </c>
      <c r="J48" s="85">
        <f>VLOOKUP($C47,'[5]#summary'!$F$12:$P$157,J$1,FALSE)</f>
        <v>9069.2200000000012</v>
      </c>
      <c r="K48" s="85">
        <f>VLOOKUP($C47,'[5]#summary'!$F$12:$P$157,K$1,FALSE)</f>
        <v>317.63</v>
      </c>
      <c r="L48" s="85">
        <f>VLOOKUP($C47,'[5]#summary'!$F$12:$P$157,L$1,FALSE)</f>
        <v>450920.36000000004</v>
      </c>
      <c r="M48" s="85">
        <f>VLOOKUP($C47,'[5]#summary'!$F$12:$P$157,M$1,FALSE)</f>
        <v>0</v>
      </c>
      <c r="N48" s="85">
        <f>VLOOKUP($C47,'[5]#summary'!$F$12:$P$157,N$1,FALSE)</f>
        <v>1103</v>
      </c>
      <c r="O48" s="85">
        <f>VLOOKUP($C47,'[5]#summary'!$F$12:$P$157,O$1,FALSE)</f>
        <v>1637728.95</v>
      </c>
      <c r="P48" s="85">
        <f>VLOOKUP($C47,'[5]#summary'!$F$12:$P$157,P$1,FALSE)</f>
        <v>0</v>
      </c>
      <c r="Q48" s="85">
        <f>VLOOKUP($C47,'[5]#summary'!$F$12:$P$157,Q$1,FALSE)</f>
        <v>2248835.64</v>
      </c>
      <c r="R48" s="90">
        <f>VLOOKUP(C47,[6]Electric!$C$5:$E$62,3,FALSE)</f>
        <v>4059069</v>
      </c>
    </row>
    <row r="49" spans="2:18" x14ac:dyDescent="0.25">
      <c r="C49" s="29"/>
      <c r="G49" s="2"/>
      <c r="H49" s="85"/>
      <c r="I49" s="85"/>
      <c r="J49" s="85"/>
      <c r="K49" s="85"/>
      <c r="L49" s="85"/>
      <c r="M49" s="85"/>
      <c r="N49" s="85"/>
      <c r="O49" s="85"/>
      <c r="P49" s="135" t="s">
        <v>157</v>
      </c>
      <c r="Q49" s="134">
        <v>93208.09</v>
      </c>
      <c r="R49" s="90"/>
    </row>
    <row r="50" spans="2:18" x14ac:dyDescent="0.25">
      <c r="C50" s="29"/>
      <c r="G50" s="2"/>
      <c r="H50" s="85"/>
      <c r="I50" s="85"/>
      <c r="J50" s="85"/>
      <c r="K50" s="85"/>
      <c r="L50" s="85"/>
      <c r="M50" s="85"/>
      <c r="N50" s="85"/>
      <c r="O50" s="85"/>
      <c r="P50" s="135"/>
      <c r="Q50" s="134">
        <f>SUM(Q48:Q49)</f>
        <v>2342043.73</v>
      </c>
      <c r="R50" s="90"/>
    </row>
    <row r="51" spans="2:18" x14ac:dyDescent="0.25">
      <c r="C51" s="29"/>
      <c r="G51" s="2"/>
      <c r="H51" s="91"/>
      <c r="I51" s="91"/>
      <c r="J51" s="91"/>
      <c r="K51" s="91"/>
      <c r="L51" s="91"/>
      <c r="M51" s="91"/>
      <c r="N51" s="91"/>
      <c r="O51" s="91"/>
      <c r="P51" s="91"/>
      <c r="Q51" s="91"/>
      <c r="R51" s="89"/>
    </row>
    <row r="52" spans="2:18" s="26" customFormat="1" ht="12.75" x14ac:dyDescent="0.2">
      <c r="C52" s="28"/>
      <c r="E52" s="27"/>
      <c r="F52" s="27" t="s">
        <v>37</v>
      </c>
      <c r="H52" s="92">
        <v>1220900</v>
      </c>
      <c r="I52" s="92">
        <v>965731.9</v>
      </c>
      <c r="J52" s="92">
        <v>868200</v>
      </c>
      <c r="K52" s="92">
        <v>17800</v>
      </c>
      <c r="L52" s="92">
        <v>6802361.818</v>
      </c>
      <c r="M52" s="92">
        <v>7250</v>
      </c>
      <c r="N52" s="92">
        <v>3000</v>
      </c>
      <c r="O52" s="92">
        <v>29635759.18</v>
      </c>
      <c r="P52" s="92">
        <v>17500</v>
      </c>
      <c r="Q52" s="92">
        <v>39538502.897999994</v>
      </c>
      <c r="R52" s="93">
        <v>90278435.539999992</v>
      </c>
    </row>
    <row r="53" spans="2:18" x14ac:dyDescent="0.25">
      <c r="C53" s="29"/>
      <c r="G53" s="2"/>
      <c r="H53" s="125">
        <f t="shared" ref="H53:P53" si="0">H9+H12+H15+H18+H21+H24+H27+H30+H33+H36+H39+H42+H45+H48</f>
        <v>1097147.33</v>
      </c>
      <c r="I53" s="125">
        <f t="shared" si="0"/>
        <v>961713.78</v>
      </c>
      <c r="J53" s="125">
        <f t="shared" si="0"/>
        <v>892761.32999999984</v>
      </c>
      <c r="K53" s="125">
        <f t="shared" si="0"/>
        <v>12212.039999999999</v>
      </c>
      <c r="L53" s="125">
        <f t="shared" si="0"/>
        <v>4082713.11</v>
      </c>
      <c r="M53" s="125">
        <f t="shared" si="0"/>
        <v>24629.510000000002</v>
      </c>
      <c r="N53" s="125">
        <f t="shared" si="0"/>
        <v>-573006.48</v>
      </c>
      <c r="O53" s="125">
        <f t="shared" si="0"/>
        <v>36486540.229999997</v>
      </c>
      <c r="P53" s="125">
        <f t="shared" si="0"/>
        <v>0</v>
      </c>
      <c r="Q53" s="125">
        <f>Q9+Q12+Q15+Q18+Q21+Q24+Q27+Q30+Q33+Q36+Q39+Q42+Q45+Q50</f>
        <v>43077918.939999998</v>
      </c>
      <c r="R53" s="126">
        <f>R9+R12+R15+R18+R21+R24+R27+R30+R33+R36+R39+R42+R45+R48</f>
        <v>82548384.270000011</v>
      </c>
    </row>
    <row r="54" spans="2:18" ht="12.75" x14ac:dyDescent="0.2">
      <c r="C54" s="30"/>
      <c r="G54" s="2"/>
      <c r="H54" s="95"/>
      <c r="I54" s="95"/>
      <c r="J54" s="95"/>
      <c r="K54" s="95"/>
      <c r="L54" s="95"/>
      <c r="M54" s="95"/>
      <c r="N54" s="95"/>
      <c r="O54" s="95"/>
      <c r="P54" s="95"/>
      <c r="Q54" s="95"/>
      <c r="R54" s="96"/>
    </row>
    <row r="55" spans="2:18" x14ac:dyDescent="0.25">
      <c r="B55" s="2" t="s">
        <v>38</v>
      </c>
      <c r="G55" s="2"/>
      <c r="H55" s="91"/>
      <c r="I55" s="91"/>
      <c r="J55" s="91"/>
      <c r="K55" s="91"/>
      <c r="L55" s="91"/>
      <c r="M55" s="91"/>
      <c r="N55" s="91"/>
      <c r="O55" s="91"/>
      <c r="P55" s="91"/>
      <c r="Q55" s="91"/>
      <c r="R55" s="97"/>
    </row>
    <row r="56" spans="2:18" x14ac:dyDescent="0.25">
      <c r="D56" s="2" t="s">
        <v>39</v>
      </c>
      <c r="G56" s="2"/>
      <c r="H56" s="98">
        <v>3120660.4000000004</v>
      </c>
      <c r="I56" s="98">
        <v>2435555.7724000001</v>
      </c>
      <c r="J56" s="98">
        <v>133500</v>
      </c>
      <c r="K56" s="98">
        <v>30500</v>
      </c>
      <c r="L56" s="98">
        <v>1149530</v>
      </c>
      <c r="M56" s="98">
        <v>7000</v>
      </c>
      <c r="N56" s="98">
        <v>3000</v>
      </c>
      <c r="O56" s="98">
        <v>20300072</v>
      </c>
      <c r="P56" s="98">
        <v>0</v>
      </c>
      <c r="Q56" s="98">
        <v>27179818.172400001</v>
      </c>
      <c r="R56" s="89">
        <v>67050000</v>
      </c>
    </row>
    <row r="57" spans="2:18" x14ac:dyDescent="0.25">
      <c r="G57" s="2"/>
      <c r="H57" s="88">
        <f>H60+H63+H66+H69+H72+H75</f>
        <v>2545951.7800000007</v>
      </c>
      <c r="I57" s="88">
        <f>I60+I63+I66+I69+I72+I75</f>
        <v>2652380.31</v>
      </c>
      <c r="J57" s="88">
        <f t="shared" ref="J57:Q57" si="1">J60+J63+J66+J69+J72+J75</f>
        <v>85230.489999999991</v>
      </c>
      <c r="K57" s="88">
        <f t="shared" si="1"/>
        <v>80855.27</v>
      </c>
      <c r="L57" s="88">
        <f t="shared" si="1"/>
        <v>2188812.7299999995</v>
      </c>
      <c r="M57" s="88">
        <f t="shared" si="1"/>
        <v>15018.85</v>
      </c>
      <c r="N57" s="88">
        <f t="shared" si="1"/>
        <v>42581.34</v>
      </c>
      <c r="O57" s="88">
        <f t="shared" si="1"/>
        <v>16548389.210000001</v>
      </c>
      <c r="P57" s="88">
        <f t="shared" si="1"/>
        <v>0</v>
      </c>
      <c r="Q57" s="88">
        <f t="shared" si="1"/>
        <v>24159219.980000004</v>
      </c>
      <c r="R57" s="99">
        <f>R60+R63+R66+R69+R72+R75</f>
        <v>64580663</v>
      </c>
    </row>
    <row r="58" spans="2:18" x14ac:dyDescent="0.25">
      <c r="G58" s="2"/>
      <c r="H58" s="98"/>
      <c r="I58" s="98"/>
      <c r="J58" s="98"/>
      <c r="K58" s="98"/>
      <c r="L58" s="98"/>
      <c r="M58" s="98"/>
      <c r="N58" s="98"/>
      <c r="O58" s="98"/>
      <c r="P58" s="98"/>
      <c r="Q58" s="98"/>
      <c r="R58" s="89"/>
    </row>
    <row r="59" spans="2:18" s="34" customFormat="1" x14ac:dyDescent="0.25">
      <c r="B59" s="34" t="s">
        <v>40</v>
      </c>
      <c r="C59">
        <v>18230711</v>
      </c>
      <c r="D59" s="35" t="s">
        <v>41</v>
      </c>
      <c r="H59" s="100">
        <v>756879.2</v>
      </c>
      <c r="I59" s="100">
        <v>591122.65519999992</v>
      </c>
      <c r="J59" s="100">
        <v>50000</v>
      </c>
      <c r="K59" s="100">
        <v>25000</v>
      </c>
      <c r="L59" s="100">
        <v>466000</v>
      </c>
      <c r="M59" s="100">
        <v>3500</v>
      </c>
      <c r="N59" s="100">
        <v>0</v>
      </c>
      <c r="O59" s="100">
        <v>5000072</v>
      </c>
      <c r="P59" s="100">
        <v>0</v>
      </c>
      <c r="Q59" s="100">
        <v>6892573.8552000001</v>
      </c>
      <c r="R59" s="101">
        <v>14900000</v>
      </c>
    </row>
    <row r="60" spans="2:18" s="34" customFormat="1" x14ac:dyDescent="0.25">
      <c r="C60"/>
      <c r="D60" s="35"/>
      <c r="H60" s="94">
        <f>VLOOKUP($C59,'[5]#summary'!$F$12:$P$157,H$1,FALSE)</f>
        <v>828408.50999999989</v>
      </c>
      <c r="I60" s="94">
        <f>VLOOKUP($C59,'[5]#summary'!$F$12:$P$157,I$1,FALSE)</f>
        <v>1136941.6499999999</v>
      </c>
      <c r="J60" s="94">
        <f>VLOOKUP($C59,'[5]#summary'!$F$12:$P$157,J$1,FALSE)</f>
        <v>24349.849999999995</v>
      </c>
      <c r="K60" s="94">
        <f>VLOOKUP($C59,'[5]#summary'!$F$12:$P$157,K$1,FALSE)</f>
        <v>48603.8</v>
      </c>
      <c r="L60" s="94">
        <f>VLOOKUP($C59,'[5]#summary'!$F$12:$P$157,L$1,FALSE)</f>
        <v>357288.25999999989</v>
      </c>
      <c r="M60" s="94">
        <f>VLOOKUP($C59,'[5]#summary'!$F$12:$P$157,M$1,FALSE)</f>
        <v>3196.0799999999995</v>
      </c>
      <c r="N60" s="94">
        <f>VLOOKUP($C59,'[5]#summary'!$F$12:$P$157,N$1,FALSE)</f>
        <v>39693.339999999997</v>
      </c>
      <c r="O60" s="94">
        <f>VLOOKUP($C59,'[5]#summary'!$F$12:$P$157,O$1,FALSE)</f>
        <v>3121249.87</v>
      </c>
      <c r="P60" s="94">
        <f>VLOOKUP($C59,'[5]#summary'!$F$12:$P$157,P$1,FALSE)</f>
        <v>0</v>
      </c>
      <c r="Q60" s="94">
        <f>VLOOKUP($C59,'[5]#summary'!$F$12:$P$157,Q$1,FALSE)</f>
        <v>5559731.3599999994</v>
      </c>
      <c r="R60" s="90">
        <f>VLOOKUP(C59,[6]Electric!$C$5:$E$62,3,FALSE)</f>
        <v>12028900</v>
      </c>
    </row>
    <row r="61" spans="2:18" s="34" customFormat="1" x14ac:dyDescent="0.25">
      <c r="C61"/>
      <c r="D61" s="35"/>
      <c r="H61" s="100"/>
      <c r="I61" s="100"/>
      <c r="J61" s="100"/>
      <c r="K61" s="100"/>
      <c r="L61" s="100"/>
      <c r="M61" s="100"/>
      <c r="N61" s="100"/>
      <c r="O61" s="100"/>
      <c r="P61" s="100"/>
      <c r="Q61" s="100"/>
      <c r="R61" s="101"/>
    </row>
    <row r="62" spans="2:18" s="34" customFormat="1" x14ac:dyDescent="0.25">
      <c r="B62" s="34" t="s">
        <v>40</v>
      </c>
      <c r="C62">
        <v>18230724</v>
      </c>
      <c r="D62" s="35" t="s">
        <v>42</v>
      </c>
      <c r="H62" s="100">
        <v>1933500</v>
      </c>
      <c r="I62" s="100">
        <v>1510063.5</v>
      </c>
      <c r="J62" s="100">
        <v>47000</v>
      </c>
      <c r="K62" s="100">
        <v>0</v>
      </c>
      <c r="L62" s="100">
        <v>102500</v>
      </c>
      <c r="M62" s="100">
        <v>3500</v>
      </c>
      <c r="N62" s="100">
        <v>3000</v>
      </c>
      <c r="O62" s="100">
        <v>12500000</v>
      </c>
      <c r="P62" s="100">
        <v>0</v>
      </c>
      <c r="Q62" s="100">
        <v>16099563.5</v>
      </c>
      <c r="R62" s="101">
        <v>40000000</v>
      </c>
    </row>
    <row r="63" spans="2:18" s="34" customFormat="1" x14ac:dyDescent="0.25">
      <c r="C63"/>
      <c r="D63" s="35"/>
      <c r="H63" s="94">
        <f>VLOOKUP($C62,'[5]#summary'!$F$12:$P$157,H$1,FALSE)</f>
        <v>1191427.9000000001</v>
      </c>
      <c r="I63" s="94">
        <f>VLOOKUP($C62,'[5]#summary'!$F$12:$P$157,I$1,FALSE)</f>
        <v>1051311.1800000002</v>
      </c>
      <c r="J63" s="94">
        <f>VLOOKUP($C62,'[5]#summary'!$F$12:$P$157,J$1,FALSE)</f>
        <v>21229.159999999996</v>
      </c>
      <c r="K63" s="94">
        <f>VLOOKUP($C62,'[5]#summary'!$F$12:$P$157,K$1,FALSE)</f>
        <v>23938.629999999997</v>
      </c>
      <c r="L63" s="94">
        <f>VLOOKUP($C62,'[5]#summary'!$F$12:$P$157,L$1,FALSE)</f>
        <v>7339.23</v>
      </c>
      <c r="M63" s="94">
        <f>VLOOKUP($C62,'[5]#summary'!$F$12:$P$157,M$1,FALSE)</f>
        <v>10281.91</v>
      </c>
      <c r="N63" s="94">
        <f>VLOOKUP($C62,'[5]#summary'!$F$12:$P$157,N$1,FALSE)</f>
        <v>1194</v>
      </c>
      <c r="O63" s="94">
        <f>VLOOKUP($C62,'[5]#summary'!$F$12:$P$157,O$1,FALSE)</f>
        <v>7575808.9000000013</v>
      </c>
      <c r="P63" s="94">
        <f>VLOOKUP($C62,'[5]#summary'!$F$12:$P$157,P$1,FALSE)</f>
        <v>0</v>
      </c>
      <c r="Q63" s="94">
        <f>VLOOKUP($C62,'[5]#summary'!$F$12:$P$157,Q$1,FALSE)</f>
        <v>9882530.910000002</v>
      </c>
      <c r="R63" s="90">
        <f>VLOOKUP(C62,[6]Electric!$C$5:$E$62,3,FALSE)</f>
        <v>25720299</v>
      </c>
    </row>
    <row r="64" spans="2:18" s="34" customFormat="1" x14ac:dyDescent="0.25">
      <c r="C64"/>
      <c r="D64" s="35"/>
      <c r="H64" s="100"/>
      <c r="I64" s="100"/>
      <c r="J64" s="100"/>
      <c r="K64" s="100"/>
      <c r="L64" s="100"/>
      <c r="M64" s="100"/>
      <c r="N64" s="100"/>
      <c r="O64" s="100"/>
      <c r="P64" s="100"/>
      <c r="Q64" s="100"/>
      <c r="R64" s="101"/>
    </row>
    <row r="65" spans="2:18" s="34" customFormat="1" x14ac:dyDescent="0.25">
      <c r="B65" s="34" t="s">
        <v>40</v>
      </c>
      <c r="C65">
        <v>18231137</v>
      </c>
      <c r="D65" s="35" t="s">
        <v>43</v>
      </c>
      <c r="H65" s="100">
        <v>422281.2</v>
      </c>
      <c r="I65" s="100">
        <v>329801.61719999998</v>
      </c>
      <c r="J65" s="100">
        <v>27500.000000000004</v>
      </c>
      <c r="K65" s="100">
        <v>5500</v>
      </c>
      <c r="L65" s="100">
        <v>86000</v>
      </c>
      <c r="M65" s="100">
        <v>0</v>
      </c>
      <c r="N65" s="100">
        <v>0</v>
      </c>
      <c r="O65" s="100">
        <v>2800000</v>
      </c>
      <c r="P65" s="100">
        <v>0</v>
      </c>
      <c r="Q65" s="100">
        <v>3671082.8171999999</v>
      </c>
      <c r="R65" s="101">
        <v>10150000</v>
      </c>
    </row>
    <row r="66" spans="2:18" s="34" customFormat="1" x14ac:dyDescent="0.25">
      <c r="C66">
        <v>18231133</v>
      </c>
      <c r="D66" s="35"/>
      <c r="H66" s="94">
        <f>VLOOKUP($C65,'[5]#summary'!$F$12:$P$157,H$1,FALSE)+VLOOKUP($C66,'[5]#summary'!$F$12:$P$157,H$1,FALSE)</f>
        <v>378663.45</v>
      </c>
      <c r="I66" s="94">
        <f>VLOOKUP($C65,'[5]#summary'!$F$12:$P$157,I$1,FALSE)+VLOOKUP($C66,'[5]#summary'!$F$12:$P$157,I$1,FALSE)</f>
        <v>334034.25999999995</v>
      </c>
      <c r="J66" s="94">
        <f>VLOOKUP($C65,'[5]#summary'!$F$12:$P$157,J$1,FALSE)+VLOOKUP($C66,'[5]#summary'!$F$12:$P$157,J$1,FALSE)</f>
        <v>27703.040000000001</v>
      </c>
      <c r="K66" s="94">
        <f>VLOOKUP($C65,'[5]#summary'!$F$12:$P$157,K$1,FALSE)+VLOOKUP($C66,'[5]#summary'!$F$12:$P$157,K$1,FALSE)</f>
        <v>7641.5700000000006</v>
      </c>
      <c r="L66" s="94">
        <f>VLOOKUP($C65,'[5]#summary'!$F$12:$P$157,L$1,FALSE)+VLOOKUP($C66,'[5]#summary'!$F$12:$P$157,L$1,FALSE)</f>
        <v>100906.27</v>
      </c>
      <c r="M66" s="94">
        <f>VLOOKUP($C65,'[5]#summary'!$F$12:$P$157,M$1,FALSE)+VLOOKUP($C66,'[5]#summary'!$F$12:$P$157,M$1,FALSE)</f>
        <v>1512.26</v>
      </c>
      <c r="N66" s="94">
        <f>VLOOKUP($C65,'[5]#summary'!$F$12:$P$157,N$1,FALSE)+VLOOKUP($C66,'[5]#summary'!$F$12:$P$157,N$1,FALSE)</f>
        <v>0</v>
      </c>
      <c r="O66" s="94">
        <f>VLOOKUP($C65,'[5]#summary'!$F$12:$P$157,O$1,FALSE)+VLOOKUP($C66,'[5]#summary'!$F$12:$P$157,O$1,FALSE)</f>
        <v>3068879.44</v>
      </c>
      <c r="P66" s="94">
        <f>VLOOKUP($C65,'[5]#summary'!$F$12:$P$157,P$1,FALSE)+VLOOKUP($C66,'[5]#summary'!$F$12:$P$157,P$1,FALSE)</f>
        <v>0</v>
      </c>
      <c r="Q66" s="94">
        <f>VLOOKUP($C65,'[5]#summary'!$F$12:$P$157,Q$1,FALSE)+VLOOKUP($C66,'[5]#summary'!$F$12:$P$157,Q$1,FALSE)</f>
        <v>3919340.29</v>
      </c>
      <c r="R66" s="90">
        <f>VLOOKUP(C65,[6]Electric!$C$5:$E$62,3,FALSE)</f>
        <v>12997354</v>
      </c>
    </row>
    <row r="67" spans="2:18" s="34" customFormat="1" x14ac:dyDescent="0.25">
      <c r="C67"/>
      <c r="D67" s="35"/>
      <c r="H67" s="100"/>
      <c r="I67" s="100"/>
      <c r="J67" s="100"/>
      <c r="K67" s="100"/>
      <c r="L67" s="100"/>
      <c r="M67" s="100"/>
      <c r="N67" s="100"/>
      <c r="O67" s="100"/>
      <c r="P67" s="100"/>
      <c r="Q67" s="100"/>
      <c r="R67" s="101"/>
    </row>
    <row r="68" spans="2:18" s="34" customFormat="1" x14ac:dyDescent="0.25">
      <c r="B68" s="34" t="s">
        <v>40</v>
      </c>
      <c r="C68">
        <v>18230013</v>
      </c>
      <c r="D68" s="35" t="s">
        <v>44</v>
      </c>
      <c r="H68" s="100">
        <v>0</v>
      </c>
      <c r="I68" s="100">
        <v>0</v>
      </c>
      <c r="J68" s="100">
        <v>9000</v>
      </c>
      <c r="K68" s="100">
        <v>0</v>
      </c>
      <c r="L68" s="100">
        <v>180030</v>
      </c>
      <c r="M68" s="100">
        <v>0</v>
      </c>
      <c r="N68" s="100">
        <v>0</v>
      </c>
      <c r="O68" s="100">
        <v>0</v>
      </c>
      <c r="P68" s="100">
        <v>0</v>
      </c>
      <c r="Q68" s="100">
        <v>189030</v>
      </c>
      <c r="R68" s="101">
        <v>500000</v>
      </c>
    </row>
    <row r="69" spans="2:18" s="34" customFormat="1" x14ac:dyDescent="0.25">
      <c r="C69"/>
      <c r="D69" s="35"/>
      <c r="H69" s="94">
        <f>VLOOKUP($C68,'[5]#summary'!$F$12:$P$157,H$1,FALSE)</f>
        <v>65111.7</v>
      </c>
      <c r="I69" s="94">
        <f>VLOOKUP($C68,'[5]#summary'!$F$12:$P$157,I$1,FALSE)</f>
        <v>57483.55</v>
      </c>
      <c r="J69" s="94">
        <f>VLOOKUP($C68,'[5]#summary'!$F$12:$P$157,J$1,FALSE)</f>
        <v>11948.44</v>
      </c>
      <c r="K69" s="94">
        <f>VLOOKUP($C68,'[5]#summary'!$F$12:$P$157,K$1,FALSE)</f>
        <v>633.27</v>
      </c>
      <c r="L69" s="94">
        <f>VLOOKUP($C68,'[5]#summary'!$F$12:$P$157,L$1,FALSE)</f>
        <v>166216.01999999999</v>
      </c>
      <c r="M69" s="94">
        <f>VLOOKUP($C68,'[5]#summary'!$F$12:$P$157,M$1,FALSE)</f>
        <v>0</v>
      </c>
      <c r="N69" s="94">
        <f>VLOOKUP($C68,'[5]#summary'!$F$12:$P$157,N$1,FALSE)</f>
        <v>1694</v>
      </c>
      <c r="O69" s="94">
        <f>VLOOKUP($C68,'[5]#summary'!$F$12:$P$157,O$1,FALSE)</f>
        <v>0</v>
      </c>
      <c r="P69" s="94">
        <f>VLOOKUP($C68,'[5]#summary'!$F$12:$P$157,P$1,FALSE)</f>
        <v>0</v>
      </c>
      <c r="Q69" s="94">
        <f>VLOOKUP($C68,'[5]#summary'!$F$12:$P$157,Q$1,FALSE)</f>
        <v>303086.98</v>
      </c>
      <c r="R69" s="90">
        <f>VLOOKUP(C68,[6]Electric!$C$5:$E$62,3,FALSE)</f>
        <v>2734899</v>
      </c>
    </row>
    <row r="70" spans="2:18" s="34" customFormat="1" x14ac:dyDescent="0.25">
      <c r="C70"/>
      <c r="D70" s="35"/>
      <c r="H70" s="100"/>
      <c r="I70" s="100"/>
      <c r="J70" s="100"/>
      <c r="K70" s="100"/>
      <c r="L70" s="100"/>
      <c r="M70" s="100"/>
      <c r="N70" s="100"/>
      <c r="O70" s="100"/>
      <c r="P70" s="100"/>
      <c r="Q70" s="100"/>
      <c r="R70" s="101"/>
    </row>
    <row r="71" spans="2:18" s="34" customFormat="1" x14ac:dyDescent="0.25">
      <c r="B71" s="34" t="s">
        <v>40</v>
      </c>
      <c r="C71">
        <v>18239043</v>
      </c>
      <c r="D71" s="35" t="s">
        <v>153</v>
      </c>
      <c r="H71" s="100">
        <v>0</v>
      </c>
      <c r="I71" s="100">
        <v>0</v>
      </c>
      <c r="J71" s="100">
        <v>0</v>
      </c>
      <c r="K71" s="100">
        <v>0</v>
      </c>
      <c r="L71" s="100">
        <v>0</v>
      </c>
      <c r="M71" s="100">
        <v>0</v>
      </c>
      <c r="N71" s="100">
        <v>0</v>
      </c>
      <c r="O71" s="100">
        <v>0</v>
      </c>
      <c r="P71" s="100">
        <v>0</v>
      </c>
      <c r="Q71" s="100">
        <v>0</v>
      </c>
      <c r="R71" s="101">
        <v>0</v>
      </c>
    </row>
    <row r="72" spans="2:18" s="34" customFormat="1" x14ac:dyDescent="0.25">
      <c r="C72"/>
      <c r="D72" s="35"/>
      <c r="H72" s="94">
        <f>VLOOKUP($C71,'[5]#summary'!$F$12:$P$157,H$1,FALSE)</f>
        <v>72587.87</v>
      </c>
      <c r="I72" s="94">
        <f>VLOOKUP($C71,'[5]#summary'!$F$12:$P$157,I$1,FALSE)</f>
        <v>64013.45</v>
      </c>
      <c r="J72" s="94">
        <f>VLOOKUP($C71,'[5]#summary'!$F$12:$P$157,J$1,FALSE)</f>
        <v>0</v>
      </c>
      <c r="K72" s="94">
        <f>VLOOKUP($C71,'[5]#summary'!$F$12:$P$157,K$1,FALSE)</f>
        <v>38</v>
      </c>
      <c r="L72" s="94">
        <f>VLOOKUP($C71,'[5]#summary'!$F$12:$P$157,L$1,FALSE)</f>
        <v>418894.06</v>
      </c>
      <c r="M72" s="94">
        <f>VLOOKUP($C71,'[5]#summary'!$F$12:$P$157,M$1,FALSE)</f>
        <v>28.6</v>
      </c>
      <c r="N72" s="94">
        <f>VLOOKUP($C71,'[5]#summary'!$F$12:$P$157,N$1,FALSE)</f>
        <v>0</v>
      </c>
      <c r="O72" s="94">
        <f>VLOOKUP($C71,'[5]#summary'!$F$12:$P$157,O$1,FALSE)</f>
        <v>2782451</v>
      </c>
      <c r="P72" s="94">
        <f>VLOOKUP($C71,'[5]#summary'!$F$12:$P$157,P$1,FALSE)</f>
        <v>0</v>
      </c>
      <c r="Q72" s="94">
        <f>VLOOKUP($C71,'[5]#summary'!$F$12:$P$157,Q$1,FALSE)</f>
        <v>3338012.98</v>
      </c>
      <c r="R72" s="90">
        <f>VLOOKUP(C71,[6]Electric!$C$5:$E$62,3,FALSE)</f>
        <v>7146337</v>
      </c>
    </row>
    <row r="73" spans="2:18" s="34" customFormat="1" x14ac:dyDescent="0.25">
      <c r="C73"/>
      <c r="D73" s="35"/>
      <c r="H73" s="100"/>
      <c r="I73" s="100"/>
      <c r="J73" s="100"/>
      <c r="K73" s="100"/>
      <c r="L73" s="100"/>
      <c r="M73" s="100"/>
      <c r="N73" s="100"/>
      <c r="O73" s="100"/>
      <c r="P73" s="100"/>
      <c r="Q73" s="100"/>
      <c r="R73" s="101"/>
    </row>
    <row r="74" spans="2:18" s="34" customFormat="1" x14ac:dyDescent="0.25">
      <c r="B74" s="34" t="s">
        <v>40</v>
      </c>
      <c r="C74">
        <v>18230015</v>
      </c>
      <c r="D74" s="35" t="s">
        <v>45</v>
      </c>
      <c r="H74" s="100">
        <v>8000</v>
      </c>
      <c r="I74" s="100">
        <v>4568</v>
      </c>
      <c r="J74" s="100">
        <v>0</v>
      </c>
      <c r="K74" s="100">
        <v>0</v>
      </c>
      <c r="L74" s="100">
        <v>315000</v>
      </c>
      <c r="M74" s="100">
        <v>0</v>
      </c>
      <c r="N74" s="100">
        <v>0</v>
      </c>
      <c r="O74" s="100">
        <v>0</v>
      </c>
      <c r="P74" s="100">
        <v>0</v>
      </c>
      <c r="Q74" s="100">
        <v>327568</v>
      </c>
      <c r="R74" s="101">
        <v>1500000</v>
      </c>
    </row>
    <row r="75" spans="2:18" s="34" customFormat="1" x14ac:dyDescent="0.25">
      <c r="C75" s="29"/>
      <c r="D75" s="35"/>
      <c r="H75" s="94">
        <f>VLOOKUP($C74,'[5]#summary'!$F$12:$P$157,H$1,FALSE)</f>
        <v>9752.35</v>
      </c>
      <c r="I75" s="94">
        <f>VLOOKUP($C74,'[5]#summary'!$F$12:$P$157,I$1,FALSE)</f>
        <v>8596.2200000000012</v>
      </c>
      <c r="J75" s="94">
        <f>VLOOKUP($C74,'[5]#summary'!$F$12:$P$157,J$1,FALSE)</f>
        <v>0</v>
      </c>
      <c r="K75" s="94">
        <f>VLOOKUP($C74,'[5]#summary'!$F$12:$P$157,K$1,FALSE)</f>
        <v>0</v>
      </c>
      <c r="L75" s="94">
        <f>VLOOKUP($C74,'[5]#summary'!$F$12:$P$157,L$1,FALSE)</f>
        <v>1138168.8899999999</v>
      </c>
      <c r="M75" s="94">
        <f>VLOOKUP($C74,'[5]#summary'!$F$12:$P$157,M$1,FALSE)</f>
        <v>0</v>
      </c>
      <c r="N75" s="94">
        <f>VLOOKUP($C74,'[5]#summary'!$F$12:$P$157,N$1,FALSE)</f>
        <v>0</v>
      </c>
      <c r="O75" s="94">
        <f>VLOOKUP($C74,'[5]#summary'!$F$12:$P$157,O$1,FALSE)</f>
        <v>0</v>
      </c>
      <c r="P75" s="94">
        <f>VLOOKUP($C74,'[5]#summary'!$F$12:$P$157,P$1,FALSE)</f>
        <v>0</v>
      </c>
      <c r="Q75" s="94">
        <f>VLOOKUP($C74,'[5]#summary'!$F$12:$P$157,Q$1,FALSE)</f>
        <v>1156517.46</v>
      </c>
      <c r="R75" s="90">
        <f>VLOOKUP(C74,[6]Electric!$C$5:$E$62,3,FALSE)</f>
        <v>3952874</v>
      </c>
    </row>
    <row r="76" spans="2:18" s="34" customFormat="1" ht="12.75" x14ac:dyDescent="0.2">
      <c r="C76" s="29"/>
      <c r="D76" s="35"/>
      <c r="H76" s="100"/>
      <c r="I76" s="100"/>
      <c r="J76" s="100"/>
      <c r="K76" s="100"/>
      <c r="L76" s="100"/>
      <c r="M76" s="100"/>
      <c r="N76" s="100"/>
      <c r="O76" s="100"/>
      <c r="P76" s="100"/>
      <c r="Q76" s="100"/>
      <c r="R76" s="101"/>
    </row>
    <row r="77" spans="2:18" x14ac:dyDescent="0.25">
      <c r="B77" s="2" t="s">
        <v>46</v>
      </c>
      <c r="C77">
        <v>18230715</v>
      </c>
      <c r="D77" s="2" t="s">
        <v>47</v>
      </c>
      <c r="G77" s="2"/>
      <c r="H77" s="98">
        <v>334950</v>
      </c>
      <c r="I77" s="98">
        <v>261595.94999999998</v>
      </c>
      <c r="J77" s="98">
        <v>22300</v>
      </c>
      <c r="K77" s="98">
        <v>4800</v>
      </c>
      <c r="L77" s="98">
        <v>174000</v>
      </c>
      <c r="M77" s="98">
        <v>5250</v>
      </c>
      <c r="N77" s="98">
        <v>0</v>
      </c>
      <c r="O77" s="98">
        <v>6212500</v>
      </c>
      <c r="P77" s="98">
        <v>0</v>
      </c>
      <c r="Q77" s="98">
        <v>7015395.9500000002</v>
      </c>
      <c r="R77" s="89">
        <v>17500000</v>
      </c>
    </row>
    <row r="78" spans="2:18" x14ac:dyDescent="0.25">
      <c r="C78"/>
      <c r="G78" s="2"/>
      <c r="H78" s="94">
        <f>VLOOKUP($C77,'[5]#summary'!$F$12:$P$157,H$1,FALSE)</f>
        <v>198935.1</v>
      </c>
      <c r="I78" s="94">
        <f>VLOOKUP($C77,'[5]#summary'!$F$12:$P$157,I$1,FALSE)</f>
        <v>175470.91</v>
      </c>
      <c r="J78" s="94">
        <f>VLOOKUP($C77,'[5]#summary'!$F$12:$P$157,J$1,FALSE)</f>
        <v>5388.079999999999</v>
      </c>
      <c r="K78" s="94">
        <f>VLOOKUP($C77,'[5]#summary'!$F$12:$P$157,K$1,FALSE)</f>
        <v>19659.010000000002</v>
      </c>
      <c r="L78" s="94">
        <f>VLOOKUP($C77,'[5]#summary'!$F$12:$P$157,L$1,FALSE)</f>
        <v>31821.93</v>
      </c>
      <c r="M78" s="94">
        <f>VLOOKUP($C77,'[5]#summary'!$F$12:$P$157,M$1,FALSE)</f>
        <v>555.09</v>
      </c>
      <c r="N78" s="94">
        <f>VLOOKUP($C77,'[5]#summary'!$F$12:$P$157,N$1,FALSE)</f>
        <v>0</v>
      </c>
      <c r="O78" s="94">
        <f>VLOOKUP($C77,'[5]#summary'!$F$12:$P$157,O$1,FALSE)</f>
        <v>5609399</v>
      </c>
      <c r="P78" s="94">
        <f>VLOOKUP($C77,'[5]#summary'!$F$12:$P$157,P$1,FALSE)</f>
        <v>0</v>
      </c>
      <c r="Q78" s="94">
        <f>VLOOKUP($C77,'[5]#summary'!$F$12:$P$157,Q$1,FALSE)</f>
        <v>6041229.1200000001</v>
      </c>
      <c r="R78" s="90">
        <f>VLOOKUP(C77,[6]Electric!$C$5:$E$62,3,FALSE)</f>
        <v>19329108</v>
      </c>
    </row>
    <row r="79" spans="2:18" x14ac:dyDescent="0.25">
      <c r="C79"/>
      <c r="G79" s="2"/>
      <c r="H79" s="94"/>
      <c r="I79" s="94"/>
      <c r="J79" s="94"/>
      <c r="K79" s="94"/>
      <c r="L79" s="94"/>
      <c r="M79" s="94"/>
      <c r="N79" s="94"/>
      <c r="O79" s="94"/>
      <c r="P79" s="135" t="s">
        <v>157</v>
      </c>
      <c r="Q79" s="134">
        <v>-16656.46</v>
      </c>
      <c r="R79" s="90"/>
    </row>
    <row r="80" spans="2:18" x14ac:dyDescent="0.25">
      <c r="C80"/>
      <c r="G80" s="2"/>
      <c r="H80" s="94"/>
      <c r="I80" s="94"/>
      <c r="J80" s="94"/>
      <c r="K80" s="94"/>
      <c r="L80" s="94"/>
      <c r="M80" s="94"/>
      <c r="N80" s="94"/>
      <c r="O80" s="94"/>
      <c r="P80" s="135"/>
      <c r="Q80" s="134">
        <f>SUM(Q78:Q79)</f>
        <v>6024572.6600000001</v>
      </c>
      <c r="R80" s="90"/>
    </row>
    <row r="81" spans="2:18" x14ac:dyDescent="0.25">
      <c r="C81"/>
      <c r="G81" s="2"/>
      <c r="H81" s="98"/>
      <c r="I81" s="98"/>
      <c r="J81" s="98"/>
      <c r="K81" s="98"/>
      <c r="L81" s="98"/>
      <c r="M81" s="98"/>
      <c r="N81" s="98"/>
      <c r="O81" s="98"/>
      <c r="P81" s="98"/>
      <c r="Q81" s="98"/>
      <c r="R81" s="89"/>
    </row>
    <row r="82" spans="2:18" x14ac:dyDescent="0.25">
      <c r="D82" s="2" t="s">
        <v>48</v>
      </c>
      <c r="G82" s="2"/>
      <c r="H82" s="98">
        <v>707475</v>
      </c>
      <c r="I82" s="98">
        <v>552537.97499999998</v>
      </c>
      <c r="J82" s="98">
        <v>4500</v>
      </c>
      <c r="K82" s="98">
        <v>17450</v>
      </c>
      <c r="L82" s="98">
        <v>300384</v>
      </c>
      <c r="M82" s="98">
        <v>200</v>
      </c>
      <c r="N82" s="98">
        <v>1500</v>
      </c>
      <c r="O82" s="98">
        <v>1150000</v>
      </c>
      <c r="P82" s="98">
        <v>0</v>
      </c>
      <c r="Q82" s="98">
        <v>2734046.9750000001</v>
      </c>
      <c r="R82" s="89">
        <v>16000000</v>
      </c>
    </row>
    <row r="83" spans="2:18" x14ac:dyDescent="0.25">
      <c r="G83" s="2"/>
      <c r="H83" s="102">
        <f>H86+H89</f>
        <v>602329.87</v>
      </c>
      <c r="I83" s="102">
        <f>I86+I89</f>
        <v>524542.71999999997</v>
      </c>
      <c r="J83" s="102">
        <f t="shared" ref="J83:Q83" si="2">J86+J89</f>
        <v>781.77</v>
      </c>
      <c r="K83" s="102">
        <f t="shared" si="2"/>
        <v>11238.330000000002</v>
      </c>
      <c r="L83" s="102">
        <f t="shared" si="2"/>
        <v>162440.23000000001</v>
      </c>
      <c r="M83" s="102">
        <f t="shared" si="2"/>
        <v>968.31</v>
      </c>
      <c r="N83" s="102">
        <f t="shared" si="2"/>
        <v>960.43000000000006</v>
      </c>
      <c r="O83" s="102">
        <f t="shared" si="2"/>
        <v>813849.34</v>
      </c>
      <c r="P83" s="102">
        <f t="shared" si="2"/>
        <v>0</v>
      </c>
      <c r="Q83" s="102">
        <f t="shared" si="2"/>
        <v>2117111</v>
      </c>
      <c r="R83" s="99">
        <f>R86+R89</f>
        <v>15108363.5</v>
      </c>
    </row>
    <row r="84" spans="2:18" x14ac:dyDescent="0.25">
      <c r="G84" s="2"/>
      <c r="H84" s="98"/>
      <c r="I84" s="98"/>
      <c r="J84" s="98"/>
      <c r="K84" s="98"/>
      <c r="L84" s="98"/>
      <c r="M84" s="98"/>
      <c r="N84" s="98"/>
      <c r="O84" s="98"/>
      <c r="P84" s="98"/>
      <c r="Q84" s="98"/>
      <c r="R84" s="89"/>
    </row>
    <row r="85" spans="2:18" s="34" customFormat="1" x14ac:dyDescent="0.25">
      <c r="B85" s="34" t="s">
        <v>49</v>
      </c>
      <c r="C85">
        <v>18230723</v>
      </c>
      <c r="D85" s="35" t="s">
        <v>50</v>
      </c>
      <c r="H85" s="100">
        <v>648725</v>
      </c>
      <c r="I85" s="100">
        <v>506654.22499999998</v>
      </c>
      <c r="J85" s="100">
        <v>3500</v>
      </c>
      <c r="K85" s="100">
        <v>16450</v>
      </c>
      <c r="L85" s="100">
        <v>280384</v>
      </c>
      <c r="M85" s="100">
        <v>200</v>
      </c>
      <c r="N85" s="100">
        <v>1500</v>
      </c>
      <c r="O85" s="100">
        <v>750000</v>
      </c>
      <c r="P85" s="100">
        <v>0</v>
      </c>
      <c r="Q85" s="100">
        <v>2207413.2250000001</v>
      </c>
      <c r="R85" s="101">
        <v>15000000</v>
      </c>
    </row>
    <row r="86" spans="2:18" s="34" customFormat="1" x14ac:dyDescent="0.25">
      <c r="C86"/>
      <c r="D86" s="35"/>
      <c r="H86" s="94">
        <f>VLOOKUP($C85,'[5]#summary'!$F$12:$P$157,H$1,FALSE)</f>
        <v>571342.5</v>
      </c>
      <c r="I86" s="94">
        <f>VLOOKUP($C85,'[5]#summary'!$F$12:$P$157,I$1,FALSE)</f>
        <v>497205.74</v>
      </c>
      <c r="J86" s="94">
        <f>VLOOKUP($C85,'[5]#summary'!$F$12:$P$157,J$1,FALSE)</f>
        <v>521.32999999999993</v>
      </c>
      <c r="K86" s="94">
        <f>VLOOKUP($C85,'[5]#summary'!$F$12:$P$157,K$1,FALSE)</f>
        <v>10357.080000000002</v>
      </c>
      <c r="L86" s="94">
        <f>VLOOKUP($C85,'[5]#summary'!$F$12:$P$157,L$1,FALSE)</f>
        <v>162440.23000000001</v>
      </c>
      <c r="M86" s="94">
        <f>VLOOKUP($C85,'[5]#summary'!$F$12:$P$157,M$1,FALSE)</f>
        <v>829.01</v>
      </c>
      <c r="N86" s="94">
        <f>VLOOKUP($C85,'[5]#summary'!$F$12:$P$157,N$1,FALSE)</f>
        <v>960.43000000000006</v>
      </c>
      <c r="O86" s="94">
        <f>VLOOKUP($C85,'[5]#summary'!$F$12:$P$157,O$1,FALSE)</f>
        <v>637816.24</v>
      </c>
      <c r="P86" s="94">
        <f>VLOOKUP($C85,'[5]#summary'!$F$12:$P$157,P$1,FALSE)</f>
        <v>0</v>
      </c>
      <c r="Q86" s="94">
        <f>VLOOKUP($C85,'[5]#summary'!$F$12:$P$157,Q$1,FALSE)</f>
        <v>1881472.56</v>
      </c>
      <c r="R86" s="90">
        <f>VLOOKUP(C85,[6]Electric!$C$5:$E$62,3,FALSE)</f>
        <v>14347049</v>
      </c>
    </row>
    <row r="87" spans="2:18" s="34" customFormat="1" x14ac:dyDescent="0.25">
      <c r="C87"/>
      <c r="D87" s="35"/>
      <c r="H87" s="100"/>
      <c r="I87" s="100"/>
      <c r="J87" s="100"/>
      <c r="K87" s="100"/>
      <c r="L87" s="100"/>
      <c r="M87" s="100"/>
      <c r="N87" s="100"/>
      <c r="O87" s="100"/>
      <c r="P87" s="100"/>
      <c r="Q87" s="100"/>
      <c r="R87" s="101"/>
    </row>
    <row r="88" spans="2:18" s="34" customFormat="1" x14ac:dyDescent="0.25">
      <c r="B88" s="34" t="s">
        <v>49</v>
      </c>
      <c r="C88">
        <v>18236102</v>
      </c>
      <c r="D88" s="35" t="s">
        <v>51</v>
      </c>
      <c r="H88" s="100">
        <v>58750</v>
      </c>
      <c r="I88" s="100">
        <v>45883.75</v>
      </c>
      <c r="J88" s="100">
        <v>1000</v>
      </c>
      <c r="K88" s="100">
        <v>1000</v>
      </c>
      <c r="L88" s="100">
        <v>20000</v>
      </c>
      <c r="M88" s="100">
        <v>0</v>
      </c>
      <c r="N88" s="100">
        <v>0</v>
      </c>
      <c r="O88" s="100">
        <v>400000</v>
      </c>
      <c r="P88" s="100">
        <v>0</v>
      </c>
      <c r="Q88" s="100">
        <v>526633.75</v>
      </c>
      <c r="R88" s="101">
        <v>1000000</v>
      </c>
    </row>
    <row r="89" spans="2:18" s="34" customFormat="1" x14ac:dyDescent="0.25">
      <c r="C89"/>
      <c r="D89" s="35"/>
      <c r="H89" s="94">
        <f>VLOOKUP($C88,'[5]#summary'!$F$12:$P$157,H$1,FALSE)</f>
        <v>30987.370000000003</v>
      </c>
      <c r="I89" s="94">
        <f>VLOOKUP($C88,'[5]#summary'!$F$12:$P$157,I$1,FALSE)</f>
        <v>27336.980000000003</v>
      </c>
      <c r="J89" s="94">
        <f>VLOOKUP($C88,'[5]#summary'!$F$12:$P$157,J$1,FALSE)</f>
        <v>260.44</v>
      </c>
      <c r="K89" s="94">
        <f>VLOOKUP($C88,'[5]#summary'!$F$12:$P$157,K$1,FALSE)</f>
        <v>881.25</v>
      </c>
      <c r="L89" s="94">
        <f>VLOOKUP($C88,'[5]#summary'!$F$12:$P$157,L$1,FALSE)</f>
        <v>0</v>
      </c>
      <c r="M89" s="94">
        <f>VLOOKUP($C88,'[5]#summary'!$F$12:$P$157,M$1,FALSE)</f>
        <v>139.30000000000001</v>
      </c>
      <c r="N89" s="94">
        <f>VLOOKUP($C88,'[5]#summary'!$F$12:$P$157,N$1,FALSE)</f>
        <v>0</v>
      </c>
      <c r="O89" s="94">
        <f>VLOOKUP($C88,'[5]#summary'!$F$12:$P$157,O$1,FALSE)</f>
        <v>176033.1</v>
      </c>
      <c r="P89" s="94">
        <f>VLOOKUP($C88,'[5]#summary'!$F$12:$P$157,P$1,FALSE)</f>
        <v>0</v>
      </c>
      <c r="Q89" s="94">
        <f>VLOOKUP($C88,'[5]#summary'!$F$12:$P$157,Q$1,FALSE)</f>
        <v>235638.44</v>
      </c>
      <c r="R89" s="90">
        <f>VLOOKUP(C88,[6]Electric!$C$5:$E$62,3,FALSE)</f>
        <v>761314.5</v>
      </c>
    </row>
    <row r="90" spans="2:18" s="34" customFormat="1" x14ac:dyDescent="0.25">
      <c r="C90"/>
      <c r="D90" s="35"/>
      <c r="H90" s="100"/>
      <c r="I90" s="100"/>
      <c r="J90" s="100"/>
      <c r="K90" s="100"/>
      <c r="L90" s="100"/>
      <c r="M90" s="100"/>
      <c r="N90" s="100"/>
      <c r="O90" s="100"/>
      <c r="P90" s="100"/>
      <c r="Q90" s="100"/>
      <c r="R90" s="101"/>
    </row>
    <row r="91" spans="2:18" x14ac:dyDescent="0.25">
      <c r="C91"/>
      <c r="D91" s="2" t="s">
        <v>52</v>
      </c>
      <c r="G91" s="2"/>
      <c r="H91" s="91">
        <v>0</v>
      </c>
      <c r="I91" s="91">
        <v>154427.6042329726</v>
      </c>
      <c r="J91" s="91">
        <v>0</v>
      </c>
      <c r="K91" s="91">
        <v>0</v>
      </c>
      <c r="L91" s="91">
        <v>0</v>
      </c>
      <c r="M91" s="91">
        <v>0</v>
      </c>
      <c r="N91" s="91">
        <v>0</v>
      </c>
      <c r="O91" s="91">
        <v>1499648</v>
      </c>
      <c r="P91" s="91">
        <v>0</v>
      </c>
      <c r="Q91" s="91">
        <v>1654075.6042329725</v>
      </c>
      <c r="R91" s="89">
        <v>1866286</v>
      </c>
    </row>
    <row r="92" spans="2:18" x14ac:dyDescent="0.25">
      <c r="C92"/>
      <c r="G92" s="2"/>
      <c r="H92" s="103">
        <f>H95+H98</f>
        <v>461286.88</v>
      </c>
      <c r="I92" s="103">
        <f>I95+I98</f>
        <v>-180.65</v>
      </c>
      <c r="J92" s="103">
        <f t="shared" ref="J92:Q92" si="3">J95+J98</f>
        <v>0</v>
      </c>
      <c r="K92" s="103">
        <f t="shared" si="3"/>
        <v>0</v>
      </c>
      <c r="L92" s="103">
        <f t="shared" si="3"/>
        <v>0.3</v>
      </c>
      <c r="M92" s="103">
        <f t="shared" si="3"/>
        <v>0</v>
      </c>
      <c r="N92" s="103">
        <f t="shared" si="3"/>
        <v>0</v>
      </c>
      <c r="O92" s="103">
        <f t="shared" si="3"/>
        <v>978172.95</v>
      </c>
      <c r="P92" s="103">
        <f t="shared" si="3"/>
        <v>0</v>
      </c>
      <c r="Q92" s="103">
        <f t="shared" si="3"/>
        <v>1439279.48</v>
      </c>
      <c r="R92" s="99">
        <f>R95+R98</f>
        <v>5777074</v>
      </c>
    </row>
    <row r="93" spans="2:18" x14ac:dyDescent="0.25">
      <c r="C93"/>
      <c r="G93" s="2"/>
      <c r="H93" s="91"/>
      <c r="I93" s="91"/>
      <c r="J93" s="91"/>
      <c r="K93" s="91"/>
      <c r="L93" s="91"/>
      <c r="M93" s="91"/>
      <c r="N93" s="91"/>
      <c r="O93" s="91"/>
      <c r="P93" s="91"/>
      <c r="Q93" s="91"/>
      <c r="R93" s="89"/>
    </row>
    <row r="94" spans="2:18" s="34" customFormat="1" x14ac:dyDescent="0.25">
      <c r="B94" s="34" t="s">
        <v>53</v>
      </c>
      <c r="C94">
        <v>18230720</v>
      </c>
      <c r="D94" s="35" t="s">
        <v>54</v>
      </c>
      <c r="H94" s="100">
        <v>0</v>
      </c>
      <c r="I94" s="100">
        <v>89821.198615531495</v>
      </c>
      <c r="J94" s="100">
        <v>0</v>
      </c>
      <c r="K94" s="100">
        <v>0</v>
      </c>
      <c r="L94" s="100">
        <v>0</v>
      </c>
      <c r="M94" s="100">
        <v>0</v>
      </c>
      <c r="N94" s="100">
        <v>0</v>
      </c>
      <c r="O94" s="100">
        <v>1145508.7</v>
      </c>
      <c r="P94" s="100">
        <v>0</v>
      </c>
      <c r="Q94" s="100">
        <v>1235329.8986155314</v>
      </c>
      <c r="R94" s="101">
        <v>1632014</v>
      </c>
    </row>
    <row r="95" spans="2:18" s="34" customFormat="1" x14ac:dyDescent="0.25">
      <c r="C95"/>
      <c r="D95" s="35"/>
      <c r="H95" s="94">
        <f>VLOOKUP($C94,'[5]#summary'!$F$12:$P$157,H$1,FALSE)</f>
        <v>274689.40999999997</v>
      </c>
      <c r="I95" s="94">
        <f>VLOOKUP($C94,'[5]#summary'!$F$12:$P$157,I$1,FALSE)</f>
        <v>-180.65</v>
      </c>
      <c r="J95" s="94">
        <f>VLOOKUP($C94,'[5]#summary'!$F$12:$P$157,J$1,FALSE)</f>
        <v>0</v>
      </c>
      <c r="K95" s="94">
        <f>VLOOKUP($C94,'[5]#summary'!$F$12:$P$157,K$1,FALSE)</f>
        <v>0</v>
      </c>
      <c r="L95" s="94">
        <f>VLOOKUP($C94,'[5]#summary'!$F$12:$P$157,L$1,FALSE)</f>
        <v>0.3</v>
      </c>
      <c r="M95" s="94">
        <f>VLOOKUP($C94,'[5]#summary'!$F$12:$P$157,M$1,FALSE)</f>
        <v>0</v>
      </c>
      <c r="N95" s="94">
        <f>VLOOKUP($C94,'[5]#summary'!$F$12:$P$157,N$1,FALSE)</f>
        <v>0</v>
      </c>
      <c r="O95" s="94">
        <f>VLOOKUP($C94,'[5]#summary'!$F$12:$P$157,O$1,FALSE)</f>
        <v>981197.33</v>
      </c>
      <c r="P95" s="94">
        <f>VLOOKUP($C94,'[5]#summary'!$F$12:$P$157,P$1,FALSE)</f>
        <v>0</v>
      </c>
      <c r="Q95" s="94">
        <f>VLOOKUP($C94,'[5]#summary'!$F$12:$P$157,Q$1,FALSE)</f>
        <v>1255706.3899999999</v>
      </c>
      <c r="R95" s="90">
        <f>VLOOKUP(C94,[6]Electric!$C$5:$E$62,3,FALSE)</f>
        <v>5752434</v>
      </c>
    </row>
    <row r="96" spans="2:18" s="34" customFormat="1" x14ac:dyDescent="0.25">
      <c r="C96"/>
      <c r="D96" s="35"/>
      <c r="H96" s="100"/>
      <c r="I96" s="100"/>
      <c r="J96" s="100"/>
      <c r="K96" s="100"/>
      <c r="L96" s="100"/>
      <c r="M96" s="100"/>
      <c r="N96" s="100"/>
      <c r="O96" s="100"/>
      <c r="P96" s="100"/>
      <c r="Q96" s="100"/>
      <c r="R96" s="101"/>
    </row>
    <row r="97" spans="2:18" s="34" customFormat="1" x14ac:dyDescent="0.25">
      <c r="B97" s="34" t="s">
        <v>53</v>
      </c>
      <c r="C97">
        <v>18230721</v>
      </c>
      <c r="D97" s="35" t="s">
        <v>55</v>
      </c>
      <c r="H97" s="100">
        <v>0</v>
      </c>
      <c r="I97" s="100">
        <v>64606.405617441123</v>
      </c>
      <c r="J97" s="100">
        <v>0</v>
      </c>
      <c r="K97" s="100">
        <v>0</v>
      </c>
      <c r="L97" s="100">
        <v>0</v>
      </c>
      <c r="M97" s="100">
        <v>0</v>
      </c>
      <c r="N97" s="100">
        <v>0</v>
      </c>
      <c r="O97" s="100">
        <v>354139.30000000005</v>
      </c>
      <c r="P97" s="100">
        <v>0</v>
      </c>
      <c r="Q97" s="100">
        <v>418745.70561744116</v>
      </c>
      <c r="R97" s="101">
        <v>234272</v>
      </c>
    </row>
    <row r="98" spans="2:18" s="34" customFormat="1" x14ac:dyDescent="0.25">
      <c r="C98"/>
      <c r="D98" s="35"/>
      <c r="H98" s="94">
        <f>VLOOKUP($C97,'[5]#summary'!$F$12:$P$157,H$1,FALSE)</f>
        <v>186597.47</v>
      </c>
      <c r="I98" s="94">
        <f>VLOOKUP($C97,'[5]#summary'!$F$12:$P$157,I$1,FALSE)</f>
        <v>0</v>
      </c>
      <c r="J98" s="94">
        <f>VLOOKUP($C97,'[5]#summary'!$F$12:$P$157,J$1,FALSE)</f>
        <v>0</v>
      </c>
      <c r="K98" s="94">
        <f>VLOOKUP($C97,'[5]#summary'!$F$12:$P$157,K$1,FALSE)</f>
        <v>0</v>
      </c>
      <c r="L98" s="94">
        <f>VLOOKUP($C97,'[5]#summary'!$F$12:$P$157,L$1,FALSE)</f>
        <v>0</v>
      </c>
      <c r="M98" s="94">
        <f>VLOOKUP($C97,'[5]#summary'!$F$12:$P$157,M$1,FALSE)</f>
        <v>0</v>
      </c>
      <c r="N98" s="94">
        <f>VLOOKUP($C97,'[5]#summary'!$F$12:$P$157,N$1,FALSE)</f>
        <v>0</v>
      </c>
      <c r="O98" s="94">
        <f>VLOOKUP($C97,'[5]#summary'!$F$12:$P$157,O$1,FALSE)</f>
        <v>-3024.3800000000047</v>
      </c>
      <c r="P98" s="94">
        <f>VLOOKUP($C97,'[5]#summary'!$F$12:$P$157,P$1,FALSE)</f>
        <v>0</v>
      </c>
      <c r="Q98" s="94">
        <f>VLOOKUP($C97,'[5]#summary'!$F$12:$P$157,Q$1,FALSE)</f>
        <v>183573.09</v>
      </c>
      <c r="R98" s="90">
        <f>VLOOKUP(C97,[6]Electric!$C$5:$E$62,3,FALSE)</f>
        <v>24640</v>
      </c>
    </row>
    <row r="99" spans="2:18" s="34" customFormat="1" x14ac:dyDescent="0.25">
      <c r="C99"/>
      <c r="D99" s="35"/>
      <c r="H99" s="100"/>
      <c r="I99" s="100"/>
      <c r="J99" s="100"/>
      <c r="K99" s="100"/>
      <c r="L99" s="100"/>
      <c r="M99" s="100"/>
      <c r="N99" s="100"/>
      <c r="O99" s="100"/>
      <c r="P99" s="100"/>
      <c r="Q99" s="100"/>
      <c r="R99" s="101"/>
    </row>
    <row r="100" spans="2:18" x14ac:dyDescent="0.25">
      <c r="B100" s="2" t="s">
        <v>56</v>
      </c>
      <c r="C100" s="21"/>
      <c r="D100" s="2" t="s">
        <v>57</v>
      </c>
      <c r="G100" s="2"/>
      <c r="H100" s="91">
        <v>447635</v>
      </c>
      <c r="I100" s="91">
        <v>354079.28500000003</v>
      </c>
      <c r="J100" s="91">
        <v>174200</v>
      </c>
      <c r="K100" s="91">
        <v>9700</v>
      </c>
      <c r="L100" s="91">
        <v>3268595.09</v>
      </c>
      <c r="M100" s="91">
        <v>1750</v>
      </c>
      <c r="N100" s="91">
        <v>1000</v>
      </c>
      <c r="O100" s="91">
        <v>11128801</v>
      </c>
      <c r="P100" s="91">
        <v>0</v>
      </c>
      <c r="Q100" s="91">
        <v>15385760.375000002</v>
      </c>
      <c r="R100" s="104">
        <v>37990370.399999999</v>
      </c>
    </row>
    <row r="101" spans="2:18" x14ac:dyDescent="0.25">
      <c r="C101" s="29"/>
      <c r="G101" s="2"/>
      <c r="H101" s="103">
        <f>H104+H107+H110+H113+H116+H121</f>
        <v>403557.62999999995</v>
      </c>
      <c r="I101" s="103">
        <f t="shared" ref="I101:Q101" si="4">I104+I107+I110+I113+I116+I121</f>
        <v>355874.38</v>
      </c>
      <c r="J101" s="103">
        <f t="shared" si="4"/>
        <v>75023.95</v>
      </c>
      <c r="K101" s="103">
        <f t="shared" si="4"/>
        <v>8789.82</v>
      </c>
      <c r="L101" s="103">
        <f t="shared" si="4"/>
        <v>1637598.25</v>
      </c>
      <c r="M101" s="103">
        <f t="shared" si="4"/>
        <v>2445.3900000000003</v>
      </c>
      <c r="N101" s="103">
        <f t="shared" si="4"/>
        <v>0</v>
      </c>
      <c r="O101" s="103">
        <f t="shared" si="4"/>
        <v>15481721.9</v>
      </c>
      <c r="P101" s="103">
        <f t="shared" si="4"/>
        <v>0</v>
      </c>
      <c r="Q101" s="103">
        <f>Q104+Q107+Q110+Q113+Q118+Q121</f>
        <v>17975405.289999999</v>
      </c>
      <c r="R101" s="99">
        <f>R104+R107+R110+R113+R116+R121</f>
        <v>54787636.939999998</v>
      </c>
    </row>
    <row r="102" spans="2:18" x14ac:dyDescent="0.25">
      <c r="C102" s="29"/>
      <c r="G102" s="2"/>
      <c r="H102" s="91"/>
      <c r="I102" s="91"/>
      <c r="J102" s="91"/>
      <c r="K102" s="91"/>
      <c r="L102" s="91"/>
      <c r="M102" s="91"/>
      <c r="N102" s="91"/>
      <c r="O102" s="91"/>
      <c r="P102" s="91"/>
      <c r="Q102" s="91"/>
      <c r="R102" s="104"/>
    </row>
    <row r="103" spans="2:18" s="34" customFormat="1" x14ac:dyDescent="0.25">
      <c r="B103" s="34" t="s">
        <v>56</v>
      </c>
      <c r="C103">
        <v>18230714</v>
      </c>
      <c r="D103" s="35" t="s">
        <v>58</v>
      </c>
      <c r="H103" s="100">
        <v>88520</v>
      </c>
      <c r="I103" s="100">
        <v>70019.320000000007</v>
      </c>
      <c r="J103" s="100">
        <v>20000</v>
      </c>
      <c r="K103" s="100">
        <v>3500</v>
      </c>
      <c r="L103" s="100">
        <v>816520.09</v>
      </c>
      <c r="M103" s="100">
        <v>250</v>
      </c>
      <c r="N103" s="100">
        <v>250</v>
      </c>
      <c r="O103" s="100">
        <v>1581803</v>
      </c>
      <c r="P103" s="100">
        <v>0</v>
      </c>
      <c r="Q103" s="100">
        <v>2580862.41</v>
      </c>
      <c r="R103" s="105">
        <v>17087678.399999999</v>
      </c>
    </row>
    <row r="104" spans="2:18" s="34" customFormat="1" x14ac:dyDescent="0.25">
      <c r="C104"/>
      <c r="D104" s="35"/>
      <c r="H104" s="94">
        <f>VLOOKUP($C103,'[5]#summary'!$F$12:$P$157,H$1,FALSE)</f>
        <v>98491.810000000012</v>
      </c>
      <c r="I104" s="94">
        <f>VLOOKUP($C103,'[5]#summary'!$F$12:$P$157,I$1,FALSE)</f>
        <v>86845.24</v>
      </c>
      <c r="J104" s="94">
        <f>VLOOKUP($C103,'[5]#summary'!$F$12:$P$157,J$1,FALSE)</f>
        <v>10266.11</v>
      </c>
      <c r="K104" s="94">
        <f>VLOOKUP($C103,'[5]#summary'!$F$12:$P$157,K$1,FALSE)</f>
        <v>933.18000000000006</v>
      </c>
      <c r="L104" s="94">
        <f>VLOOKUP($C103,'[5]#summary'!$F$12:$P$157,L$1,FALSE)</f>
        <v>367662.88</v>
      </c>
      <c r="M104" s="94">
        <f>VLOOKUP($C103,'[5]#summary'!$F$12:$P$157,M$1,FALSE)</f>
        <v>0</v>
      </c>
      <c r="N104" s="94">
        <f>VLOOKUP($C103,'[5]#summary'!$F$12:$P$157,N$1,FALSE)</f>
        <v>0</v>
      </c>
      <c r="O104" s="94">
        <f>VLOOKUP($C103,'[5]#summary'!$F$12:$P$157,O$1,FALSE)</f>
        <v>5116075.04</v>
      </c>
      <c r="P104" s="94">
        <f>VLOOKUP($C103,'[5]#summary'!$F$12:$P$157,P$1,FALSE)</f>
        <v>0</v>
      </c>
      <c r="Q104" s="94">
        <f>VLOOKUP($C103,'[5]#summary'!$F$12:$P$157,Q$1,FALSE)</f>
        <v>5680274.2599999998</v>
      </c>
      <c r="R104" s="90">
        <f>VLOOKUP(C103,[6]Electric!$C$5:$E$62,3,FALSE)</f>
        <v>35728313.799999997</v>
      </c>
    </row>
    <row r="105" spans="2:18" s="34" customFormat="1" x14ac:dyDescent="0.25">
      <c r="C105"/>
      <c r="D105" s="35"/>
      <c r="H105" s="100"/>
      <c r="I105" s="100"/>
      <c r="J105" s="100"/>
      <c r="K105" s="100"/>
      <c r="L105" s="100"/>
      <c r="M105" s="100"/>
      <c r="N105" s="100"/>
      <c r="O105" s="100"/>
      <c r="P105" s="100"/>
      <c r="Q105" s="100"/>
      <c r="R105" s="105"/>
    </row>
    <row r="106" spans="2:18" s="34" customFormat="1" x14ac:dyDescent="0.25">
      <c r="B106" s="34" t="s">
        <v>56</v>
      </c>
      <c r="C106">
        <v>18230716</v>
      </c>
      <c r="D106" s="37" t="s">
        <v>59</v>
      </c>
      <c r="H106" s="100">
        <v>20955</v>
      </c>
      <c r="I106" s="100">
        <v>16575.404999999999</v>
      </c>
      <c r="J106" s="100">
        <v>8200</v>
      </c>
      <c r="K106" s="100">
        <v>0</v>
      </c>
      <c r="L106" s="100">
        <v>275533</v>
      </c>
      <c r="M106" s="100">
        <v>0</v>
      </c>
      <c r="N106" s="100">
        <v>0</v>
      </c>
      <c r="O106" s="100">
        <v>593970</v>
      </c>
      <c r="P106" s="100">
        <v>0</v>
      </c>
      <c r="Q106" s="100">
        <v>915233.40500000003</v>
      </c>
      <c r="R106" s="105">
        <v>1480197</v>
      </c>
    </row>
    <row r="107" spans="2:18" s="34" customFormat="1" x14ac:dyDescent="0.25">
      <c r="C107"/>
      <c r="D107" s="37"/>
      <c r="H107" s="94">
        <f>VLOOKUP($C106,'[5]#summary'!$F$12:$P$157,H$1,FALSE)</f>
        <v>27001.829999999998</v>
      </c>
      <c r="I107" s="94">
        <f>VLOOKUP($C106,'[5]#summary'!$F$12:$P$157,I$1,FALSE)</f>
        <v>23809.450000000004</v>
      </c>
      <c r="J107" s="94">
        <f>VLOOKUP($C106,'[5]#summary'!$F$12:$P$157,J$1,FALSE)</f>
        <v>4388.1899999999996</v>
      </c>
      <c r="K107" s="94">
        <f>VLOOKUP($C106,'[5]#summary'!$F$12:$P$157,K$1,FALSE)</f>
        <v>232.55</v>
      </c>
      <c r="L107" s="94">
        <f>VLOOKUP($C106,'[5]#summary'!$F$12:$P$157,L$1,FALSE)</f>
        <v>67504.760000000009</v>
      </c>
      <c r="M107" s="94">
        <f>VLOOKUP($C106,'[5]#summary'!$F$12:$P$157,M$1,FALSE)</f>
        <v>59.230000000000004</v>
      </c>
      <c r="N107" s="94">
        <f>VLOOKUP($C106,'[5]#summary'!$F$12:$P$157,N$1,FALSE)</f>
        <v>0</v>
      </c>
      <c r="O107" s="94">
        <f>VLOOKUP($C106,'[5]#summary'!$F$12:$P$157,O$1,FALSE)</f>
        <v>512781.82000000007</v>
      </c>
      <c r="P107" s="94">
        <f>VLOOKUP($C106,'[5]#summary'!$F$12:$P$157,P$1,FALSE)</f>
        <v>0</v>
      </c>
      <c r="Q107" s="94">
        <f>VLOOKUP($C106,'[5]#summary'!$F$12:$P$157,Q$1,FALSE)</f>
        <v>635777.83000000007</v>
      </c>
      <c r="R107" s="90">
        <f>VLOOKUP(C106,[6]Electric!$C$5:$E$62,3,FALSE)</f>
        <v>1241506.1000000001</v>
      </c>
    </row>
    <row r="108" spans="2:18" s="34" customFormat="1" x14ac:dyDescent="0.25">
      <c r="C108"/>
      <c r="D108" s="37"/>
      <c r="H108" s="100"/>
      <c r="I108" s="100"/>
      <c r="J108" s="100"/>
      <c r="K108" s="100"/>
      <c r="L108" s="100"/>
      <c r="M108" s="100"/>
      <c r="N108" s="100"/>
      <c r="O108" s="100"/>
      <c r="P108" s="100"/>
      <c r="Q108" s="100"/>
      <c r="R108" s="105"/>
    </row>
    <row r="109" spans="2:18" s="34" customFormat="1" x14ac:dyDescent="0.25">
      <c r="B109" s="34" t="s">
        <v>56</v>
      </c>
      <c r="C109">
        <v>18230718</v>
      </c>
      <c r="D109" s="35" t="s">
        <v>60</v>
      </c>
      <c r="H109" s="100">
        <v>79250</v>
      </c>
      <c r="I109" s="100">
        <v>62686.749999999993</v>
      </c>
      <c r="J109" s="100">
        <v>20000</v>
      </c>
      <c r="K109" s="100">
        <v>500</v>
      </c>
      <c r="L109" s="100">
        <v>24142</v>
      </c>
      <c r="M109" s="100">
        <v>500</v>
      </c>
      <c r="N109" s="100">
        <v>500</v>
      </c>
      <c r="O109" s="100">
        <v>323300</v>
      </c>
      <c r="P109" s="100">
        <v>0</v>
      </c>
      <c r="Q109" s="100">
        <v>510878.75</v>
      </c>
      <c r="R109" s="105">
        <v>1152985</v>
      </c>
    </row>
    <row r="110" spans="2:18" s="34" customFormat="1" x14ac:dyDescent="0.25">
      <c r="C110"/>
      <c r="D110" s="35"/>
      <c r="H110" s="94">
        <f>VLOOKUP($C109,'[5]#summary'!$F$12:$P$157,H$1,FALSE)</f>
        <v>55550.979999999996</v>
      </c>
      <c r="I110" s="94">
        <f>VLOOKUP($C109,'[5]#summary'!$F$12:$P$157,I$1,FALSE)</f>
        <v>49091.79</v>
      </c>
      <c r="J110" s="94">
        <f>VLOOKUP($C109,'[5]#summary'!$F$12:$P$157,J$1,FALSE)</f>
        <v>17270.75</v>
      </c>
      <c r="K110" s="94">
        <f>VLOOKUP($C109,'[5]#summary'!$F$12:$P$157,K$1,FALSE)</f>
        <v>460.88000000000005</v>
      </c>
      <c r="L110" s="94">
        <f>VLOOKUP($C109,'[5]#summary'!$F$12:$P$157,L$1,FALSE)</f>
        <v>24645.03</v>
      </c>
      <c r="M110" s="94">
        <f>VLOOKUP($C109,'[5]#summary'!$F$12:$P$157,M$1,FALSE)</f>
        <v>249.64</v>
      </c>
      <c r="N110" s="94">
        <f>VLOOKUP($C109,'[5]#summary'!$F$12:$P$157,N$1,FALSE)</f>
        <v>0</v>
      </c>
      <c r="O110" s="94">
        <f>VLOOKUP($C109,'[5]#summary'!$F$12:$P$157,O$1,FALSE)</f>
        <v>86226.47</v>
      </c>
      <c r="P110" s="94">
        <f>VLOOKUP($C109,'[5]#summary'!$F$12:$P$157,P$1,FALSE)</f>
        <v>0</v>
      </c>
      <c r="Q110" s="94">
        <f>VLOOKUP($C109,'[5]#summary'!$F$12:$P$157,Q$1,FALSE)</f>
        <v>233495.54</v>
      </c>
      <c r="R110" s="90">
        <f>VLOOKUP(C109,[6]Electric!$C$5:$E$62,3,FALSE)</f>
        <v>158720.97</v>
      </c>
    </row>
    <row r="111" spans="2:18" s="34" customFormat="1" x14ac:dyDescent="0.25">
      <c r="C111"/>
      <c r="D111" s="35"/>
      <c r="H111" s="100"/>
      <c r="I111" s="100"/>
      <c r="J111" s="100"/>
      <c r="K111" s="100"/>
      <c r="L111" s="100"/>
      <c r="M111" s="100"/>
      <c r="N111" s="100"/>
      <c r="O111" s="100"/>
      <c r="P111" s="100"/>
      <c r="Q111" s="100"/>
      <c r="R111" s="105"/>
    </row>
    <row r="112" spans="2:18" s="34" customFormat="1" x14ac:dyDescent="0.25">
      <c r="B112" s="34" t="s">
        <v>56</v>
      </c>
      <c r="C112">
        <v>18230524</v>
      </c>
      <c r="D112" s="35" t="s">
        <v>61</v>
      </c>
      <c r="H112" s="100">
        <v>67265</v>
      </c>
      <c r="I112" s="100">
        <v>53206.614999999991</v>
      </c>
      <c r="J112" s="100">
        <v>0</v>
      </c>
      <c r="K112" s="100">
        <v>1000</v>
      </c>
      <c r="L112" s="100">
        <v>350000</v>
      </c>
      <c r="M112" s="100">
        <v>0</v>
      </c>
      <c r="N112" s="100">
        <v>0</v>
      </c>
      <c r="O112" s="100">
        <v>397500</v>
      </c>
      <c r="P112" s="100">
        <v>0</v>
      </c>
      <c r="Q112" s="100">
        <v>868971.61499999999</v>
      </c>
      <c r="R112" s="105">
        <v>1198310</v>
      </c>
    </row>
    <row r="113" spans="2:18" s="34" customFormat="1" x14ac:dyDescent="0.25">
      <c r="C113"/>
      <c r="D113" s="35"/>
      <c r="H113" s="94">
        <f>VLOOKUP($C112,'[5]#summary'!$F$12:$P$157,H$1,FALSE)</f>
        <v>43747.500000000007</v>
      </c>
      <c r="I113" s="94">
        <f>VLOOKUP($C112,'[5]#summary'!$F$12:$P$157,I$1,FALSE)</f>
        <v>38506.69</v>
      </c>
      <c r="J113" s="94">
        <f>VLOOKUP($C112,'[5]#summary'!$F$12:$P$157,J$1,FALSE)</f>
        <v>0.81</v>
      </c>
      <c r="K113" s="94">
        <f>VLOOKUP($C112,'[5]#summary'!$F$12:$P$157,K$1,FALSE)</f>
        <v>742.7</v>
      </c>
      <c r="L113" s="94">
        <f>VLOOKUP($C112,'[5]#summary'!$F$12:$P$157,L$1,FALSE)</f>
        <v>66356.22</v>
      </c>
      <c r="M113" s="94">
        <f>VLOOKUP($C112,'[5]#summary'!$F$12:$P$157,M$1,FALSE)</f>
        <v>0</v>
      </c>
      <c r="N113" s="94">
        <f>VLOOKUP($C112,'[5]#summary'!$F$12:$P$157,N$1,FALSE)</f>
        <v>0</v>
      </c>
      <c r="O113" s="94">
        <f>VLOOKUP($C112,'[5]#summary'!$F$12:$P$157,O$1,FALSE)</f>
        <v>479792.06000000006</v>
      </c>
      <c r="P113" s="94">
        <f>VLOOKUP($C112,'[5]#summary'!$F$12:$P$157,P$1,FALSE)</f>
        <v>0</v>
      </c>
      <c r="Q113" s="94">
        <f>VLOOKUP($C112,'[5]#summary'!$F$12:$P$157,Q$1,FALSE)</f>
        <v>629145.98</v>
      </c>
      <c r="R113" s="90">
        <f>VLOOKUP(C112,[6]Electric!$C$5:$E$62,3,FALSE)</f>
        <v>702487</v>
      </c>
    </row>
    <row r="114" spans="2:18" s="34" customFormat="1" x14ac:dyDescent="0.25">
      <c r="C114"/>
      <c r="D114" s="35"/>
      <c r="H114" s="100"/>
      <c r="I114" s="100"/>
      <c r="J114" s="100"/>
      <c r="K114" s="100"/>
      <c r="L114" s="100"/>
      <c r="M114" s="100"/>
      <c r="N114" s="100"/>
      <c r="O114" s="100"/>
      <c r="P114" s="100"/>
      <c r="Q114" s="100"/>
      <c r="R114" s="105"/>
    </row>
    <row r="115" spans="2:18" s="34" customFormat="1" x14ac:dyDescent="0.25">
      <c r="B115" s="34" t="s">
        <v>56</v>
      </c>
      <c r="C115">
        <v>18231134</v>
      </c>
      <c r="D115" s="35" t="s">
        <v>62</v>
      </c>
      <c r="H115" s="100">
        <v>107495</v>
      </c>
      <c r="I115" s="100">
        <v>85028.544999999998</v>
      </c>
      <c r="J115" s="100">
        <v>86000</v>
      </c>
      <c r="K115" s="100">
        <v>3700</v>
      </c>
      <c r="L115" s="100">
        <v>1802400</v>
      </c>
      <c r="M115" s="100">
        <v>500</v>
      </c>
      <c r="N115" s="100">
        <v>250</v>
      </c>
      <c r="O115" s="100">
        <v>5352228</v>
      </c>
      <c r="P115" s="100">
        <v>0</v>
      </c>
      <c r="Q115" s="100">
        <v>7437601.5449999999</v>
      </c>
      <c r="R115" s="105">
        <v>14400000</v>
      </c>
    </row>
    <row r="116" spans="2:18" s="34" customFormat="1" x14ac:dyDescent="0.25">
      <c r="C116">
        <v>18230570</v>
      </c>
      <c r="D116" s="35"/>
      <c r="H116" s="94">
        <f>VLOOKUP($C115,'[5]#summary'!$F$12:$P$157,H$1,FALSE)+VLOOKUP($C116,'[5]#summary'!$F$12:$P$157,H$1,FALSE)</f>
        <v>119532.27999999998</v>
      </c>
      <c r="I116" s="94">
        <f>VLOOKUP($C115,'[5]#summary'!$F$12:$P$157,I$1,FALSE)+VLOOKUP($C116,'[5]#summary'!$F$12:$P$157,I$1,FALSE)</f>
        <v>105387.46999999999</v>
      </c>
      <c r="J116" s="94">
        <f>VLOOKUP($C115,'[5]#summary'!$F$12:$P$157,J$1,FALSE)+VLOOKUP($C116,'[5]#summary'!$F$12:$P$157,J$1,FALSE)</f>
        <v>35528.04</v>
      </c>
      <c r="K116" s="94">
        <f>VLOOKUP($C115,'[5]#summary'!$F$12:$P$157,K$1,FALSE)+VLOOKUP($C116,'[5]#summary'!$F$12:$P$157,K$1,FALSE)</f>
        <v>5489.9099999999989</v>
      </c>
      <c r="L116" s="94">
        <f>VLOOKUP($C115,'[5]#summary'!$F$12:$P$157,L$1,FALSE)+VLOOKUP($C116,'[5]#summary'!$F$12:$P$157,L$1,FALSE)</f>
        <v>1111429.3599999999</v>
      </c>
      <c r="M116" s="94">
        <f>VLOOKUP($C115,'[5]#summary'!$F$12:$P$157,M$1,FALSE)+VLOOKUP($C116,'[5]#summary'!$F$12:$P$157,M$1,FALSE)</f>
        <v>2002.43</v>
      </c>
      <c r="N116" s="94">
        <f>VLOOKUP($C115,'[5]#summary'!$F$12:$P$157,N$1,FALSE)+VLOOKUP($C116,'[5]#summary'!$F$12:$P$157,N$1,FALSE)</f>
        <v>0</v>
      </c>
      <c r="O116" s="94">
        <f>VLOOKUP($C115,'[5]#summary'!$F$12:$P$157,O$1,FALSE)+VLOOKUP($C116,'[5]#summary'!$F$12:$P$157,O$1,FALSE)</f>
        <v>8126920.8300000001</v>
      </c>
      <c r="P116" s="94">
        <f>VLOOKUP($C115,'[5]#summary'!$F$12:$P$157,P$1,FALSE)+VLOOKUP($C116,'[5]#summary'!$F$12:$P$157,P$1,FALSE)</f>
        <v>0</v>
      </c>
      <c r="Q116" s="94">
        <f>VLOOKUP($C115,'[5]#summary'!$F$12:$P$157,Q$1,FALSE)+VLOOKUP($C116,'[5]#summary'!$F$12:$P$157,Q$1,FALSE)</f>
        <v>9506290.3200000003</v>
      </c>
      <c r="R116" s="90">
        <f>VLOOKUP(C115,[6]Electric!$C$5:$E$62,3,FALSE)</f>
        <v>15875057.069999998</v>
      </c>
    </row>
    <row r="117" spans="2:18" s="34" customFormat="1" x14ac:dyDescent="0.25">
      <c r="C117"/>
      <c r="D117" s="35"/>
      <c r="H117" s="94"/>
      <c r="I117" s="94"/>
      <c r="J117" s="94"/>
      <c r="K117" s="94"/>
      <c r="L117" s="94"/>
      <c r="M117" s="94"/>
      <c r="N117" s="94"/>
      <c r="O117" s="94"/>
      <c r="P117" s="135" t="s">
        <v>157</v>
      </c>
      <c r="Q117" s="134">
        <v>10393.969999999999</v>
      </c>
      <c r="R117" s="90"/>
    </row>
    <row r="118" spans="2:18" s="34" customFormat="1" x14ac:dyDescent="0.25">
      <c r="C118"/>
      <c r="D118" s="35"/>
      <c r="H118" s="94"/>
      <c r="I118" s="94"/>
      <c r="J118" s="94"/>
      <c r="K118" s="94"/>
      <c r="L118" s="94"/>
      <c r="M118" s="94"/>
      <c r="N118" s="94"/>
      <c r="O118" s="94"/>
      <c r="P118" s="135"/>
      <c r="Q118" s="134">
        <f>SUM(Q116:Q117)</f>
        <v>9516684.290000001</v>
      </c>
      <c r="R118" s="90"/>
    </row>
    <row r="119" spans="2:18" s="34" customFormat="1" x14ac:dyDescent="0.25">
      <c r="C119"/>
      <c r="D119" s="35"/>
      <c r="H119" s="100"/>
      <c r="I119" s="100"/>
      <c r="J119" s="100"/>
      <c r="K119" s="100"/>
      <c r="L119" s="100"/>
      <c r="M119" s="100"/>
      <c r="N119" s="100"/>
      <c r="O119" s="100"/>
      <c r="P119" s="100"/>
      <c r="Q119" s="100"/>
      <c r="R119" s="105"/>
    </row>
    <row r="120" spans="2:18" s="34" customFormat="1" x14ac:dyDescent="0.25">
      <c r="B120" s="34" t="s">
        <v>56</v>
      </c>
      <c r="C120">
        <v>18230014</v>
      </c>
      <c r="D120" s="35" t="s">
        <v>63</v>
      </c>
      <c r="H120" s="100">
        <v>84150</v>
      </c>
      <c r="I120" s="100">
        <v>66562.649999999994</v>
      </c>
      <c r="J120" s="100">
        <v>40000</v>
      </c>
      <c r="K120" s="100">
        <v>1000</v>
      </c>
      <c r="L120" s="100">
        <v>0</v>
      </c>
      <c r="M120" s="100">
        <v>500</v>
      </c>
      <c r="N120" s="100">
        <v>0</v>
      </c>
      <c r="O120" s="100">
        <v>2880000</v>
      </c>
      <c r="P120" s="100">
        <v>0</v>
      </c>
      <c r="Q120" s="100">
        <v>3072212.65</v>
      </c>
      <c r="R120" s="105">
        <v>2671200</v>
      </c>
    </row>
    <row r="121" spans="2:18" s="34" customFormat="1" x14ac:dyDescent="0.25">
      <c r="C121">
        <v>18230569</v>
      </c>
      <c r="D121" s="35"/>
      <c r="H121" s="94">
        <f>VLOOKUP($C120,'[5]#summary'!$F$12:$P$157,H$1,FALSE)+VLOOKUP($C121,'[5]#summary'!$F$12:$P$157,H$1,FALSE)</f>
        <v>59233.229999999996</v>
      </c>
      <c r="I121" s="94">
        <f>VLOOKUP($C120,'[5]#summary'!$F$12:$P$157,I$1,FALSE)+VLOOKUP($C121,'[5]#summary'!$F$12:$P$157,I$1,FALSE)</f>
        <v>52233.740000000005</v>
      </c>
      <c r="J121" s="94">
        <f>VLOOKUP($C120,'[5]#summary'!$F$12:$P$157,J$1,FALSE)+VLOOKUP($C121,'[5]#summary'!$F$12:$P$157,J$1,FALSE)</f>
        <v>7570.0499999999993</v>
      </c>
      <c r="K121" s="94">
        <f>VLOOKUP($C120,'[5]#summary'!$F$12:$P$157,K$1,FALSE)+VLOOKUP($C121,'[5]#summary'!$F$12:$P$157,K$1,FALSE)</f>
        <v>930.6</v>
      </c>
      <c r="L121" s="94">
        <f>VLOOKUP($C120,'[5]#summary'!$F$12:$P$157,L$1,FALSE)+VLOOKUP($C121,'[5]#summary'!$F$12:$P$157,L$1,FALSE)</f>
        <v>0</v>
      </c>
      <c r="M121" s="94">
        <f>VLOOKUP($C120,'[5]#summary'!$F$12:$P$157,M$1,FALSE)+VLOOKUP($C121,'[5]#summary'!$F$12:$P$157,M$1,FALSE)</f>
        <v>134.09</v>
      </c>
      <c r="N121" s="94">
        <f>VLOOKUP($C120,'[5]#summary'!$F$12:$P$157,N$1,FALSE)+VLOOKUP($C121,'[5]#summary'!$F$12:$P$157,N$1,FALSE)</f>
        <v>0</v>
      </c>
      <c r="O121" s="94">
        <f>VLOOKUP($C120,'[5]#summary'!$F$12:$P$157,O$1,FALSE)+VLOOKUP($C121,'[5]#summary'!$F$12:$P$157,O$1,FALSE)</f>
        <v>1159925.68</v>
      </c>
      <c r="P121" s="94">
        <f>VLOOKUP($C120,'[5]#summary'!$F$12:$P$157,P$1,FALSE)+VLOOKUP($C121,'[5]#summary'!$F$12:$P$157,P$1,FALSE)</f>
        <v>0</v>
      </c>
      <c r="Q121" s="94">
        <f>VLOOKUP($C120,'[5]#summary'!$F$12:$P$157,Q$1,FALSE)+VLOOKUP($C121,'[5]#summary'!$F$12:$P$157,Q$1,FALSE)</f>
        <v>1280027.3899999999</v>
      </c>
      <c r="R121" s="90">
        <f>VLOOKUP(C120,[6]Electric!$C$5:$E$62,3,FALSE)</f>
        <v>1081552</v>
      </c>
    </row>
    <row r="122" spans="2:18" s="34" customFormat="1" x14ac:dyDescent="0.25">
      <c r="C122"/>
      <c r="D122" s="35"/>
      <c r="H122" s="100"/>
      <c r="I122" s="100"/>
      <c r="J122" s="100"/>
      <c r="K122" s="100"/>
      <c r="L122" s="100"/>
      <c r="M122" s="100"/>
      <c r="N122" s="100"/>
      <c r="O122" s="100"/>
      <c r="P122" s="100"/>
      <c r="Q122" s="100"/>
      <c r="R122" s="105"/>
    </row>
    <row r="123" spans="2:18" s="26" customFormat="1" ht="12.75" x14ac:dyDescent="0.2">
      <c r="E123" s="27"/>
      <c r="F123" s="27" t="s">
        <v>64</v>
      </c>
      <c r="H123" s="92">
        <v>4610720.4000000004</v>
      </c>
      <c r="I123" s="92">
        <v>3758196.586632973</v>
      </c>
      <c r="J123" s="92">
        <v>334500</v>
      </c>
      <c r="K123" s="92">
        <v>62450</v>
      </c>
      <c r="L123" s="92">
        <v>4892509.09</v>
      </c>
      <c r="M123" s="92">
        <v>14200</v>
      </c>
      <c r="N123" s="92">
        <v>5500</v>
      </c>
      <c r="O123" s="92">
        <v>40291021</v>
      </c>
      <c r="P123" s="92">
        <v>0</v>
      </c>
      <c r="Q123" s="92">
        <v>53969097.076632977</v>
      </c>
      <c r="R123" s="106">
        <v>140406656.40000001</v>
      </c>
    </row>
    <row r="124" spans="2:18" x14ac:dyDescent="0.25">
      <c r="G124" s="2"/>
      <c r="H124" s="125">
        <f>H57+H78+H83+H92+H101</f>
        <v>4212061.2600000007</v>
      </c>
      <c r="I124" s="125">
        <f t="shared" ref="I124:P124" si="5">I57+I78+I83+I92+I101</f>
        <v>3708087.6700000004</v>
      </c>
      <c r="J124" s="125">
        <f t="shared" si="5"/>
        <v>166424.28999999998</v>
      </c>
      <c r="K124" s="125">
        <f t="shared" si="5"/>
        <v>120542.43</v>
      </c>
      <c r="L124" s="125">
        <f t="shared" si="5"/>
        <v>4020673.4399999995</v>
      </c>
      <c r="M124" s="125">
        <f t="shared" si="5"/>
        <v>18987.64</v>
      </c>
      <c r="N124" s="125">
        <f t="shared" si="5"/>
        <v>43541.77</v>
      </c>
      <c r="O124" s="125">
        <f t="shared" si="5"/>
        <v>39431532.399999999</v>
      </c>
      <c r="P124" s="125">
        <f t="shared" si="5"/>
        <v>0</v>
      </c>
      <c r="Q124" s="125">
        <f>Q57+Q80+Q83+Q92+Q101</f>
        <v>51715588.410000004</v>
      </c>
      <c r="R124" s="126">
        <f>R57+R78+R83+R92+R101</f>
        <v>159582845.44</v>
      </c>
    </row>
    <row r="125" spans="2:18" ht="12.75" x14ac:dyDescent="0.2">
      <c r="C125" s="30"/>
      <c r="G125" s="2"/>
      <c r="H125" s="95"/>
      <c r="I125" s="95"/>
      <c r="J125" s="95"/>
      <c r="K125" s="95"/>
      <c r="L125" s="95"/>
      <c r="M125" s="95"/>
      <c r="N125" s="95"/>
      <c r="O125" s="95"/>
      <c r="P125" s="95"/>
      <c r="Q125" s="95"/>
      <c r="R125" s="96"/>
    </row>
    <row r="126" spans="2:18" x14ac:dyDescent="0.25">
      <c r="B126" s="2" t="s">
        <v>65</v>
      </c>
      <c r="G126" s="2"/>
      <c r="H126" s="91"/>
      <c r="I126" s="91"/>
      <c r="J126" s="91"/>
      <c r="K126" s="91"/>
      <c r="L126" s="91"/>
      <c r="M126" s="91"/>
      <c r="N126" s="91"/>
      <c r="O126" s="91"/>
      <c r="P126" s="91"/>
      <c r="Q126" s="91"/>
      <c r="R126" s="97"/>
    </row>
    <row r="127" spans="2:18" x14ac:dyDescent="0.25">
      <c r="B127" s="2" t="s">
        <v>66</v>
      </c>
      <c r="C127" s="38"/>
      <c r="D127" s="2" t="s">
        <v>67</v>
      </c>
      <c r="G127" s="2"/>
      <c r="H127" s="91">
        <v>141850</v>
      </c>
      <c r="I127" s="91">
        <v>112203.35</v>
      </c>
      <c r="J127" s="91">
        <v>30000</v>
      </c>
      <c r="K127" s="91">
        <v>0</v>
      </c>
      <c r="L127" s="91">
        <v>150440</v>
      </c>
      <c r="M127" s="91">
        <v>56000</v>
      </c>
      <c r="N127" s="91">
        <v>0</v>
      </c>
      <c r="O127" s="91">
        <v>1470766.5</v>
      </c>
      <c r="P127" s="91">
        <v>0</v>
      </c>
      <c r="Q127" s="91">
        <v>1961259.85</v>
      </c>
      <c r="R127" s="89">
        <v>359450</v>
      </c>
    </row>
    <row r="128" spans="2:18" x14ac:dyDescent="0.25">
      <c r="C128" s="38"/>
      <c r="G128" s="2"/>
      <c r="H128" s="103">
        <f>H131+H134+H137</f>
        <v>42751.390000000007</v>
      </c>
      <c r="I128" s="103">
        <f>I131+I134+I137</f>
        <v>37711.96</v>
      </c>
      <c r="J128" s="103">
        <f t="shared" ref="J128:Q128" si="6">J131+J134+J137</f>
        <v>0</v>
      </c>
      <c r="K128" s="103">
        <f t="shared" si="6"/>
        <v>0</v>
      </c>
      <c r="L128" s="103">
        <f t="shared" si="6"/>
        <v>66500.39999999998</v>
      </c>
      <c r="M128" s="103">
        <f t="shared" si="6"/>
        <v>0</v>
      </c>
      <c r="N128" s="103">
        <f t="shared" si="6"/>
        <v>213700</v>
      </c>
      <c r="O128" s="103">
        <f t="shared" si="6"/>
        <v>62600</v>
      </c>
      <c r="P128" s="103">
        <f t="shared" si="6"/>
        <v>0</v>
      </c>
      <c r="Q128" s="103">
        <f t="shared" si="6"/>
        <v>423263.74999999994</v>
      </c>
      <c r="R128" s="99">
        <f>R131+R134+R137</f>
        <v>-489261</v>
      </c>
    </row>
    <row r="129" spans="2:18" x14ac:dyDescent="0.25">
      <c r="C129" s="38"/>
      <c r="G129" s="2"/>
      <c r="H129" s="91"/>
      <c r="I129" s="91"/>
      <c r="J129" s="91"/>
      <c r="K129" s="91"/>
      <c r="L129" s="91"/>
      <c r="M129" s="91"/>
      <c r="N129" s="91"/>
      <c r="O129" s="91"/>
      <c r="P129" s="91"/>
      <c r="Q129" s="91"/>
      <c r="R129" s="89"/>
    </row>
    <row r="130" spans="2:18" x14ac:dyDescent="0.25">
      <c r="B130" s="34" t="s">
        <v>66</v>
      </c>
      <c r="C130">
        <v>18230526</v>
      </c>
      <c r="D130" s="35" t="s">
        <v>68</v>
      </c>
      <c r="G130" s="2"/>
      <c r="H130" s="100">
        <v>34050</v>
      </c>
      <c r="I130" s="100">
        <v>26933.55</v>
      </c>
      <c r="J130" s="100">
        <v>20000</v>
      </c>
      <c r="K130" s="100">
        <v>0</v>
      </c>
      <c r="L130" s="100">
        <v>75000</v>
      </c>
      <c r="M130" s="100">
        <v>56000</v>
      </c>
      <c r="N130" s="100">
        <v>0</v>
      </c>
      <c r="O130" s="100">
        <v>1470766.5</v>
      </c>
      <c r="P130" s="100">
        <v>0</v>
      </c>
      <c r="Q130" s="100">
        <v>1682750.05</v>
      </c>
      <c r="R130" s="107">
        <v>134750</v>
      </c>
    </row>
    <row r="131" spans="2:18" x14ac:dyDescent="0.25">
      <c r="B131" s="34"/>
      <c r="C131"/>
      <c r="D131" s="35"/>
      <c r="G131" s="2"/>
      <c r="H131" s="94">
        <f>VLOOKUP($C130,'[5]#summary'!$F$12:$P$157,H$1,FALSE)</f>
        <v>0</v>
      </c>
      <c r="I131" s="94">
        <f>VLOOKUP($C130,'[5]#summary'!$F$12:$P$157,I$1,FALSE)</f>
        <v>0</v>
      </c>
      <c r="J131" s="94">
        <f>VLOOKUP($C130,'[5]#summary'!$F$12:$P$157,J$1,FALSE)</f>
        <v>0</v>
      </c>
      <c r="K131" s="94">
        <f>VLOOKUP($C130,'[5]#summary'!$F$12:$P$157,K$1,FALSE)</f>
        <v>0</v>
      </c>
      <c r="L131" s="94">
        <f>VLOOKUP($C130,'[5]#summary'!$F$12:$P$157,L$1,FALSE)</f>
        <v>0</v>
      </c>
      <c r="M131" s="94">
        <f>VLOOKUP($C130,'[5]#summary'!$F$12:$P$157,M$1,FALSE)</f>
        <v>0</v>
      </c>
      <c r="N131" s="94">
        <f>VLOOKUP($C130,'[5]#summary'!$F$12:$P$157,N$1,FALSE)</f>
        <v>213700</v>
      </c>
      <c r="O131" s="94">
        <f>VLOOKUP($C130,'[5]#summary'!$F$12:$P$157,O$1,FALSE)</f>
        <v>62600</v>
      </c>
      <c r="P131" s="94">
        <f>VLOOKUP($C130,'[5]#summary'!$F$12:$P$157,P$1,FALSE)</f>
        <v>0</v>
      </c>
      <c r="Q131" s="94">
        <f>VLOOKUP($C130,'[5]#summary'!$F$12:$P$157,Q$1,FALSE)</f>
        <v>276300</v>
      </c>
      <c r="R131" s="90"/>
    </row>
    <row r="132" spans="2:18" x14ac:dyDescent="0.25">
      <c r="B132" s="34"/>
      <c r="C132"/>
      <c r="D132" s="35"/>
      <c r="G132" s="2"/>
      <c r="H132" s="100"/>
      <c r="I132" s="100"/>
      <c r="J132" s="100"/>
      <c r="K132" s="100"/>
      <c r="L132" s="100"/>
      <c r="M132" s="100"/>
      <c r="N132" s="100"/>
      <c r="O132" s="100"/>
      <c r="P132" s="100"/>
      <c r="Q132" s="100"/>
      <c r="R132" s="107"/>
    </row>
    <row r="133" spans="2:18" x14ac:dyDescent="0.25">
      <c r="B133" s="34" t="s">
        <v>66</v>
      </c>
      <c r="C133">
        <v>18230750</v>
      </c>
      <c r="D133" s="35" t="s">
        <v>69</v>
      </c>
      <c r="G133" s="2"/>
      <c r="H133" s="100">
        <v>28875</v>
      </c>
      <c r="I133" s="100">
        <v>22840.125</v>
      </c>
      <c r="J133" s="100">
        <v>0</v>
      </c>
      <c r="K133" s="100">
        <v>0</v>
      </c>
      <c r="L133" s="100">
        <v>20000</v>
      </c>
      <c r="M133" s="100">
        <v>0</v>
      </c>
      <c r="N133" s="100">
        <v>0</v>
      </c>
      <c r="O133" s="100">
        <v>0</v>
      </c>
      <c r="P133" s="100">
        <v>0</v>
      </c>
      <c r="Q133" s="100">
        <v>71715.125</v>
      </c>
      <c r="R133" s="107">
        <v>0</v>
      </c>
    </row>
    <row r="134" spans="2:18" x14ac:dyDescent="0.25">
      <c r="B134" s="34"/>
      <c r="C134"/>
      <c r="D134" s="35"/>
      <c r="G134" s="2"/>
      <c r="H134" s="94">
        <f>VLOOKUP($C133,'[5]#summary'!$F$12:$P$157,H$1,FALSE)</f>
        <v>1331.88</v>
      </c>
      <c r="I134" s="94">
        <f>VLOOKUP($C133,'[5]#summary'!$F$12:$P$157,I$1,FALSE)</f>
        <v>1170.72</v>
      </c>
      <c r="J134" s="94">
        <f>VLOOKUP($C133,'[5]#summary'!$F$12:$P$157,J$1,FALSE)</f>
        <v>0</v>
      </c>
      <c r="K134" s="94">
        <f>VLOOKUP($C133,'[5]#summary'!$F$12:$P$157,K$1,FALSE)</f>
        <v>0</v>
      </c>
      <c r="L134" s="94">
        <f>VLOOKUP($C133,'[5]#summary'!$F$12:$P$157,L$1,FALSE)</f>
        <v>0</v>
      </c>
      <c r="M134" s="94">
        <f>VLOOKUP($C133,'[5]#summary'!$F$12:$P$157,M$1,FALSE)</f>
        <v>0</v>
      </c>
      <c r="N134" s="94">
        <f>VLOOKUP($C133,'[5]#summary'!$F$12:$P$157,N$1,FALSE)</f>
        <v>0</v>
      </c>
      <c r="O134" s="94">
        <f>VLOOKUP($C133,'[5]#summary'!$F$12:$P$157,O$1,FALSE)</f>
        <v>0</v>
      </c>
      <c r="P134" s="94">
        <f>VLOOKUP($C133,'[5]#summary'!$F$12:$P$157,P$1,FALSE)</f>
        <v>0</v>
      </c>
      <c r="Q134" s="94">
        <f>VLOOKUP($C133,'[5]#summary'!$F$12:$P$157,Q$1,FALSE)</f>
        <v>2502.6000000000004</v>
      </c>
      <c r="R134" s="90"/>
    </row>
    <row r="135" spans="2:18" x14ac:dyDescent="0.25">
      <c r="B135" s="34"/>
      <c r="C135"/>
      <c r="D135" s="35"/>
      <c r="G135" s="2"/>
      <c r="H135" s="100"/>
      <c r="I135" s="100"/>
      <c r="J135" s="100"/>
      <c r="K135" s="100"/>
      <c r="L135" s="100"/>
      <c r="M135" s="100"/>
      <c r="N135" s="100"/>
      <c r="O135" s="100"/>
      <c r="P135" s="100"/>
      <c r="Q135" s="100"/>
      <c r="R135" s="107"/>
    </row>
    <row r="136" spans="2:18" x14ac:dyDescent="0.25">
      <c r="B136" s="34" t="s">
        <v>66</v>
      </c>
      <c r="C136">
        <v>18230749</v>
      </c>
      <c r="D136" s="35" t="s">
        <v>70</v>
      </c>
      <c r="G136" s="2"/>
      <c r="H136" s="100">
        <v>78925</v>
      </c>
      <c r="I136" s="100">
        <v>62429.674999999996</v>
      </c>
      <c r="J136" s="100">
        <v>10000</v>
      </c>
      <c r="K136" s="100">
        <v>0</v>
      </c>
      <c r="L136" s="100">
        <v>55440</v>
      </c>
      <c r="M136" s="100">
        <v>0</v>
      </c>
      <c r="N136" s="100">
        <v>0</v>
      </c>
      <c r="O136" s="100">
        <v>0</v>
      </c>
      <c r="P136" s="100">
        <v>0</v>
      </c>
      <c r="Q136" s="100">
        <v>206794.67499999999</v>
      </c>
      <c r="R136" s="107">
        <v>224700</v>
      </c>
    </row>
    <row r="137" spans="2:18" x14ac:dyDescent="0.25">
      <c r="B137" s="34"/>
      <c r="C137"/>
      <c r="D137" s="35"/>
      <c r="G137" s="2"/>
      <c r="H137" s="94">
        <f>VLOOKUP($C136,'[5]#summary'!$F$12:$P$157,H$1,FALSE)</f>
        <v>41419.510000000009</v>
      </c>
      <c r="I137" s="94">
        <f>VLOOKUP($C136,'[5]#summary'!$F$12:$P$157,I$1,FALSE)</f>
        <v>36541.24</v>
      </c>
      <c r="J137" s="94">
        <f>VLOOKUP($C136,'[5]#summary'!$F$12:$P$157,J$1,FALSE)</f>
        <v>0</v>
      </c>
      <c r="K137" s="94">
        <f>VLOOKUP($C136,'[5]#summary'!$F$12:$P$157,K$1,FALSE)</f>
        <v>0</v>
      </c>
      <c r="L137" s="94">
        <f>VLOOKUP($C136,'[5]#summary'!$F$12:$P$157,L$1,FALSE)</f>
        <v>66500.39999999998</v>
      </c>
      <c r="M137" s="94">
        <f>VLOOKUP($C136,'[5]#summary'!$F$12:$P$157,M$1,FALSE)</f>
        <v>0</v>
      </c>
      <c r="N137" s="94">
        <f>VLOOKUP($C136,'[5]#summary'!$F$12:$P$157,N$1,FALSE)</f>
        <v>0</v>
      </c>
      <c r="O137" s="94">
        <f>VLOOKUP($C136,'[5]#summary'!$F$12:$P$157,O$1,FALSE)</f>
        <v>0</v>
      </c>
      <c r="P137" s="94">
        <f>VLOOKUP($C136,'[5]#summary'!$F$12:$P$157,P$1,FALSE)</f>
        <v>0</v>
      </c>
      <c r="Q137" s="94">
        <f>VLOOKUP($C136,'[5]#summary'!$F$12:$P$157,Q$1,FALSE)</f>
        <v>144461.14999999997</v>
      </c>
      <c r="R137" s="90">
        <f>VLOOKUP(C136,[6]Electric!$C$5:$E$62,3,FALSE)</f>
        <v>-489261</v>
      </c>
    </row>
    <row r="138" spans="2:18" s="41" customFormat="1" x14ac:dyDescent="0.25">
      <c r="B138" s="113"/>
      <c r="C138" s="114"/>
      <c r="D138" s="37"/>
      <c r="H138" s="115"/>
      <c r="I138" s="115"/>
      <c r="J138" s="115"/>
      <c r="K138" s="115"/>
      <c r="L138" s="115"/>
      <c r="M138" s="115"/>
      <c r="N138" s="115"/>
      <c r="O138" s="115"/>
      <c r="P138" s="115"/>
      <c r="Q138" s="115"/>
      <c r="R138" s="116"/>
    </row>
    <row r="139" spans="2:18" x14ac:dyDescent="0.25">
      <c r="B139" s="2" t="s">
        <v>66</v>
      </c>
      <c r="C139" s="38"/>
      <c r="D139" s="2" t="s">
        <v>156</v>
      </c>
      <c r="G139" s="2"/>
      <c r="H139" s="91">
        <v>0</v>
      </c>
      <c r="I139" s="91">
        <v>0</v>
      </c>
      <c r="J139" s="91">
        <v>0</v>
      </c>
      <c r="K139" s="91">
        <v>0</v>
      </c>
      <c r="L139" s="91">
        <v>0</v>
      </c>
      <c r="M139" s="91">
        <v>0</v>
      </c>
      <c r="N139" s="91">
        <v>0</v>
      </c>
      <c r="O139" s="91">
        <v>0</v>
      </c>
      <c r="P139" s="91">
        <v>0</v>
      </c>
      <c r="Q139" s="91">
        <v>0</v>
      </c>
      <c r="R139" s="89">
        <f>R142</f>
        <v>0</v>
      </c>
    </row>
    <row r="140" spans="2:18" x14ac:dyDescent="0.25">
      <c r="C140" s="38"/>
      <c r="G140" s="2"/>
      <c r="H140" s="103">
        <v>0</v>
      </c>
      <c r="I140" s="103">
        <v>0</v>
      </c>
      <c r="J140" s="103">
        <v>0</v>
      </c>
      <c r="K140" s="103">
        <v>0</v>
      </c>
      <c r="L140" s="103">
        <v>0</v>
      </c>
      <c r="M140" s="103">
        <v>0</v>
      </c>
      <c r="N140" s="103">
        <v>0</v>
      </c>
      <c r="O140" s="103">
        <v>0</v>
      </c>
      <c r="P140" s="103">
        <v>0</v>
      </c>
      <c r="Q140" s="103">
        <v>0</v>
      </c>
      <c r="R140" s="99">
        <f>R143</f>
        <v>-123215</v>
      </c>
    </row>
    <row r="141" spans="2:18" s="41" customFormat="1" x14ac:dyDescent="0.25">
      <c r="B141" s="113"/>
      <c r="C141" s="114"/>
      <c r="D141" s="37"/>
      <c r="H141" s="115"/>
      <c r="I141" s="115"/>
      <c r="J141" s="115"/>
      <c r="K141" s="115"/>
      <c r="L141" s="115"/>
      <c r="M141" s="115"/>
      <c r="N141" s="115"/>
      <c r="O141" s="115"/>
      <c r="P141" s="115"/>
      <c r="Q141" s="115"/>
      <c r="R141" s="116"/>
    </row>
    <row r="142" spans="2:18" s="41" customFormat="1" x14ac:dyDescent="0.25">
      <c r="B142" s="113" t="s">
        <v>66</v>
      </c>
      <c r="C142" s="114">
        <v>18231128</v>
      </c>
      <c r="D142" s="37" t="s">
        <v>155</v>
      </c>
      <c r="H142" s="115">
        <v>0</v>
      </c>
      <c r="I142" s="115">
        <v>0</v>
      </c>
      <c r="J142" s="115">
        <v>0</v>
      </c>
      <c r="K142" s="115">
        <v>0</v>
      </c>
      <c r="L142" s="115">
        <v>0</v>
      </c>
      <c r="M142" s="115">
        <v>0</v>
      </c>
      <c r="N142" s="115">
        <v>0</v>
      </c>
      <c r="O142" s="115">
        <v>0</v>
      </c>
      <c r="P142" s="115">
        <v>0</v>
      </c>
      <c r="Q142" s="115">
        <v>0</v>
      </c>
      <c r="R142" s="116">
        <v>0</v>
      </c>
    </row>
    <row r="143" spans="2:18" s="41" customFormat="1" x14ac:dyDescent="0.25">
      <c r="B143" s="113"/>
      <c r="C143" s="114"/>
      <c r="D143" s="37"/>
      <c r="H143" s="94">
        <v>0</v>
      </c>
      <c r="I143" s="94">
        <v>0</v>
      </c>
      <c r="J143" s="94">
        <v>0</v>
      </c>
      <c r="K143" s="94">
        <v>0</v>
      </c>
      <c r="L143" s="94">
        <v>0</v>
      </c>
      <c r="M143" s="94">
        <v>0</v>
      </c>
      <c r="N143" s="94">
        <v>0</v>
      </c>
      <c r="O143" s="94">
        <v>0</v>
      </c>
      <c r="P143" s="94">
        <v>0</v>
      </c>
      <c r="Q143" s="94">
        <v>0</v>
      </c>
      <c r="R143" s="90">
        <v>-123215</v>
      </c>
    </row>
    <row r="144" spans="2:18" x14ac:dyDescent="0.25">
      <c r="B144" s="34"/>
      <c r="C144"/>
      <c r="D144" s="35"/>
      <c r="G144" s="2"/>
      <c r="H144" s="100"/>
      <c r="I144" s="100"/>
      <c r="J144" s="100"/>
      <c r="K144" s="100"/>
      <c r="L144" s="100"/>
      <c r="M144" s="100"/>
      <c r="N144" s="100"/>
      <c r="O144" s="100"/>
      <c r="P144" s="100"/>
      <c r="Q144" s="100"/>
      <c r="R144" s="107"/>
    </row>
    <row r="145" spans="2:19" ht="12.75" x14ac:dyDescent="0.2">
      <c r="F145" s="27" t="s">
        <v>71</v>
      </c>
      <c r="G145" s="2"/>
      <c r="H145" s="92">
        <v>141850</v>
      </c>
      <c r="I145" s="92">
        <v>112203.35</v>
      </c>
      <c r="J145" s="92">
        <v>30000</v>
      </c>
      <c r="K145" s="92">
        <v>0</v>
      </c>
      <c r="L145" s="92">
        <v>150440</v>
      </c>
      <c r="M145" s="92">
        <v>56000</v>
      </c>
      <c r="N145" s="92">
        <v>0</v>
      </c>
      <c r="O145" s="92">
        <v>1470766.5</v>
      </c>
      <c r="P145" s="92">
        <v>0</v>
      </c>
      <c r="Q145" s="92">
        <v>1961259.85</v>
      </c>
      <c r="R145" s="93">
        <v>359450</v>
      </c>
    </row>
    <row r="146" spans="2:19" x14ac:dyDescent="0.25">
      <c r="F146" s="27"/>
      <c r="G146" s="2"/>
      <c r="H146" s="125">
        <f>H128</f>
        <v>42751.390000000007</v>
      </c>
      <c r="I146" s="125">
        <f>I128</f>
        <v>37711.96</v>
      </c>
      <c r="J146" s="125">
        <f t="shared" ref="J146:Q146" si="7">J128</f>
        <v>0</v>
      </c>
      <c r="K146" s="125">
        <f t="shared" si="7"/>
        <v>0</v>
      </c>
      <c r="L146" s="125">
        <f t="shared" si="7"/>
        <v>66500.39999999998</v>
      </c>
      <c r="M146" s="125">
        <f t="shared" si="7"/>
        <v>0</v>
      </c>
      <c r="N146" s="125">
        <f t="shared" si="7"/>
        <v>213700</v>
      </c>
      <c r="O146" s="125">
        <f t="shared" si="7"/>
        <v>62600</v>
      </c>
      <c r="P146" s="125">
        <f t="shared" si="7"/>
        <v>0</v>
      </c>
      <c r="Q146" s="125">
        <f t="shared" si="7"/>
        <v>423263.74999999994</v>
      </c>
      <c r="R146" s="126">
        <f>R128+R140</f>
        <v>-612476</v>
      </c>
    </row>
    <row r="147" spans="2:19" ht="12.75" x14ac:dyDescent="0.2">
      <c r="C147" s="30"/>
      <c r="F147" s="27"/>
      <c r="G147" s="2"/>
      <c r="H147" s="95"/>
      <c r="I147" s="95"/>
      <c r="J147" s="95"/>
      <c r="K147" s="95"/>
      <c r="L147" s="95"/>
      <c r="M147" s="95"/>
      <c r="N147" s="95"/>
      <c r="O147" s="95"/>
      <c r="P147" s="95"/>
      <c r="Q147" s="95"/>
      <c r="R147" s="96"/>
    </row>
    <row r="148" spans="2:19" x14ac:dyDescent="0.25">
      <c r="F148" s="27"/>
      <c r="G148" s="2"/>
      <c r="H148" s="91"/>
      <c r="I148" s="91"/>
      <c r="J148" s="91"/>
      <c r="K148" s="91"/>
      <c r="L148" s="91"/>
      <c r="M148" s="91"/>
      <c r="N148" s="91"/>
      <c r="O148" s="91"/>
      <c r="P148" s="91"/>
      <c r="Q148" s="91"/>
      <c r="R148" s="97"/>
    </row>
    <row r="149" spans="2:19" x14ac:dyDescent="0.25">
      <c r="B149" s="2" t="s">
        <v>72</v>
      </c>
      <c r="G149" s="2"/>
      <c r="H149" s="91"/>
      <c r="I149" s="91"/>
      <c r="J149" s="91"/>
      <c r="K149" s="91"/>
      <c r="L149" s="91"/>
      <c r="M149" s="91"/>
      <c r="N149" s="91"/>
      <c r="O149" s="91"/>
      <c r="P149" s="91"/>
      <c r="Q149" s="91"/>
      <c r="R149" s="97"/>
    </row>
    <row r="150" spans="2:19" x14ac:dyDescent="0.25">
      <c r="B150" s="2" t="s">
        <v>73</v>
      </c>
      <c r="C150">
        <v>18230421</v>
      </c>
      <c r="D150" s="2" t="s">
        <v>74</v>
      </c>
      <c r="G150" s="2"/>
      <c r="H150" s="91">
        <v>0</v>
      </c>
      <c r="I150" s="91">
        <v>0</v>
      </c>
      <c r="J150" s="91">
        <v>0</v>
      </c>
      <c r="K150" s="91">
        <v>0</v>
      </c>
      <c r="L150" s="91">
        <v>4916640</v>
      </c>
      <c r="M150" s="91">
        <v>0</v>
      </c>
      <c r="N150" s="91">
        <v>0</v>
      </c>
      <c r="O150" s="91">
        <v>0</v>
      </c>
      <c r="P150" s="91"/>
      <c r="Q150" s="91">
        <v>4916640</v>
      </c>
      <c r="R150" s="89">
        <v>14628413.35072881</v>
      </c>
    </row>
    <row r="151" spans="2:19" x14ac:dyDescent="0.25">
      <c r="C151"/>
      <c r="G151" s="2"/>
      <c r="H151" s="94">
        <f>VLOOKUP($C150,'[5]#summary'!$F$12:$P$157,H$1,FALSE)</f>
        <v>0</v>
      </c>
      <c r="I151" s="94">
        <f>VLOOKUP($C150,'[5]#summary'!$F$12:$P$157,I$1,FALSE)</f>
        <v>0</v>
      </c>
      <c r="J151" s="94">
        <f>VLOOKUP($C150,'[5]#summary'!$F$12:$P$157,J$1,FALSE)</f>
        <v>0</v>
      </c>
      <c r="K151" s="94">
        <f>VLOOKUP($C150,'[5]#summary'!$F$12:$P$157,K$1,FALSE)</f>
        <v>533.39</v>
      </c>
      <c r="L151" s="94">
        <f>VLOOKUP($C150,'[5]#summary'!$F$12:$P$157,L$1,FALSE)</f>
        <v>0</v>
      </c>
      <c r="M151" s="94">
        <f>VLOOKUP($C150,'[5]#summary'!$F$12:$P$157,M$1,FALSE)</f>
        <v>0</v>
      </c>
      <c r="N151" s="94">
        <f>VLOOKUP($C150,'[5]#summary'!$F$12:$P$157,N$1,FALSE)</f>
        <v>0</v>
      </c>
      <c r="O151" s="94">
        <f>VLOOKUP($C150,'[5]#summary'!$F$12:$P$157,O$1,FALSE)</f>
        <v>4151432.82</v>
      </c>
      <c r="P151" s="94">
        <f>VLOOKUP($C150,'[5]#summary'!$F$12:$P$157,P$1,FALSE)</f>
        <v>0</v>
      </c>
      <c r="Q151" s="94">
        <f>VLOOKUP($C150,'[5]#summary'!$F$12:$P$157,Q$1,FALSE)</f>
        <v>4151966.21</v>
      </c>
      <c r="R151" s="90">
        <v>14717800</v>
      </c>
    </row>
    <row r="152" spans="2:19" x14ac:dyDescent="0.25">
      <c r="C152"/>
      <c r="G152" s="2"/>
      <c r="H152" s="91"/>
      <c r="I152" s="91"/>
      <c r="J152" s="91"/>
      <c r="K152" s="91"/>
      <c r="L152" s="91"/>
      <c r="M152" s="91"/>
      <c r="N152" s="91"/>
      <c r="O152" s="91"/>
      <c r="P152" s="91"/>
      <c r="Q152" s="91"/>
      <c r="R152" s="89"/>
    </row>
    <row r="153" spans="2:19" x14ac:dyDescent="0.25">
      <c r="B153" s="2" t="s">
        <v>75</v>
      </c>
      <c r="C153">
        <v>18230134</v>
      </c>
      <c r="D153" s="2" t="s">
        <v>76</v>
      </c>
      <c r="G153" s="2"/>
      <c r="H153" s="91">
        <v>276237.5</v>
      </c>
      <c r="I153" s="91">
        <v>218503.86249999999</v>
      </c>
      <c r="J153" s="91">
        <v>10000</v>
      </c>
      <c r="K153" s="91">
        <v>1400</v>
      </c>
      <c r="L153" s="91">
        <v>105000</v>
      </c>
      <c r="M153" s="91">
        <v>0</v>
      </c>
      <c r="N153" s="91">
        <v>0</v>
      </c>
      <c r="O153" s="91">
        <v>52500</v>
      </c>
      <c r="P153" s="91">
        <v>0</v>
      </c>
      <c r="Q153" s="91">
        <v>663641.36250000005</v>
      </c>
      <c r="R153" s="89">
        <v>0</v>
      </c>
    </row>
    <row r="154" spans="2:19" x14ac:dyDescent="0.25">
      <c r="C154">
        <v>18230567</v>
      </c>
      <c r="G154" s="2"/>
      <c r="H154" s="94">
        <f>VLOOKUP($C153,'[5]#summary'!$F$12:$P$157,H$1,FALSE)+VLOOKUP($C154,'[5]#summary'!$F$12:$P$157,H$1,FALSE)</f>
        <v>52869.830000000009</v>
      </c>
      <c r="I154" s="94">
        <f>VLOOKUP($C153,'[5]#summary'!$F$12:$P$157,I$1,FALSE)+VLOOKUP($C154,'[5]#summary'!$F$12:$P$157,I$1,FALSE)</f>
        <v>46615.64</v>
      </c>
      <c r="J154" s="94">
        <f>VLOOKUP($C153,'[5]#summary'!$F$12:$P$157,J$1,FALSE)+VLOOKUP($C154,'[5]#summary'!$F$12:$P$157,J$1,FALSE)</f>
        <v>113.25</v>
      </c>
      <c r="K154" s="94">
        <f>VLOOKUP($C153,'[5]#summary'!$F$12:$P$157,K$1,FALSE)+VLOOKUP($C154,'[5]#summary'!$F$12:$P$157,K$1,FALSE)</f>
        <v>62.25</v>
      </c>
      <c r="L154" s="94">
        <f>VLOOKUP($C153,'[5]#summary'!$F$12:$P$157,L$1,FALSE)+VLOOKUP($C154,'[5]#summary'!$F$12:$P$157,L$1,FALSE)</f>
        <v>191301.61</v>
      </c>
      <c r="M154" s="94">
        <f>VLOOKUP($C153,'[5]#summary'!$F$12:$P$157,M$1,FALSE)+VLOOKUP($C154,'[5]#summary'!$F$12:$P$157,M$1,FALSE)</f>
        <v>0</v>
      </c>
      <c r="N154" s="94">
        <f>VLOOKUP($C153,'[5]#summary'!$F$12:$P$157,N$1,FALSE)+VLOOKUP($C154,'[5]#summary'!$F$12:$P$157,N$1,FALSE)</f>
        <v>378967.57</v>
      </c>
      <c r="O154" s="94">
        <f>VLOOKUP($C153,'[5]#summary'!$F$12:$P$157,O$1,FALSE)+VLOOKUP($C154,'[5]#summary'!$F$12:$P$157,O$1,FALSE)</f>
        <v>17175</v>
      </c>
      <c r="P154" s="94">
        <f>VLOOKUP($C153,'[5]#summary'!$F$12:$P$157,P$1,FALSE)+VLOOKUP($C154,'[5]#summary'!$F$12:$P$157,P$1,FALSE)</f>
        <v>0</v>
      </c>
      <c r="Q154" s="94">
        <f>VLOOKUP($C153,'[5]#summary'!$F$12:$P$157,Q$1,FALSE)+VLOOKUP($C154,'[5]#summary'!$F$12:$P$157,Q$1,FALSE)</f>
        <v>687105.15</v>
      </c>
      <c r="R154" s="90">
        <v>0</v>
      </c>
    </row>
    <row r="155" spans="2:19" x14ac:dyDescent="0.25">
      <c r="C155"/>
      <c r="G155" s="2"/>
      <c r="H155" s="91"/>
      <c r="I155" s="91"/>
      <c r="J155" s="91"/>
      <c r="K155" s="91"/>
      <c r="L155" s="91"/>
      <c r="M155" s="91"/>
      <c r="N155" s="91"/>
      <c r="O155" s="91"/>
      <c r="P155" s="91"/>
      <c r="Q155" s="91"/>
      <c r="R155" s="89"/>
    </row>
    <row r="156" spans="2:19" x14ac:dyDescent="0.25">
      <c r="B156" s="2" t="s">
        <v>77</v>
      </c>
      <c r="C156">
        <v>18230713</v>
      </c>
      <c r="D156" s="2" t="s">
        <v>78</v>
      </c>
      <c r="G156" s="2"/>
      <c r="H156" s="91">
        <v>0</v>
      </c>
      <c r="I156" s="91">
        <v>0</v>
      </c>
      <c r="J156" s="91">
        <v>0</v>
      </c>
      <c r="K156" s="91">
        <v>0</v>
      </c>
      <c r="L156" s="91">
        <v>0</v>
      </c>
      <c r="M156" s="91">
        <v>0</v>
      </c>
      <c r="N156" s="91">
        <v>0</v>
      </c>
      <c r="O156" s="91">
        <v>0</v>
      </c>
      <c r="P156" s="91"/>
      <c r="Q156" s="91">
        <v>0</v>
      </c>
      <c r="R156" s="89">
        <v>6000000</v>
      </c>
    </row>
    <row r="157" spans="2:19" x14ac:dyDescent="0.25">
      <c r="C157"/>
      <c r="G157" s="2"/>
      <c r="H157" s="94">
        <f>VLOOKUP($C156,'[5]#summary'!$F$12:$P$157,H$1,FALSE)</f>
        <v>0</v>
      </c>
      <c r="I157" s="94">
        <f>VLOOKUP($C156,'[5]#summary'!$F$12:$P$157,I$1,FALSE)</f>
        <v>0</v>
      </c>
      <c r="J157" s="94">
        <f>VLOOKUP($C156,'[5]#summary'!$F$12:$P$157,J$1,FALSE)</f>
        <v>0</v>
      </c>
      <c r="K157" s="94">
        <f>VLOOKUP($C156,'[5]#summary'!$F$12:$P$157,K$1,FALSE)</f>
        <v>0</v>
      </c>
      <c r="L157" s="94">
        <f>VLOOKUP($C156,'[5]#summary'!$F$12:$P$157,L$1,FALSE)</f>
        <v>0</v>
      </c>
      <c r="M157" s="94">
        <f>VLOOKUP($C156,'[5]#summary'!$F$12:$P$157,M$1,FALSE)</f>
        <v>0</v>
      </c>
      <c r="N157" s="94">
        <f>VLOOKUP($C156,'[5]#summary'!$F$12:$P$157,N$1,FALSE)</f>
        <v>0</v>
      </c>
      <c r="O157" s="94">
        <f>VLOOKUP($C156,'[5]#summary'!$F$12:$P$157,O$1,FALSE)</f>
        <v>0</v>
      </c>
      <c r="P157" s="94">
        <f>VLOOKUP($C156,'[5]#summary'!$F$12:$P$157,P$1,FALSE)</f>
        <v>0</v>
      </c>
      <c r="Q157" s="94">
        <f>VLOOKUP($C156,'[5]#summary'!$F$12:$P$157,Q$1,FALSE)</f>
        <v>0</v>
      </c>
      <c r="R157" s="90">
        <f>VLOOKUP(C156,[6]Electric!$C$5:$E$62,3,FALSE)</f>
        <v>1960952</v>
      </c>
    </row>
    <row r="158" spans="2:19" x14ac:dyDescent="0.25">
      <c r="C158"/>
      <c r="G158" s="2"/>
      <c r="H158" s="91"/>
      <c r="I158" s="91"/>
      <c r="J158" s="91"/>
      <c r="K158" s="91"/>
      <c r="L158" s="91"/>
      <c r="M158" s="91"/>
      <c r="N158" s="91"/>
      <c r="O158" s="91"/>
      <c r="P158" s="91"/>
      <c r="Q158" s="91"/>
      <c r="R158" s="89"/>
    </row>
    <row r="159" spans="2:19" ht="12.75" x14ac:dyDescent="0.2">
      <c r="E159" s="27"/>
      <c r="F159" s="27" t="s">
        <v>79</v>
      </c>
      <c r="G159" s="2"/>
      <c r="H159" s="92">
        <v>276237.5</v>
      </c>
      <c r="I159" s="92">
        <v>218503.86249999999</v>
      </c>
      <c r="J159" s="92">
        <v>10000</v>
      </c>
      <c r="K159" s="92">
        <v>1400</v>
      </c>
      <c r="L159" s="92">
        <v>5021640</v>
      </c>
      <c r="M159" s="92">
        <v>0</v>
      </c>
      <c r="N159" s="92">
        <v>0</v>
      </c>
      <c r="O159" s="92">
        <v>52500</v>
      </c>
      <c r="P159" s="92">
        <v>0</v>
      </c>
      <c r="Q159" s="92">
        <v>5580281.3624999998</v>
      </c>
      <c r="R159" s="93">
        <v>20628413.35072881</v>
      </c>
    </row>
    <row r="160" spans="2:19" x14ac:dyDescent="0.25">
      <c r="E160" s="27"/>
      <c r="F160" s="27"/>
      <c r="G160" s="2"/>
      <c r="H160" s="125">
        <f>H151+H154+H157</f>
        <v>52869.830000000009</v>
      </c>
      <c r="I160" s="125">
        <f>I151+I154+I157</f>
        <v>46615.64</v>
      </c>
      <c r="J160" s="125">
        <f t="shared" ref="J160:S160" si="8">J151+J154+J157</f>
        <v>113.25</v>
      </c>
      <c r="K160" s="125">
        <f t="shared" si="8"/>
        <v>595.64</v>
      </c>
      <c r="L160" s="125">
        <f t="shared" si="8"/>
        <v>191301.61</v>
      </c>
      <c r="M160" s="125">
        <f t="shared" si="8"/>
        <v>0</v>
      </c>
      <c r="N160" s="125">
        <f t="shared" si="8"/>
        <v>378967.57</v>
      </c>
      <c r="O160" s="125">
        <f t="shared" si="8"/>
        <v>4168607.82</v>
      </c>
      <c r="P160" s="125">
        <f t="shared" si="8"/>
        <v>0</v>
      </c>
      <c r="Q160" s="125">
        <f t="shared" si="8"/>
        <v>4839071.3600000003</v>
      </c>
      <c r="R160" s="126">
        <f t="shared" si="8"/>
        <v>16678752</v>
      </c>
      <c r="S160" s="11">
        <f t="shared" si="8"/>
        <v>0</v>
      </c>
    </row>
    <row r="161" spans="2:18" ht="12.75" x14ac:dyDescent="0.2">
      <c r="C161" s="39"/>
      <c r="E161" s="27"/>
      <c r="F161" s="27"/>
      <c r="G161" s="2"/>
      <c r="H161" s="108"/>
      <c r="I161" s="108"/>
      <c r="J161" s="108"/>
      <c r="K161" s="108"/>
      <c r="L161" s="108"/>
      <c r="M161" s="108"/>
      <c r="N161" s="108"/>
      <c r="O161" s="108"/>
      <c r="P161" s="108"/>
      <c r="Q161" s="108"/>
      <c r="R161" s="109"/>
    </row>
    <row r="162" spans="2:18" x14ac:dyDescent="0.25">
      <c r="G162" s="2"/>
      <c r="H162" s="91"/>
      <c r="I162" s="91"/>
      <c r="J162" s="91"/>
      <c r="K162" s="91"/>
      <c r="L162" s="91"/>
      <c r="M162" s="91"/>
      <c r="N162" s="91"/>
      <c r="O162" s="91"/>
      <c r="P162" s="91"/>
      <c r="Q162" s="91"/>
      <c r="R162" s="97"/>
    </row>
    <row r="163" spans="2:18" x14ac:dyDescent="0.25">
      <c r="B163" s="2" t="s">
        <v>80</v>
      </c>
      <c r="G163" s="2"/>
      <c r="H163" s="91"/>
      <c r="I163" s="91"/>
      <c r="J163" s="91"/>
      <c r="K163" s="91"/>
      <c r="L163" s="91"/>
      <c r="M163" s="91"/>
      <c r="N163" s="91"/>
      <c r="O163" s="91"/>
      <c r="P163" s="91"/>
      <c r="Q163" s="91"/>
      <c r="R163" s="97"/>
    </row>
    <row r="164" spans="2:18" x14ac:dyDescent="0.25">
      <c r="C164">
        <v>18230745</v>
      </c>
      <c r="D164" s="2" t="s">
        <v>81</v>
      </c>
      <c r="G164" s="2"/>
      <c r="H164" s="91">
        <v>440220.00000000006</v>
      </c>
      <c r="I164" s="91">
        <v>348214.02</v>
      </c>
      <c r="J164" s="91">
        <v>0</v>
      </c>
      <c r="K164" s="91">
        <v>8700</v>
      </c>
      <c r="L164" s="91">
        <v>261000</v>
      </c>
      <c r="M164" s="91">
        <v>0</v>
      </c>
      <c r="N164" s="91">
        <v>0</v>
      </c>
      <c r="O164" s="91">
        <v>0</v>
      </c>
      <c r="P164" s="91">
        <v>0</v>
      </c>
      <c r="Q164" s="91">
        <v>1058134.02</v>
      </c>
      <c r="R164" s="97"/>
    </row>
    <row r="165" spans="2:18" x14ac:dyDescent="0.25">
      <c r="C165"/>
      <c r="G165" s="2"/>
      <c r="H165" s="94">
        <f>VLOOKUP($C164,'[5]#summary'!$F$12:$P$157,H$1,FALSE)</f>
        <v>462798.93</v>
      </c>
      <c r="I165" s="94">
        <f>VLOOKUP($C164,'[5]#summary'!$F$12:$P$157,I$1,FALSE)</f>
        <v>408264.5</v>
      </c>
      <c r="J165" s="94">
        <f>VLOOKUP($C164,'[5]#summary'!$F$12:$P$157,J$1,FALSE)</f>
        <v>0</v>
      </c>
      <c r="K165" s="94">
        <f>VLOOKUP($C164,'[5]#summary'!$F$12:$P$157,K$1,FALSE)</f>
        <v>190.1</v>
      </c>
      <c r="L165" s="94">
        <f>VLOOKUP($C164,'[5]#summary'!$F$12:$P$157,L$1,FALSE)</f>
        <v>234900</v>
      </c>
      <c r="M165" s="94">
        <f>VLOOKUP($C164,'[5]#summary'!$F$12:$P$157,M$1,FALSE)</f>
        <v>80.52</v>
      </c>
      <c r="N165" s="94">
        <f>VLOOKUP($C164,'[5]#summary'!$F$12:$P$157,N$1,FALSE)</f>
        <v>0</v>
      </c>
      <c r="O165" s="94">
        <f>VLOOKUP($C164,'[5]#summary'!$F$12:$P$157,O$1,FALSE)</f>
        <v>0</v>
      </c>
      <c r="P165" s="94">
        <f>VLOOKUP($C164,'[5]#summary'!$F$12:$P$157,P$1,FALSE)</f>
        <v>0</v>
      </c>
      <c r="Q165" s="94">
        <f>VLOOKUP($C164,'[5]#summary'!$F$12:$P$157,Q$1,FALSE)</f>
        <v>1106234.0499999998</v>
      </c>
      <c r="R165" s="90"/>
    </row>
    <row r="166" spans="2:18" x14ac:dyDescent="0.25">
      <c r="C166"/>
      <c r="G166" s="2"/>
      <c r="H166" s="91"/>
      <c r="I166" s="91"/>
      <c r="J166" s="91"/>
      <c r="K166" s="91"/>
      <c r="L166" s="91"/>
      <c r="M166" s="91"/>
      <c r="N166" s="91"/>
      <c r="O166" s="91"/>
      <c r="P166" s="91"/>
      <c r="Q166" s="91"/>
      <c r="R166" s="97"/>
    </row>
    <row r="167" spans="2:18" x14ac:dyDescent="0.25">
      <c r="C167">
        <v>18230507</v>
      </c>
      <c r="D167" s="2" t="s">
        <v>82</v>
      </c>
      <c r="G167" s="2"/>
      <c r="H167" s="91">
        <v>514387.5</v>
      </c>
      <c r="I167" s="91">
        <v>406880.51249999995</v>
      </c>
      <c r="J167" s="91">
        <v>0</v>
      </c>
      <c r="K167" s="91">
        <v>20000</v>
      </c>
      <c r="L167" s="91">
        <v>116928</v>
      </c>
      <c r="M167" s="91">
        <v>5000</v>
      </c>
      <c r="N167" s="91">
        <v>0</v>
      </c>
      <c r="O167" s="91">
        <v>0</v>
      </c>
      <c r="P167" s="58"/>
      <c r="Q167" s="91">
        <v>1063196.0125</v>
      </c>
      <c r="R167" s="97"/>
    </row>
    <row r="168" spans="2:18" x14ac:dyDescent="0.25">
      <c r="C168"/>
      <c r="G168" s="2"/>
      <c r="H168" s="94">
        <f>VLOOKUP($C167,'[5]#summary'!$F$12:$P$157,H$1,FALSE)</f>
        <v>461544.83</v>
      </c>
      <c r="I168" s="94">
        <f>VLOOKUP($C167,'[5]#summary'!$F$12:$P$157,I$1,FALSE)</f>
        <v>406415.74</v>
      </c>
      <c r="J168" s="94">
        <f>VLOOKUP($C167,'[5]#summary'!$F$12:$P$157,J$1,FALSE)</f>
        <v>0</v>
      </c>
      <c r="K168" s="94">
        <f>VLOOKUP($C167,'[5]#summary'!$F$12:$P$157,K$1,FALSE)</f>
        <v>897.7600000000001</v>
      </c>
      <c r="L168" s="94">
        <f>VLOOKUP($C167,'[5]#summary'!$F$12:$P$157,L$1,FALSE)</f>
        <v>122163.77</v>
      </c>
      <c r="M168" s="94">
        <f>VLOOKUP($C167,'[5]#summary'!$F$12:$P$157,M$1,FALSE)</f>
        <v>378.09</v>
      </c>
      <c r="N168" s="94">
        <f>VLOOKUP($C167,'[5]#summary'!$F$12:$P$157,N$1,FALSE)</f>
        <v>0</v>
      </c>
      <c r="O168" s="94">
        <f>VLOOKUP($C167,'[5]#summary'!$F$12:$P$157,O$1,FALSE)</f>
        <v>0</v>
      </c>
      <c r="P168" s="94">
        <f>VLOOKUP($C167,'[5]#summary'!$F$12:$P$157,P$1,FALSE)</f>
        <v>0</v>
      </c>
      <c r="Q168" s="94">
        <f>VLOOKUP($C167,'[5]#summary'!$F$12:$P$157,Q$1,FALSE)</f>
        <v>991400.19000000006</v>
      </c>
      <c r="R168" s="90"/>
    </row>
    <row r="169" spans="2:18" x14ac:dyDescent="0.25">
      <c r="C169"/>
      <c r="G169" s="2"/>
      <c r="H169" s="91"/>
      <c r="I169" s="91"/>
      <c r="J169" s="91"/>
      <c r="K169" s="91"/>
      <c r="L169" s="91"/>
      <c r="M169" s="91"/>
      <c r="N169" s="91"/>
      <c r="O169" s="91"/>
      <c r="P169" s="58"/>
      <c r="Q169" s="91"/>
      <c r="R169" s="97"/>
    </row>
    <row r="170" spans="2:18" x14ac:dyDescent="0.25">
      <c r="C170">
        <v>18230418</v>
      </c>
      <c r="D170" s="2" t="s">
        <v>83</v>
      </c>
      <c r="G170" s="2"/>
      <c r="H170" s="91">
        <v>360789</v>
      </c>
      <c r="I170" s="91">
        <v>285384.09899999999</v>
      </c>
      <c r="J170" s="91">
        <v>0</v>
      </c>
      <c r="K170" s="91">
        <v>20000</v>
      </c>
      <c r="L170" s="91">
        <v>58464</v>
      </c>
      <c r="M170" s="91">
        <v>7000</v>
      </c>
      <c r="N170" s="91">
        <v>0</v>
      </c>
      <c r="O170" s="91">
        <v>0</v>
      </c>
      <c r="P170" s="91">
        <v>0</v>
      </c>
      <c r="Q170" s="91">
        <v>731637.09899999993</v>
      </c>
      <c r="R170" s="97"/>
    </row>
    <row r="171" spans="2:18" x14ac:dyDescent="0.25">
      <c r="C171"/>
      <c r="G171" s="2"/>
      <c r="H171" s="94">
        <f>VLOOKUP($C170,'[5]#summary'!$F$12:$P$157,H$1,FALSE)</f>
        <v>361277.33999999997</v>
      </c>
      <c r="I171" s="94">
        <f>VLOOKUP($C170,'[5]#summary'!$F$12:$P$157,I$1,FALSE)</f>
        <v>318357.24000000005</v>
      </c>
      <c r="J171" s="94">
        <f>VLOOKUP($C170,'[5]#summary'!$F$12:$P$157,J$1,FALSE)</f>
        <v>0</v>
      </c>
      <c r="K171" s="94">
        <f>VLOOKUP($C170,'[5]#summary'!$F$12:$P$157,K$1,FALSE)</f>
        <v>1326.5600000000002</v>
      </c>
      <c r="L171" s="94">
        <f>VLOOKUP($C170,'[5]#summary'!$F$12:$P$157,L$1,FALSE)</f>
        <v>0</v>
      </c>
      <c r="M171" s="94">
        <f>VLOOKUP($C170,'[5]#summary'!$F$12:$P$157,M$1,FALSE)</f>
        <v>361.61</v>
      </c>
      <c r="N171" s="94">
        <f>VLOOKUP($C170,'[5]#summary'!$F$12:$P$157,N$1,FALSE)</f>
        <v>0</v>
      </c>
      <c r="O171" s="94">
        <f>VLOOKUP($C170,'[5]#summary'!$F$12:$P$157,O$1,FALSE)</f>
        <v>0</v>
      </c>
      <c r="P171" s="94">
        <f>VLOOKUP($C170,'[5]#summary'!$F$12:$P$157,P$1,FALSE)</f>
        <v>0</v>
      </c>
      <c r="Q171" s="94">
        <f>VLOOKUP($C170,'[5]#summary'!$F$12:$P$157,Q$1,FALSE)</f>
        <v>681322.75000000012</v>
      </c>
      <c r="R171" s="90"/>
    </row>
    <row r="172" spans="2:18" x14ac:dyDescent="0.25">
      <c r="C172"/>
      <c r="G172" s="2"/>
      <c r="H172" s="91"/>
      <c r="I172" s="91"/>
      <c r="J172" s="91"/>
      <c r="K172" s="91"/>
      <c r="L172" s="91"/>
      <c r="M172" s="91"/>
      <c r="N172" s="91"/>
      <c r="O172" s="91"/>
      <c r="P172" s="91"/>
      <c r="Q172" s="91"/>
      <c r="R172" s="97"/>
    </row>
    <row r="173" spans="2:18" x14ac:dyDescent="0.25">
      <c r="C173">
        <v>18230810</v>
      </c>
      <c r="D173" s="40" t="s">
        <v>84</v>
      </c>
      <c r="E173" s="41"/>
      <c r="F173" s="41"/>
      <c r="G173" s="2"/>
      <c r="H173" s="91">
        <v>600300</v>
      </c>
      <c r="I173" s="91">
        <v>474837.3</v>
      </c>
      <c r="J173" s="91">
        <v>0</v>
      </c>
      <c r="K173" s="91">
        <v>15660</v>
      </c>
      <c r="L173" s="91">
        <v>43500</v>
      </c>
      <c r="M173" s="91">
        <v>0</v>
      </c>
      <c r="N173" s="91">
        <v>0</v>
      </c>
      <c r="O173" s="91">
        <v>0</v>
      </c>
      <c r="P173" s="91">
        <v>0</v>
      </c>
      <c r="Q173" s="91">
        <v>1134297.3</v>
      </c>
      <c r="R173" s="97"/>
    </row>
    <row r="174" spans="2:18" x14ac:dyDescent="0.25">
      <c r="C174"/>
      <c r="D174" s="40"/>
      <c r="E174" s="41"/>
      <c r="F174" s="41"/>
      <c r="G174" s="2"/>
      <c r="H174" s="94">
        <f>VLOOKUP($C173,'[5]#summary'!$F$12:$P$157,H$1,FALSE)</f>
        <v>410063.67000000004</v>
      </c>
      <c r="I174" s="94">
        <f>VLOOKUP($C173,'[5]#summary'!$F$12:$P$157,I$1,FALSE)</f>
        <v>370033.34</v>
      </c>
      <c r="J174" s="94">
        <f>VLOOKUP($C173,'[5]#summary'!$F$12:$P$157,J$1,FALSE)</f>
        <v>0</v>
      </c>
      <c r="K174" s="94">
        <f>VLOOKUP($C173,'[5]#summary'!$F$12:$P$157,K$1,FALSE)</f>
        <v>1134.4199999999998</v>
      </c>
      <c r="L174" s="94">
        <f>VLOOKUP($C173,'[5]#summary'!$F$12:$P$157,L$1,FALSE)</f>
        <v>83636.59</v>
      </c>
      <c r="M174" s="94">
        <f>VLOOKUP($C173,'[5]#summary'!$F$12:$P$157,M$1,FALSE)</f>
        <v>0</v>
      </c>
      <c r="N174" s="94">
        <f>VLOOKUP($C173,'[5]#summary'!$F$12:$P$157,N$1,FALSE)</f>
        <v>0</v>
      </c>
      <c r="O174" s="94">
        <f>VLOOKUP($C173,'[5]#summary'!$F$12:$P$157,O$1,FALSE)</f>
        <v>0</v>
      </c>
      <c r="P174" s="94">
        <f>VLOOKUP($C173,'[5]#summary'!$F$12:$P$157,P$1,FALSE)</f>
        <v>0</v>
      </c>
      <c r="Q174" s="94">
        <f>VLOOKUP($C173,'[5]#summary'!$F$12:$P$157,Q$1,FALSE)</f>
        <v>864868.02</v>
      </c>
      <c r="R174" s="90"/>
    </row>
    <row r="175" spans="2:18" x14ac:dyDescent="0.25">
      <c r="C175"/>
      <c r="D175" s="40"/>
      <c r="E175" s="41"/>
      <c r="F175" s="41"/>
      <c r="G175" s="2"/>
      <c r="H175" s="91"/>
      <c r="I175" s="91"/>
      <c r="J175" s="91"/>
      <c r="K175" s="91"/>
      <c r="L175" s="91"/>
      <c r="M175" s="91"/>
      <c r="N175" s="91"/>
      <c r="O175" s="91"/>
      <c r="P175" s="91"/>
      <c r="Q175" s="91"/>
      <c r="R175" s="97"/>
    </row>
    <row r="176" spans="2:18" x14ac:dyDescent="0.25">
      <c r="C176">
        <v>18230730</v>
      </c>
      <c r="D176" s="41" t="s">
        <v>85</v>
      </c>
      <c r="E176" s="41"/>
      <c r="F176" s="41"/>
      <c r="G176" s="2"/>
      <c r="H176" s="91">
        <v>0</v>
      </c>
      <c r="I176" s="91">
        <v>0</v>
      </c>
      <c r="J176" s="91">
        <v>0</v>
      </c>
      <c r="K176" s="91">
        <v>0</v>
      </c>
      <c r="L176" s="91">
        <v>121800</v>
      </c>
      <c r="M176" s="91">
        <v>0</v>
      </c>
      <c r="N176" s="91">
        <v>0</v>
      </c>
      <c r="O176" s="91">
        <v>0</v>
      </c>
      <c r="P176" s="91"/>
      <c r="Q176" s="91">
        <v>121800</v>
      </c>
      <c r="R176" s="97"/>
    </row>
    <row r="177" spans="3:18" x14ac:dyDescent="0.25">
      <c r="C177"/>
      <c r="D177" s="41"/>
      <c r="E177" s="41"/>
      <c r="F177" s="41"/>
      <c r="G177" s="2"/>
      <c r="H177" s="94">
        <f>VLOOKUP($C176,'[5]#summary'!$F$12:$P$157,H$1,FALSE)</f>
        <v>0</v>
      </c>
      <c r="I177" s="94">
        <f>VLOOKUP($C176,'[5]#summary'!$F$12:$P$157,I$1,FALSE)</f>
        <v>0</v>
      </c>
      <c r="J177" s="94">
        <f>VLOOKUP($C176,'[5]#summary'!$F$12:$P$157,J$1,FALSE)</f>
        <v>0</v>
      </c>
      <c r="K177" s="94">
        <f>VLOOKUP($C176,'[5]#summary'!$F$12:$P$157,K$1,FALSE)</f>
        <v>0</v>
      </c>
      <c r="L177" s="94">
        <f>VLOOKUP($C176,'[5]#summary'!$F$12:$P$157,L$1,FALSE)</f>
        <v>357268.37</v>
      </c>
      <c r="M177" s="94">
        <f>VLOOKUP($C176,'[5]#summary'!$F$12:$P$157,M$1,FALSE)</f>
        <v>0</v>
      </c>
      <c r="N177" s="94">
        <f>VLOOKUP($C176,'[5]#summary'!$F$12:$P$157,N$1,FALSE)</f>
        <v>65456.93</v>
      </c>
      <c r="O177" s="94">
        <f>VLOOKUP($C176,'[5]#summary'!$F$12:$P$157,O$1,FALSE)</f>
        <v>0</v>
      </c>
      <c r="P177" s="94">
        <f>VLOOKUP($C176,'[5]#summary'!$F$12:$P$157,P$1,FALSE)</f>
        <v>0</v>
      </c>
      <c r="Q177" s="94">
        <f>VLOOKUP($C176,'[5]#summary'!$F$12:$P$157,Q$1,FALSE)</f>
        <v>422725.3</v>
      </c>
      <c r="R177" s="90"/>
    </row>
    <row r="178" spans="3:18" x14ac:dyDescent="0.25">
      <c r="C178"/>
      <c r="D178" s="41"/>
      <c r="E178" s="41"/>
      <c r="F178" s="41"/>
      <c r="G178" s="2"/>
      <c r="H178" s="91"/>
      <c r="I178" s="91"/>
      <c r="J178" s="91"/>
      <c r="K178" s="91"/>
      <c r="L178" s="91"/>
      <c r="M178" s="91"/>
      <c r="N178" s="91"/>
      <c r="O178" s="91"/>
      <c r="P178" s="91"/>
      <c r="Q178" s="91"/>
      <c r="R178" s="97"/>
    </row>
    <row r="179" spans="3:18" x14ac:dyDescent="0.25">
      <c r="C179">
        <v>18230746</v>
      </c>
      <c r="D179" s="41" t="s">
        <v>86</v>
      </c>
      <c r="E179" s="41"/>
      <c r="F179" s="41"/>
      <c r="G179" s="2"/>
      <c r="H179" s="91">
        <v>145750</v>
      </c>
      <c r="I179" s="91">
        <v>115288.25</v>
      </c>
      <c r="J179" s="91">
        <v>20000</v>
      </c>
      <c r="K179" s="91">
        <v>5000</v>
      </c>
      <c r="L179" s="91">
        <v>57500</v>
      </c>
      <c r="M179" s="91">
        <v>1500</v>
      </c>
      <c r="N179" s="91">
        <v>0</v>
      </c>
      <c r="O179" s="91">
        <v>0</v>
      </c>
      <c r="P179" s="91">
        <v>-276508.32</v>
      </c>
      <c r="Q179" s="91">
        <v>68529.929999999993</v>
      </c>
      <c r="R179" s="97"/>
    </row>
    <row r="180" spans="3:18" x14ac:dyDescent="0.25">
      <c r="C180">
        <v>18230568</v>
      </c>
      <c r="D180" s="41"/>
      <c r="E180" s="41"/>
      <c r="F180" s="41"/>
      <c r="G180" s="2"/>
      <c r="H180" s="94">
        <f>VLOOKUP($C179,'[5]#summary'!$F$12:$P$157,H$1,FALSE)+VLOOKUP($C180,'[5]#summary'!$F$12:$P$157,H$1,FALSE)</f>
        <v>99028.6</v>
      </c>
      <c r="I180" s="94">
        <f>VLOOKUP($C179,'[5]#summary'!$F$12:$P$157,I$1,FALSE)+VLOOKUP($C180,'[5]#summary'!$F$12:$P$157,I$1,FALSE)</f>
        <v>87358.089999999982</v>
      </c>
      <c r="J180" s="94">
        <f>VLOOKUP($C179,'[5]#summary'!$F$12:$P$157,J$1,FALSE)+VLOOKUP($C180,'[5]#summary'!$F$12:$P$157,J$1,FALSE)</f>
        <v>23008.94</v>
      </c>
      <c r="K180" s="94">
        <f>VLOOKUP($C179,'[5]#summary'!$F$12:$P$157,K$1,FALSE)+VLOOKUP($C180,'[5]#summary'!$F$12:$P$157,K$1,FALSE)</f>
        <v>241.20999999999998</v>
      </c>
      <c r="L180" s="94">
        <f>VLOOKUP($C179,'[5]#summary'!$F$12:$P$157,L$1,FALSE)+VLOOKUP($C180,'[5]#summary'!$F$12:$P$157,L$1,FALSE)</f>
        <v>37500</v>
      </c>
      <c r="M180" s="94">
        <f>VLOOKUP($C179,'[5]#summary'!$F$12:$P$157,M$1,FALSE)+VLOOKUP($C180,'[5]#summary'!$F$12:$P$157,M$1,FALSE)</f>
        <v>141.30000000000001</v>
      </c>
      <c r="N180" s="94">
        <f>VLOOKUP($C179,'[5]#summary'!$F$12:$P$157,N$1,FALSE)+VLOOKUP($C180,'[5]#summary'!$F$12:$P$157,N$1,FALSE)</f>
        <v>0</v>
      </c>
      <c r="O180" s="94">
        <f>VLOOKUP($C179,'[5]#summary'!$F$12:$P$157,O$1,FALSE)+VLOOKUP($C180,'[5]#summary'!$F$12:$P$157,O$1,FALSE)</f>
        <v>0</v>
      </c>
      <c r="P180" s="94">
        <f>VLOOKUP($C179,'[5]#summary'!$F$12:$P$157,P$1,FALSE)+VLOOKUP($C180,'[5]#summary'!$F$12:$P$157,P$1,FALSE)</f>
        <v>-376764.69999999995</v>
      </c>
      <c r="Q180" s="94">
        <f>VLOOKUP($C179,'[5]#summary'!$F$12:$P$157,Q$1,FALSE)+VLOOKUP($C180,'[5]#summary'!$F$12:$P$157,Q$1,FALSE)</f>
        <v>-129486.56</v>
      </c>
      <c r="R180" s="90"/>
    </row>
    <row r="181" spans="3:18" x14ac:dyDescent="0.25">
      <c r="C181"/>
      <c r="D181" s="41"/>
      <c r="E181" s="41"/>
      <c r="F181" s="41"/>
      <c r="G181" s="2"/>
      <c r="H181" s="91"/>
      <c r="I181" s="91"/>
      <c r="J181" s="91"/>
      <c r="K181" s="91"/>
      <c r="L181" s="91"/>
      <c r="M181" s="91"/>
      <c r="N181" s="91"/>
      <c r="O181" s="91"/>
      <c r="P181" s="91"/>
      <c r="Q181" s="91"/>
      <c r="R181" s="97"/>
    </row>
    <row r="182" spans="3:18" s="34" customFormat="1" x14ac:dyDescent="0.25">
      <c r="C182">
        <v>18230411</v>
      </c>
      <c r="D182" s="41" t="s">
        <v>87</v>
      </c>
      <c r="H182" s="91">
        <v>154900</v>
      </c>
      <c r="I182" s="91">
        <v>122525.9</v>
      </c>
      <c r="J182" s="91">
        <v>0</v>
      </c>
      <c r="K182" s="91">
        <v>0</v>
      </c>
      <c r="L182" s="91">
        <v>560000</v>
      </c>
      <c r="M182" s="91">
        <v>0</v>
      </c>
      <c r="N182" s="91">
        <v>0</v>
      </c>
      <c r="O182" s="91">
        <v>0</v>
      </c>
      <c r="P182" s="91">
        <v>0</v>
      </c>
      <c r="Q182" s="91">
        <v>837425.9</v>
      </c>
      <c r="R182" s="97"/>
    </row>
    <row r="183" spans="3:18" s="34" customFormat="1" x14ac:dyDescent="0.25">
      <c r="C183">
        <v>18230565</v>
      </c>
      <c r="D183" s="41"/>
      <c r="H183" s="94">
        <f>VLOOKUP($C182,'[5]#summary'!$F$12:$P$157,H$1,FALSE)+VLOOKUP($C183,'[5]#summary'!$F$12:$P$157,H$1,FALSE)</f>
        <v>226869.31</v>
      </c>
      <c r="I183" s="94">
        <f>VLOOKUP($C182,'[5]#summary'!$F$12:$P$157,I$1,FALSE)+VLOOKUP($C183,'[5]#summary'!$F$12:$P$157,I$1,FALSE)</f>
        <v>200222.38</v>
      </c>
      <c r="J183" s="94">
        <f>VLOOKUP($C182,'[5]#summary'!$F$12:$P$157,J$1,FALSE)+VLOOKUP($C183,'[5]#summary'!$F$12:$P$157,J$1,FALSE)</f>
        <v>0</v>
      </c>
      <c r="K183" s="94">
        <f>VLOOKUP($C182,'[5]#summary'!$F$12:$P$157,K$1,FALSE)+VLOOKUP($C183,'[5]#summary'!$F$12:$P$157,K$1,FALSE)</f>
        <v>2080.4400000000005</v>
      </c>
      <c r="L183" s="94">
        <f>VLOOKUP($C182,'[5]#summary'!$F$12:$P$157,L$1,FALSE)+VLOOKUP($C183,'[5]#summary'!$F$12:$P$157,L$1,FALSE)</f>
        <v>444807.72000000003</v>
      </c>
      <c r="M183" s="94">
        <f>VLOOKUP($C182,'[5]#summary'!$F$12:$P$157,M$1,FALSE)+VLOOKUP($C183,'[5]#summary'!$F$12:$P$157,M$1,FALSE)</f>
        <v>332.6</v>
      </c>
      <c r="N183" s="94">
        <f>VLOOKUP($C182,'[5]#summary'!$F$12:$P$157,N$1,FALSE)+VLOOKUP($C183,'[5]#summary'!$F$12:$P$157,N$1,FALSE)</f>
        <v>0</v>
      </c>
      <c r="O183" s="94">
        <f>VLOOKUP($C182,'[5]#summary'!$F$12:$P$157,O$1,FALSE)+VLOOKUP($C183,'[5]#summary'!$F$12:$P$157,O$1,FALSE)</f>
        <v>0</v>
      </c>
      <c r="P183" s="94">
        <f>VLOOKUP($C182,'[5]#summary'!$F$12:$P$157,P$1,FALSE)+VLOOKUP($C183,'[5]#summary'!$F$12:$P$157,P$1,FALSE)</f>
        <v>0</v>
      </c>
      <c r="Q183" s="94">
        <f>VLOOKUP($C182,'[5]#summary'!$F$12:$P$157,Q$1,FALSE)+VLOOKUP($C183,'[5]#summary'!$F$12:$P$157,Q$1,FALSE)</f>
        <v>874312.45</v>
      </c>
      <c r="R183" s="90"/>
    </row>
    <row r="184" spans="3:18" s="34" customFormat="1" x14ac:dyDescent="0.25">
      <c r="C184"/>
      <c r="D184" s="41"/>
      <c r="H184" s="91"/>
      <c r="I184" s="91"/>
      <c r="J184" s="91"/>
      <c r="K184" s="91"/>
      <c r="L184" s="91"/>
      <c r="M184" s="91"/>
      <c r="N184" s="91"/>
      <c r="O184" s="91"/>
      <c r="P184" s="91"/>
      <c r="Q184" s="91"/>
      <c r="R184" s="97"/>
    </row>
    <row r="185" spans="3:18" s="34" customFormat="1" x14ac:dyDescent="0.25">
      <c r="C185">
        <v>18230610</v>
      </c>
      <c r="D185" s="41" t="s">
        <v>88</v>
      </c>
      <c r="H185" s="91">
        <v>852665</v>
      </c>
      <c r="I185" s="91">
        <v>674458.0149999999</v>
      </c>
      <c r="J185" s="91">
        <v>0</v>
      </c>
      <c r="K185" s="91">
        <v>44000</v>
      </c>
      <c r="L185" s="91">
        <v>1000</v>
      </c>
      <c r="M185" s="91">
        <v>0</v>
      </c>
      <c r="N185" s="91">
        <v>1350</v>
      </c>
      <c r="O185" s="91">
        <v>0</v>
      </c>
      <c r="P185" s="91">
        <v>0</v>
      </c>
      <c r="Q185" s="91">
        <v>1573473.0149999999</v>
      </c>
      <c r="R185" s="97"/>
    </row>
    <row r="186" spans="3:18" s="34" customFormat="1" x14ac:dyDescent="0.25">
      <c r="C186">
        <v>18230575</v>
      </c>
      <c r="D186" s="41"/>
      <c r="H186" s="94">
        <f>VLOOKUP($C185,'[5]#summary'!$F$12:$P$157,H$1,FALSE)+VLOOKUP($C186,'[5]#summary'!$F$12:$P$157,H$1,FALSE)</f>
        <v>679342.94000000018</v>
      </c>
      <c r="I186" s="94">
        <f>VLOOKUP($C185,'[5]#summary'!$F$12:$P$157,I$1,FALSE)+VLOOKUP($C186,'[5]#summary'!$F$12:$P$157,I$1,FALSE)</f>
        <v>596025.24</v>
      </c>
      <c r="J186" s="94">
        <f>VLOOKUP($C185,'[5]#summary'!$F$12:$P$157,J$1,FALSE)+VLOOKUP($C186,'[5]#summary'!$F$12:$P$157,J$1,FALSE)</f>
        <v>0</v>
      </c>
      <c r="K186" s="94">
        <f>VLOOKUP($C185,'[5]#summary'!$F$12:$P$157,K$1,FALSE)+VLOOKUP($C186,'[5]#summary'!$F$12:$P$157,K$1,FALSE)</f>
        <v>9669.51</v>
      </c>
      <c r="L186" s="94">
        <f>VLOOKUP($C185,'[5]#summary'!$F$12:$P$157,L$1,FALSE)+VLOOKUP($C186,'[5]#summary'!$F$12:$P$157,L$1,FALSE)</f>
        <v>303.41000000000003</v>
      </c>
      <c r="M186" s="94">
        <f>VLOOKUP($C185,'[5]#summary'!$F$12:$P$157,M$1,FALSE)+VLOOKUP($C186,'[5]#summary'!$F$12:$P$157,M$1,FALSE)</f>
        <v>6127.6200000000008</v>
      </c>
      <c r="N186" s="94">
        <f>VLOOKUP($C185,'[5]#summary'!$F$12:$P$157,N$1,FALSE)+VLOOKUP($C186,'[5]#summary'!$F$12:$P$157,N$1,FALSE)</f>
        <v>0</v>
      </c>
      <c r="O186" s="94">
        <f>VLOOKUP($C185,'[5]#summary'!$F$12:$P$157,O$1,FALSE)+VLOOKUP($C186,'[5]#summary'!$F$12:$P$157,O$1,FALSE)</f>
        <v>0</v>
      </c>
      <c r="P186" s="94">
        <f>VLOOKUP($C185,'[5]#summary'!$F$12:$P$157,P$1,FALSE)+VLOOKUP($C186,'[5]#summary'!$F$12:$P$157,P$1,FALSE)</f>
        <v>0</v>
      </c>
      <c r="Q186" s="94">
        <f>VLOOKUP($C185,'[5]#summary'!$F$12:$P$157,Q$1,FALSE)+VLOOKUP($C186,'[5]#summary'!$F$12:$P$157,Q$1,FALSE)</f>
        <v>1291468.7200000002</v>
      </c>
      <c r="R186" s="90"/>
    </row>
    <row r="187" spans="3:18" s="34" customFormat="1" x14ac:dyDescent="0.25">
      <c r="C187"/>
      <c r="D187" s="41"/>
      <c r="H187" s="91"/>
      <c r="I187" s="91"/>
      <c r="J187" s="91"/>
      <c r="K187" s="91"/>
      <c r="L187" s="91"/>
      <c r="M187" s="91"/>
      <c r="N187" s="91"/>
      <c r="O187" s="91"/>
      <c r="P187" s="91"/>
      <c r="Q187" s="91"/>
      <c r="R187" s="97"/>
    </row>
    <row r="188" spans="3:18" x14ac:dyDescent="0.25">
      <c r="C188">
        <v>18230811</v>
      </c>
      <c r="D188" s="2" t="s">
        <v>89</v>
      </c>
      <c r="G188" s="2"/>
      <c r="H188" s="91">
        <v>646024.94000000006</v>
      </c>
      <c r="I188" s="91">
        <v>511005.72753999999</v>
      </c>
      <c r="J188" s="91">
        <v>21780</v>
      </c>
      <c r="K188" s="91">
        <v>19416</v>
      </c>
      <c r="L188" s="91">
        <v>110000</v>
      </c>
      <c r="M188" s="91">
        <v>3821</v>
      </c>
      <c r="N188" s="91">
        <v>0</v>
      </c>
      <c r="O188" s="91">
        <v>0</v>
      </c>
      <c r="P188" s="91"/>
      <c r="Q188" s="91">
        <v>1312047.6675400001</v>
      </c>
      <c r="R188" s="97"/>
    </row>
    <row r="189" spans="3:18" x14ac:dyDescent="0.25">
      <c r="C189">
        <v>18230576</v>
      </c>
      <c r="G189" s="2"/>
      <c r="H189" s="94">
        <f>VLOOKUP($C188,'[5]#summary'!$F$12:$P$157,H$1,FALSE)+VLOOKUP($C189,'[5]#summary'!$F$12:$P$157,H$1,FALSE)</f>
        <v>531889.34000000008</v>
      </c>
      <c r="I189" s="94">
        <f>VLOOKUP($C188,'[5]#summary'!$F$12:$P$157,I$1,FALSE)+VLOOKUP($C189,'[5]#summary'!$F$12:$P$157,I$1,FALSE)</f>
        <v>469487.58</v>
      </c>
      <c r="J189" s="94">
        <f>VLOOKUP($C188,'[5]#summary'!$F$12:$P$157,J$1,FALSE)+VLOOKUP($C189,'[5]#summary'!$F$12:$P$157,J$1,FALSE)</f>
        <v>500</v>
      </c>
      <c r="K189" s="94">
        <f>VLOOKUP($C188,'[5]#summary'!$F$12:$P$157,K$1,FALSE)+VLOOKUP($C189,'[5]#summary'!$F$12:$P$157,K$1,FALSE)</f>
        <v>17464.830000000002</v>
      </c>
      <c r="L189" s="94">
        <f>VLOOKUP($C188,'[5]#summary'!$F$12:$P$157,L$1,FALSE)+VLOOKUP($C189,'[5]#summary'!$F$12:$P$157,L$1,FALSE)</f>
        <v>3620.65</v>
      </c>
      <c r="M189" s="94">
        <f>VLOOKUP($C188,'[5]#summary'!$F$12:$P$157,M$1,FALSE)+VLOOKUP($C189,'[5]#summary'!$F$12:$P$157,M$1,FALSE)</f>
        <v>6004.2</v>
      </c>
      <c r="N189" s="94">
        <f>VLOOKUP($C188,'[5]#summary'!$F$12:$P$157,N$1,FALSE)+VLOOKUP($C189,'[5]#summary'!$F$12:$P$157,N$1,FALSE)</f>
        <v>15570.67</v>
      </c>
      <c r="O189" s="94">
        <f>VLOOKUP($C188,'[5]#summary'!$F$12:$P$157,O$1,FALSE)+VLOOKUP($C189,'[5]#summary'!$F$12:$P$157,O$1,FALSE)</f>
        <v>0</v>
      </c>
      <c r="P189" s="94">
        <f>VLOOKUP($C188,'[5]#summary'!$F$12:$P$157,P$1,FALSE)+VLOOKUP($C189,'[5]#summary'!$F$12:$P$157,P$1,FALSE)</f>
        <v>0</v>
      </c>
      <c r="Q189" s="94">
        <f>VLOOKUP($C188,'[5]#summary'!$F$12:$P$157,Q$1,FALSE)+VLOOKUP($C189,'[5]#summary'!$F$12:$P$157,Q$1,FALSE)</f>
        <v>1044537.27</v>
      </c>
      <c r="R189" s="90"/>
    </row>
    <row r="190" spans="3:18" x14ac:dyDescent="0.25">
      <c r="C190"/>
      <c r="G190" s="2"/>
      <c r="H190" s="91"/>
      <c r="I190" s="91"/>
      <c r="J190" s="91"/>
      <c r="K190" s="91"/>
      <c r="L190" s="91"/>
      <c r="M190" s="91"/>
      <c r="N190" s="91"/>
      <c r="O190" s="91"/>
      <c r="P190" s="91"/>
      <c r="Q190" s="91"/>
      <c r="R190" s="97"/>
    </row>
    <row r="191" spans="3:18" s="34" customFormat="1" x14ac:dyDescent="0.25">
      <c r="C191" s="21"/>
      <c r="D191" s="41" t="s">
        <v>90</v>
      </c>
      <c r="H191" s="91">
        <v>257210</v>
      </c>
      <c r="I191" s="91">
        <v>215577.66999999998</v>
      </c>
      <c r="J191" s="91">
        <v>130000</v>
      </c>
      <c r="K191" s="91">
        <v>2500</v>
      </c>
      <c r="L191" s="91">
        <v>1378467.42</v>
      </c>
      <c r="M191" s="91">
        <v>0</v>
      </c>
      <c r="N191" s="91">
        <v>0</v>
      </c>
      <c r="O191" s="91">
        <v>0</v>
      </c>
      <c r="P191" s="91">
        <v>0</v>
      </c>
      <c r="Q191" s="91">
        <v>1999415.0899999999</v>
      </c>
      <c r="R191" s="97"/>
    </row>
    <row r="192" spans="3:18" s="34" customFormat="1" x14ac:dyDescent="0.25">
      <c r="C192" s="29"/>
      <c r="D192" s="42"/>
      <c r="H192" s="103">
        <f>H195+H198+H201+H204</f>
        <v>169673.25999999998</v>
      </c>
      <c r="I192" s="103">
        <f>I195+I198+I201+I204</f>
        <v>149700.04999999999</v>
      </c>
      <c r="J192" s="103">
        <f t="shared" ref="J192:Q192" si="9">J195+J198+J201+J204</f>
        <v>130514.39000000001</v>
      </c>
      <c r="K192" s="103">
        <f t="shared" si="9"/>
        <v>1252.1300000000001</v>
      </c>
      <c r="L192" s="103">
        <f t="shared" si="9"/>
        <v>1217013.8</v>
      </c>
      <c r="M192" s="103">
        <f t="shared" si="9"/>
        <v>0</v>
      </c>
      <c r="N192" s="103">
        <f t="shared" si="9"/>
        <v>1286.6400000000001</v>
      </c>
      <c r="O192" s="103">
        <f t="shared" si="9"/>
        <v>0</v>
      </c>
      <c r="P192" s="103">
        <f t="shared" si="9"/>
        <v>0</v>
      </c>
      <c r="Q192" s="103">
        <f t="shared" si="9"/>
        <v>1669440.2700000003</v>
      </c>
      <c r="R192" s="97"/>
    </row>
    <row r="193" spans="3:18" s="34" customFormat="1" x14ac:dyDescent="0.25">
      <c r="C193" s="29"/>
      <c r="D193" s="42"/>
      <c r="H193" s="91"/>
      <c r="I193" s="91"/>
      <c r="J193" s="91"/>
      <c r="K193" s="91"/>
      <c r="L193" s="91"/>
      <c r="M193" s="91"/>
      <c r="N193" s="91"/>
      <c r="O193" s="91"/>
      <c r="P193" s="91"/>
      <c r="Q193" s="91"/>
      <c r="R193" s="97"/>
    </row>
    <row r="194" spans="3:18" s="34" customFormat="1" x14ac:dyDescent="0.25">
      <c r="C194">
        <v>18230400</v>
      </c>
      <c r="E194" s="34" t="s">
        <v>91</v>
      </c>
      <c r="H194" s="100">
        <v>60900</v>
      </c>
      <c r="I194" s="100">
        <v>60558.959999999992</v>
      </c>
      <c r="J194" s="100">
        <v>0</v>
      </c>
      <c r="K194" s="100">
        <v>0</v>
      </c>
      <c r="L194" s="100">
        <v>0</v>
      </c>
      <c r="M194" s="100">
        <v>0</v>
      </c>
      <c r="N194" s="100">
        <v>0</v>
      </c>
      <c r="O194" s="100">
        <v>0</v>
      </c>
      <c r="P194" s="100">
        <v>0</v>
      </c>
      <c r="Q194" s="100">
        <v>137118.96</v>
      </c>
      <c r="R194" s="58"/>
    </row>
    <row r="195" spans="3:18" s="34" customFormat="1" x14ac:dyDescent="0.25">
      <c r="C195">
        <v>18230577</v>
      </c>
      <c r="H195" s="94">
        <f>VLOOKUP($C194,'[5]#summary'!$F$12:$P$157,H$1,FALSE)+VLOOKUP($C195,'[5]#summary'!$F$12:$P$157,H$1,FALSE)</f>
        <v>32845.5</v>
      </c>
      <c r="I195" s="94">
        <f>VLOOKUP($C194,'[5]#summary'!$F$12:$P$157,I$1,FALSE)+VLOOKUP($C195,'[5]#summary'!$F$12:$P$157,I$1,FALSE)</f>
        <v>28971.940000000002</v>
      </c>
      <c r="J195" s="94">
        <f>VLOOKUP($C194,'[5]#summary'!$F$12:$P$157,J$1,FALSE)+VLOOKUP($C195,'[5]#summary'!$F$12:$P$157,J$1,FALSE)</f>
        <v>0</v>
      </c>
      <c r="K195" s="94">
        <f>VLOOKUP($C194,'[5]#summary'!$F$12:$P$157,K$1,FALSE)+VLOOKUP($C195,'[5]#summary'!$F$12:$P$157,K$1,FALSE)</f>
        <v>0</v>
      </c>
      <c r="L195" s="94">
        <f>VLOOKUP($C194,'[5]#summary'!$F$12:$P$157,L$1,FALSE)+VLOOKUP($C195,'[5]#summary'!$F$12:$P$157,L$1,FALSE)</f>
        <v>0</v>
      </c>
      <c r="M195" s="94">
        <f>VLOOKUP($C194,'[5]#summary'!$F$12:$P$157,M$1,FALSE)+VLOOKUP($C195,'[5]#summary'!$F$12:$P$157,M$1,FALSE)</f>
        <v>0</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61817.440000000002</v>
      </c>
      <c r="R195" s="90"/>
    </row>
    <row r="196" spans="3:18" s="34" customFormat="1" x14ac:dyDescent="0.25">
      <c r="C196"/>
      <c r="H196" s="100"/>
      <c r="I196" s="100"/>
      <c r="J196" s="100"/>
      <c r="K196" s="100"/>
      <c r="L196" s="100"/>
      <c r="M196" s="100"/>
      <c r="N196" s="100"/>
      <c r="O196" s="100"/>
      <c r="P196" s="100"/>
      <c r="Q196" s="100"/>
      <c r="R196" s="58"/>
    </row>
    <row r="197" spans="3:18" s="34" customFormat="1" x14ac:dyDescent="0.25">
      <c r="C197">
        <v>18230408</v>
      </c>
      <c r="E197" s="34" t="s">
        <v>92</v>
      </c>
      <c r="H197" s="100">
        <v>26250</v>
      </c>
      <c r="I197" s="100">
        <v>20501.25</v>
      </c>
      <c r="J197" s="100">
        <v>0</v>
      </c>
      <c r="K197" s="100">
        <v>0</v>
      </c>
      <c r="L197" s="100">
        <v>688576</v>
      </c>
      <c r="M197" s="100">
        <v>0</v>
      </c>
      <c r="N197" s="100">
        <v>0</v>
      </c>
      <c r="O197" s="100">
        <v>0</v>
      </c>
      <c r="P197" s="100">
        <v>0</v>
      </c>
      <c r="Q197" s="100">
        <v>735327.25</v>
      </c>
      <c r="R197" s="58"/>
    </row>
    <row r="198" spans="3:18" s="34" customFormat="1" x14ac:dyDescent="0.25">
      <c r="C198">
        <v>18230571</v>
      </c>
      <c r="H198" s="94">
        <f>VLOOKUP($C197,'[5]#summary'!$F$12:$P$157,H$1,FALSE)+VLOOKUP($C198,'[5]#summary'!$F$12:$P$157,H$1,FALSE)</f>
        <v>28808.399999999994</v>
      </c>
      <c r="I198" s="94">
        <f>VLOOKUP($C197,'[5]#summary'!$F$12:$P$157,I$1,FALSE)+VLOOKUP($C198,'[5]#summary'!$F$12:$P$157,I$1,FALSE)</f>
        <v>25420.98</v>
      </c>
      <c r="J198" s="94">
        <f>VLOOKUP($C197,'[5]#summary'!$F$12:$P$157,J$1,FALSE)+VLOOKUP($C198,'[5]#summary'!$F$12:$P$157,J$1,FALSE)</f>
        <v>2563.1999999999998</v>
      </c>
      <c r="K198" s="94">
        <f>VLOOKUP($C197,'[5]#summary'!$F$12:$P$157,K$1,FALSE)+VLOOKUP($C198,'[5]#summary'!$F$12:$P$157,K$1,FALSE)</f>
        <v>0</v>
      </c>
      <c r="L198" s="94">
        <f>VLOOKUP($C197,'[5]#summary'!$F$12:$P$157,L$1,FALSE)+VLOOKUP($C198,'[5]#summary'!$F$12:$P$157,L$1,FALSE)</f>
        <v>579613.80000000005</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636406.38</v>
      </c>
      <c r="R198" s="90"/>
    </row>
    <row r="199" spans="3:18" s="34" customFormat="1" x14ac:dyDescent="0.25">
      <c r="C199"/>
      <c r="H199" s="100"/>
      <c r="I199" s="100"/>
      <c r="J199" s="100"/>
      <c r="K199" s="100"/>
      <c r="L199" s="100"/>
      <c r="M199" s="100"/>
      <c r="N199" s="100"/>
      <c r="O199" s="100"/>
      <c r="P199" s="100"/>
      <c r="Q199" s="100"/>
      <c r="R199" s="58"/>
    </row>
    <row r="200" spans="3:18" s="34" customFormat="1" x14ac:dyDescent="0.25">
      <c r="C200">
        <v>18230508</v>
      </c>
      <c r="E200" s="34" t="s">
        <v>93</v>
      </c>
      <c r="H200" s="100">
        <v>60335</v>
      </c>
      <c r="I200" s="100">
        <v>47724.985000000001</v>
      </c>
      <c r="J200" s="100">
        <v>0</v>
      </c>
      <c r="K200" s="100">
        <v>0</v>
      </c>
      <c r="L200" s="100">
        <v>679311.42</v>
      </c>
      <c r="M200" s="100">
        <v>0</v>
      </c>
      <c r="N200" s="100">
        <v>0</v>
      </c>
      <c r="O200" s="100">
        <v>0</v>
      </c>
      <c r="P200" s="100">
        <v>0</v>
      </c>
      <c r="Q200" s="100">
        <v>787371.40500000003</v>
      </c>
      <c r="R200" s="58"/>
    </row>
    <row r="201" spans="3:18" s="34" customFormat="1" x14ac:dyDescent="0.25">
      <c r="C201">
        <v>18230572</v>
      </c>
      <c r="H201" s="94">
        <f>VLOOKUP($C200,'[5]#summary'!$F$12:$P$157,H$1,FALSE)+VLOOKUP($C201,'[5]#summary'!$F$12:$P$157,H$1,FALSE)</f>
        <v>43362.479999999996</v>
      </c>
      <c r="I201" s="94">
        <f>VLOOKUP($C200,'[5]#summary'!$F$12:$P$157,I$1,FALSE)+VLOOKUP($C201,'[5]#summary'!$F$12:$P$157,I$1,FALSE)</f>
        <v>38266.31</v>
      </c>
      <c r="J201" s="94">
        <f>VLOOKUP($C200,'[5]#summary'!$F$12:$P$157,J$1,FALSE)+VLOOKUP($C201,'[5]#summary'!$F$12:$P$157,J$1,FALSE)</f>
        <v>7048.8</v>
      </c>
      <c r="K201" s="94">
        <f>VLOOKUP($C200,'[5]#summary'!$F$12:$P$157,K$1,FALSE)+VLOOKUP($C201,'[5]#summary'!$F$12:$P$157,K$1,FALSE)</f>
        <v>0</v>
      </c>
      <c r="L201" s="94">
        <f>VLOOKUP($C200,'[5]#summary'!$F$12:$P$157,L$1,FALSE)+VLOOKUP($C201,'[5]#summary'!$F$12:$P$157,L$1,FALSE)</f>
        <v>628820</v>
      </c>
      <c r="M201" s="94">
        <f>VLOOKUP($C200,'[5]#summary'!$F$12:$P$157,M$1,FALSE)+VLOOKUP($C201,'[5]#summary'!$F$12:$P$157,M$1,FALSE)</f>
        <v>0</v>
      </c>
      <c r="N201" s="94">
        <f>VLOOKUP($C200,'[5]#summary'!$F$12:$P$157,N$1,FALSE)+VLOOKUP($C201,'[5]#summary'!$F$12:$P$157,N$1,FALSE)</f>
        <v>0</v>
      </c>
      <c r="O201" s="94">
        <f>VLOOKUP($C200,'[5]#summary'!$F$12:$P$157,O$1,FALSE)+VLOOKUP($C201,'[5]#summary'!$F$12:$P$157,O$1,FALSE)</f>
        <v>0</v>
      </c>
      <c r="P201" s="94">
        <f>VLOOKUP($C200,'[5]#summary'!$F$12:$P$157,P$1,FALSE)+VLOOKUP($C201,'[5]#summary'!$F$12:$P$157,P$1,FALSE)</f>
        <v>0</v>
      </c>
      <c r="Q201" s="94">
        <f>VLOOKUP($C200,'[5]#summary'!$F$12:$P$157,Q$1,FALSE)+VLOOKUP($C201,'[5]#summary'!$F$12:$P$157,Q$1,FALSE)</f>
        <v>717497.59000000008</v>
      </c>
      <c r="R201" s="90"/>
    </row>
    <row r="202" spans="3:18" s="34" customFormat="1" x14ac:dyDescent="0.25">
      <c r="C202"/>
      <c r="H202" s="100"/>
      <c r="I202" s="100"/>
      <c r="J202" s="100"/>
      <c r="K202" s="100"/>
      <c r="L202" s="100"/>
      <c r="M202" s="100"/>
      <c r="N202" s="100"/>
      <c r="O202" s="100"/>
      <c r="P202" s="100"/>
      <c r="Q202" s="100"/>
      <c r="R202" s="58"/>
    </row>
    <row r="203" spans="3:18" s="34" customFormat="1" x14ac:dyDescent="0.25">
      <c r="C203">
        <v>18230509</v>
      </c>
      <c r="E203" s="34" t="s">
        <v>94</v>
      </c>
      <c r="H203" s="100">
        <v>109725</v>
      </c>
      <c r="I203" s="100">
        <v>86792.474999999991</v>
      </c>
      <c r="J203" s="100">
        <v>130000</v>
      </c>
      <c r="K203" s="100">
        <v>2500</v>
      </c>
      <c r="L203" s="100">
        <v>10580</v>
      </c>
      <c r="M203" s="100">
        <v>0</v>
      </c>
      <c r="N203" s="100">
        <v>0</v>
      </c>
      <c r="O203" s="100">
        <v>0</v>
      </c>
      <c r="P203" s="100">
        <v>0</v>
      </c>
      <c r="Q203" s="100">
        <v>339597.47499999998</v>
      </c>
      <c r="R203" s="58"/>
    </row>
    <row r="204" spans="3:18" s="34" customFormat="1" x14ac:dyDescent="0.25">
      <c r="C204"/>
      <c r="H204" s="94">
        <f>VLOOKUP($C203,'[5]#summary'!$F$12:$P$157,H$1,FALSE)</f>
        <v>64656.87999999999</v>
      </c>
      <c r="I204" s="94">
        <f>VLOOKUP($C203,'[5]#summary'!$F$12:$P$157,I$1,FALSE)</f>
        <v>57040.82</v>
      </c>
      <c r="J204" s="94">
        <f>VLOOKUP($C203,'[5]#summary'!$F$12:$P$157,J$1,FALSE)</f>
        <v>120902.39000000001</v>
      </c>
      <c r="K204" s="94">
        <f>VLOOKUP($C203,'[5]#summary'!$F$12:$P$157,K$1,FALSE)</f>
        <v>1252.1300000000001</v>
      </c>
      <c r="L204" s="94">
        <f>VLOOKUP($C203,'[5]#summary'!$F$12:$P$157,L$1,FALSE)</f>
        <v>8580</v>
      </c>
      <c r="M204" s="94">
        <f>VLOOKUP($C203,'[5]#summary'!$F$12:$P$157,M$1,FALSE)</f>
        <v>0</v>
      </c>
      <c r="N204" s="94">
        <f>VLOOKUP($C203,'[5]#summary'!$F$12:$P$157,N$1,FALSE)</f>
        <v>1286.6400000000001</v>
      </c>
      <c r="O204" s="94">
        <f>VLOOKUP($C203,'[5]#summary'!$F$12:$P$157,O$1,FALSE)</f>
        <v>0</v>
      </c>
      <c r="P204" s="94">
        <f>VLOOKUP($C203,'[5]#summary'!$F$12:$P$157,P$1,FALSE)</f>
        <v>0</v>
      </c>
      <c r="Q204" s="94">
        <f>VLOOKUP($C203,'[5]#summary'!$F$12:$P$157,Q$1,FALSE)</f>
        <v>253718.86000000002</v>
      </c>
      <c r="R204" s="90"/>
    </row>
    <row r="205" spans="3:18" s="34" customFormat="1" x14ac:dyDescent="0.25">
      <c r="C205"/>
      <c r="H205" s="100"/>
      <c r="I205" s="100"/>
      <c r="J205" s="100"/>
      <c r="K205" s="100"/>
      <c r="L205" s="100"/>
      <c r="M205" s="100"/>
      <c r="N205" s="100"/>
      <c r="O205" s="100"/>
      <c r="P205" s="100"/>
      <c r="Q205" s="100"/>
      <c r="R205" s="58"/>
    </row>
    <row r="206" spans="3:18" s="34" customFormat="1" x14ac:dyDescent="0.25">
      <c r="C206">
        <v>18230466</v>
      </c>
      <c r="D206" s="41" t="s">
        <v>95</v>
      </c>
      <c r="H206" s="91">
        <v>289080</v>
      </c>
      <c r="I206" s="91">
        <v>228662.28</v>
      </c>
      <c r="J206" s="91">
        <v>957000.01</v>
      </c>
      <c r="K206" s="91">
        <v>0</v>
      </c>
      <c r="L206" s="91">
        <v>31320</v>
      </c>
      <c r="M206" s="91">
        <v>0</v>
      </c>
      <c r="N206" s="91">
        <v>0</v>
      </c>
      <c r="O206" s="91">
        <v>0</v>
      </c>
      <c r="P206" s="91"/>
      <c r="Q206" s="91">
        <v>1506062.29</v>
      </c>
      <c r="R206" s="110"/>
    </row>
    <row r="207" spans="3:18" s="34" customFormat="1" x14ac:dyDescent="0.25">
      <c r="C207">
        <v>18230573</v>
      </c>
      <c r="D207" s="41"/>
      <c r="H207" s="94">
        <f>VLOOKUP($C206,'[5]#summary'!$F$12:$P$157,H$1,FALSE)+VLOOKUP($C207,'[5]#summary'!$F$12:$P$157,H$1,FALSE)</f>
        <v>243040.95999999996</v>
      </c>
      <c r="I207" s="94">
        <f>VLOOKUP($C206,'[5]#summary'!$F$12:$P$157,I$1,FALSE)+VLOOKUP($C207,'[5]#summary'!$F$12:$P$157,I$1,FALSE)</f>
        <v>214739.11</v>
      </c>
      <c r="J207" s="94">
        <f>VLOOKUP($C206,'[5]#summary'!$F$12:$P$157,J$1,FALSE)+VLOOKUP($C207,'[5]#summary'!$F$12:$P$157,J$1,FALSE)</f>
        <v>783705.44000000018</v>
      </c>
      <c r="K207" s="94">
        <f>VLOOKUP($C206,'[5]#summary'!$F$12:$P$157,K$1,FALSE)+VLOOKUP($C207,'[5]#summary'!$F$12:$P$157,K$1,FALSE)</f>
        <v>0</v>
      </c>
      <c r="L207" s="94">
        <f>VLOOKUP($C206,'[5]#summary'!$F$12:$P$157,L$1,FALSE)+VLOOKUP($C207,'[5]#summary'!$F$12:$P$157,L$1,FALSE)</f>
        <v>26466.93</v>
      </c>
      <c r="M207" s="94">
        <f>VLOOKUP($C206,'[5]#summary'!$F$12:$P$157,M$1,FALSE)+VLOOKUP($C207,'[5]#summary'!$F$12:$P$157,M$1,FALSE)</f>
        <v>25142.36</v>
      </c>
      <c r="N207" s="94">
        <f>VLOOKUP($C206,'[5]#summary'!$F$12:$P$157,N$1,FALSE)+VLOOKUP($C207,'[5]#summary'!$F$12:$P$157,N$1,FALSE)</f>
        <v>0</v>
      </c>
      <c r="O207" s="94">
        <f>VLOOKUP($C206,'[5]#summary'!$F$12:$P$157,O$1,FALSE)+VLOOKUP($C207,'[5]#summary'!$F$12:$P$157,O$1,FALSE)</f>
        <v>0</v>
      </c>
      <c r="P207" s="94">
        <f>VLOOKUP($C206,'[5]#summary'!$F$12:$P$157,P$1,FALSE)+VLOOKUP($C207,'[5]#summary'!$F$12:$P$157,P$1,FALSE)</f>
        <v>0</v>
      </c>
      <c r="Q207" s="94">
        <f>VLOOKUP($C206,'[5]#summary'!$F$12:$P$157,Q$1,FALSE)+VLOOKUP($C207,'[5]#summary'!$F$12:$P$157,Q$1,FALSE)</f>
        <v>1293094.8000000003</v>
      </c>
      <c r="R207" s="90"/>
    </row>
    <row r="208" spans="3:18" s="34" customFormat="1" x14ac:dyDescent="0.25">
      <c r="C208"/>
      <c r="D208" s="41"/>
      <c r="H208" s="91"/>
      <c r="I208" s="91"/>
      <c r="J208" s="91"/>
      <c r="K208" s="91"/>
      <c r="L208" s="91"/>
      <c r="M208" s="91"/>
      <c r="N208" s="91"/>
      <c r="O208" s="91"/>
      <c r="P208" s="91"/>
      <c r="Q208" s="91"/>
      <c r="R208" s="110"/>
    </row>
    <row r="209" spans="2:18" s="34" customFormat="1" x14ac:dyDescent="0.25">
      <c r="C209">
        <v>18230487</v>
      </c>
      <c r="D209" s="41" t="s">
        <v>96</v>
      </c>
      <c r="H209" s="91">
        <v>367675</v>
      </c>
      <c r="I209" s="91">
        <v>290830.92499999999</v>
      </c>
      <c r="J209" s="91">
        <v>13000</v>
      </c>
      <c r="K209" s="91">
        <v>3905</v>
      </c>
      <c r="L209" s="91">
        <v>240090</v>
      </c>
      <c r="M209" s="91">
        <v>61335</v>
      </c>
      <c r="N209" s="91">
        <v>0</v>
      </c>
      <c r="O209" s="91">
        <v>0</v>
      </c>
      <c r="P209" s="91">
        <v>0</v>
      </c>
      <c r="Q209" s="91">
        <v>976835.92500000005</v>
      </c>
      <c r="R209" s="110"/>
    </row>
    <row r="210" spans="2:18" s="34" customFormat="1" x14ac:dyDescent="0.25">
      <c r="C210">
        <v>18230574</v>
      </c>
      <c r="D210" s="41"/>
      <c r="H210" s="94">
        <f>VLOOKUP($C209,'[5]#summary'!$F$12:$P$157,H$1,FALSE)+VLOOKUP($C210,'[5]#summary'!$F$12:$P$157,H$1,FALSE)</f>
        <v>280947.46000000002</v>
      </c>
      <c r="I210" s="94">
        <f>VLOOKUP($C209,'[5]#summary'!$F$12:$P$157,I$1,FALSE)+VLOOKUP($C210,'[5]#summary'!$F$12:$P$157,I$1,FALSE)</f>
        <v>248233.66999999998</v>
      </c>
      <c r="J210" s="94">
        <f>VLOOKUP($C209,'[5]#summary'!$F$12:$P$157,J$1,FALSE)+VLOOKUP($C210,'[5]#summary'!$F$12:$P$157,J$1,FALSE)</f>
        <v>16495.11</v>
      </c>
      <c r="K210" s="94">
        <f>VLOOKUP($C209,'[5]#summary'!$F$12:$P$157,K$1,FALSE)+VLOOKUP($C210,'[5]#summary'!$F$12:$P$157,K$1,FALSE)</f>
        <v>3390.1899999999996</v>
      </c>
      <c r="L210" s="94">
        <f>VLOOKUP($C209,'[5]#summary'!$F$12:$P$157,L$1,FALSE)+VLOOKUP($C210,'[5]#summary'!$F$12:$P$157,L$1,FALSE)</f>
        <v>202106.83000000002</v>
      </c>
      <c r="M210" s="94">
        <f>VLOOKUP($C209,'[5]#summary'!$F$12:$P$157,M$1,FALSE)+VLOOKUP($C210,'[5]#summary'!$F$12:$P$157,M$1,FALSE)</f>
        <v>60758.81</v>
      </c>
      <c r="N210" s="94">
        <f>VLOOKUP($C209,'[5]#summary'!$F$12:$P$157,N$1,FALSE)+VLOOKUP($C210,'[5]#summary'!$F$12:$P$157,N$1,FALSE)</f>
        <v>23915.4</v>
      </c>
      <c r="O210" s="94">
        <f>VLOOKUP($C209,'[5]#summary'!$F$12:$P$157,O$1,FALSE)+VLOOKUP($C210,'[5]#summary'!$F$12:$P$157,O$1,FALSE)</f>
        <v>0</v>
      </c>
      <c r="P210" s="94">
        <f>VLOOKUP($C209,'[5]#summary'!$F$12:$P$157,P$1,FALSE)+VLOOKUP($C210,'[5]#summary'!$F$12:$P$157,P$1,FALSE)</f>
        <v>0</v>
      </c>
      <c r="Q210" s="94">
        <f>VLOOKUP($C209,'[5]#summary'!$F$12:$P$157,Q$1,FALSE)+VLOOKUP($C210,'[5]#summary'!$F$12:$P$157,Q$1,FALSE)</f>
        <v>835847.47000000009</v>
      </c>
      <c r="R210" s="90"/>
    </row>
    <row r="211" spans="2:18" s="34" customFormat="1" x14ac:dyDescent="0.25">
      <c r="C211"/>
      <c r="D211" s="41"/>
      <c r="H211" s="91"/>
      <c r="I211" s="91"/>
      <c r="J211" s="91"/>
      <c r="K211" s="91"/>
      <c r="L211" s="91"/>
      <c r="M211" s="91"/>
      <c r="N211" s="91"/>
      <c r="O211" s="91"/>
      <c r="P211" s="91"/>
      <c r="Q211" s="91"/>
      <c r="R211" s="110"/>
    </row>
    <row r="212" spans="2:18" s="26" customFormat="1" ht="12.75" x14ac:dyDescent="0.2">
      <c r="C212" s="43"/>
      <c r="E212" s="27"/>
      <c r="F212" s="27" t="s">
        <v>97</v>
      </c>
      <c r="H212" s="92">
        <v>4629001.4399999995</v>
      </c>
      <c r="I212" s="92">
        <v>3673664.6990399999</v>
      </c>
      <c r="J212" s="92">
        <v>1141780.01</v>
      </c>
      <c r="K212" s="92">
        <v>139181</v>
      </c>
      <c r="L212" s="92">
        <v>2980069.42</v>
      </c>
      <c r="M212" s="92">
        <v>78656</v>
      </c>
      <c r="N212" s="92">
        <v>1350</v>
      </c>
      <c r="O212" s="92">
        <v>0</v>
      </c>
      <c r="P212" s="92">
        <v>-276508.32</v>
      </c>
      <c r="Q212" s="92">
        <v>12382854.24904</v>
      </c>
      <c r="R212" s="111"/>
    </row>
    <row r="213" spans="2:18" s="26" customFormat="1" x14ac:dyDescent="0.25">
      <c r="C213" s="44"/>
      <c r="E213" s="27"/>
      <c r="F213" s="27"/>
      <c r="H213" s="125">
        <f>H165+H168+H171+H174+H177+H180+H183+H186+H189+H192+H207+H210</f>
        <v>3926476.6399999997</v>
      </c>
      <c r="I213" s="125">
        <f>I165+I168+I171+I174+I177+I180+I183+I186+I189+I192+I207+I210</f>
        <v>3468836.94</v>
      </c>
      <c r="J213" s="125">
        <f t="shared" ref="J213:Q213" si="10">J165+J168+J171+J174+J177+J180+J183+J186+J189+J192+J207+J210</f>
        <v>954223.88000000024</v>
      </c>
      <c r="K213" s="125">
        <f t="shared" si="10"/>
        <v>37647.15</v>
      </c>
      <c r="L213" s="125">
        <f t="shared" si="10"/>
        <v>2729788.07</v>
      </c>
      <c r="M213" s="125">
        <f t="shared" si="10"/>
        <v>99327.11</v>
      </c>
      <c r="N213" s="125">
        <f t="shared" si="10"/>
        <v>106229.64000000001</v>
      </c>
      <c r="O213" s="125">
        <f t="shared" si="10"/>
        <v>0</v>
      </c>
      <c r="P213" s="125">
        <f t="shared" si="10"/>
        <v>-376764.69999999995</v>
      </c>
      <c r="Q213" s="125">
        <f t="shared" si="10"/>
        <v>10945764.73</v>
      </c>
      <c r="R213" s="126"/>
    </row>
    <row r="214" spans="2:18" ht="12.75" x14ac:dyDescent="0.2">
      <c r="C214" s="30"/>
      <c r="E214" s="27"/>
      <c r="F214" s="27"/>
      <c r="G214" s="2"/>
      <c r="H214" s="95"/>
      <c r="I214" s="95"/>
      <c r="J214" s="95"/>
      <c r="K214" s="95"/>
      <c r="L214" s="95"/>
      <c r="M214" s="95"/>
      <c r="N214" s="95"/>
      <c r="O214" s="95"/>
      <c r="P214" s="95"/>
      <c r="Q214" s="95"/>
      <c r="R214" s="96"/>
    </row>
    <row r="215" spans="2:18" x14ac:dyDescent="0.25">
      <c r="C215" s="45"/>
      <c r="G215" s="2"/>
      <c r="H215" s="91"/>
      <c r="I215" s="91"/>
      <c r="J215" s="91"/>
      <c r="K215" s="91"/>
      <c r="L215" s="91"/>
      <c r="M215" s="91"/>
      <c r="N215" s="91"/>
      <c r="O215" s="91"/>
      <c r="P215" s="91"/>
      <c r="Q215" s="91"/>
      <c r="R215" s="97"/>
    </row>
    <row r="216" spans="2:18" x14ac:dyDescent="0.25">
      <c r="B216" s="2" t="s">
        <v>98</v>
      </c>
      <c r="C216" s="21"/>
      <c r="G216" s="2"/>
      <c r="H216" s="91"/>
      <c r="I216" s="91"/>
      <c r="J216" s="91"/>
      <c r="K216" s="91"/>
      <c r="L216" s="91"/>
      <c r="M216" s="91"/>
      <c r="N216" s="91"/>
      <c r="O216" s="91"/>
      <c r="P216" s="91"/>
      <c r="Q216" s="91"/>
      <c r="R216" s="97"/>
    </row>
    <row r="217" spans="2:18" x14ac:dyDescent="0.25">
      <c r="C217">
        <v>18230809</v>
      </c>
      <c r="D217" s="2" t="s">
        <v>99</v>
      </c>
      <c r="G217" s="2"/>
      <c r="H217" s="91">
        <v>119315</v>
      </c>
      <c r="I217" s="91">
        <v>94378.164999999994</v>
      </c>
      <c r="J217" s="91">
        <v>0</v>
      </c>
      <c r="K217" s="91">
        <v>1000</v>
      </c>
      <c r="L217" s="91">
        <v>277313</v>
      </c>
      <c r="M217" s="91">
        <v>0</v>
      </c>
      <c r="N217" s="91">
        <v>0</v>
      </c>
      <c r="O217" s="91">
        <v>0</v>
      </c>
      <c r="P217" s="91">
        <v>0</v>
      </c>
      <c r="Q217" s="91">
        <v>492006.16499999998</v>
      </c>
      <c r="R217" s="97"/>
    </row>
    <row r="218" spans="2:18" x14ac:dyDescent="0.25">
      <c r="C218">
        <v>18230564</v>
      </c>
      <c r="G218" s="2"/>
      <c r="H218" s="94">
        <f>VLOOKUP($C217,'[5]#summary'!$F$12:$P$157,H$1,FALSE)+VLOOKUP($C218,'[5]#summary'!$F$12:$P$157,H$1,FALSE)</f>
        <v>78866.89</v>
      </c>
      <c r="I218" s="94">
        <f>VLOOKUP($C217,'[5]#summary'!$F$12:$P$157,I$1,FALSE)+VLOOKUP($C218,'[5]#summary'!$F$12:$P$157,I$1,FALSE)</f>
        <v>69591.89</v>
      </c>
      <c r="J218" s="94">
        <f>VLOOKUP($C217,'[5]#summary'!$F$12:$P$157,J$1,FALSE)+VLOOKUP($C218,'[5]#summary'!$F$12:$P$157,J$1,FALSE)</f>
        <v>0</v>
      </c>
      <c r="K218" s="94">
        <f>VLOOKUP($C217,'[5]#summary'!$F$12:$P$157,K$1,FALSE)+VLOOKUP($C218,'[5]#summary'!$F$12:$P$157,K$1,FALSE)</f>
        <v>0</v>
      </c>
      <c r="L218" s="94">
        <f>VLOOKUP($C217,'[5]#summary'!$F$12:$P$157,L$1,FALSE)+VLOOKUP($C218,'[5]#summary'!$F$12:$P$157,L$1,FALSE)</f>
        <v>507456.67</v>
      </c>
      <c r="M218" s="94">
        <f>VLOOKUP($C217,'[5]#summary'!$F$12:$P$157,M$1,FALSE)+VLOOKUP($C218,'[5]#summary'!$F$12:$P$157,M$1,FALSE)</f>
        <v>0</v>
      </c>
      <c r="N218" s="94">
        <f>VLOOKUP($C217,'[5]#summary'!$F$12:$P$157,N$1,FALSE)+VLOOKUP($C218,'[5]#summary'!$F$12:$P$157,N$1,FALSE)</f>
        <v>0</v>
      </c>
      <c r="O218" s="94">
        <f>VLOOKUP($C217,'[5]#summary'!$F$12:$P$157,O$1,FALSE)+VLOOKUP($C218,'[5]#summary'!$F$12:$P$157,O$1,FALSE)</f>
        <v>0</v>
      </c>
      <c r="P218" s="94">
        <f>VLOOKUP($C217,'[5]#summary'!$F$12:$P$157,P$1,FALSE)+VLOOKUP($C218,'[5]#summary'!$F$12:$P$157,P$1,FALSE)</f>
        <v>0</v>
      </c>
      <c r="Q218" s="94">
        <f>VLOOKUP($C217,'[5]#summary'!$F$12:$P$157,Q$1,FALSE)+VLOOKUP($C218,'[5]#summary'!$F$12:$P$157,Q$1,FALSE)</f>
        <v>655915.44999999995</v>
      </c>
      <c r="R218" s="90"/>
    </row>
    <row r="219" spans="2:18" x14ac:dyDescent="0.25">
      <c r="C219"/>
      <c r="G219" s="2"/>
      <c r="H219" s="91"/>
      <c r="I219" s="91"/>
      <c r="J219" s="91"/>
      <c r="K219" s="91"/>
      <c r="L219" s="91"/>
      <c r="M219" s="91"/>
      <c r="N219" s="91"/>
      <c r="O219" s="91"/>
      <c r="P219" s="91"/>
      <c r="Q219" s="91"/>
      <c r="R219" s="97"/>
    </row>
    <row r="220" spans="2:18" x14ac:dyDescent="0.25">
      <c r="C220">
        <v>18230469</v>
      </c>
      <c r="D220" s="2" t="s">
        <v>100</v>
      </c>
      <c r="G220" s="2"/>
      <c r="H220" s="91">
        <v>311025.00000000006</v>
      </c>
      <c r="I220" s="91">
        <v>246020.77500000002</v>
      </c>
      <c r="J220" s="91">
        <v>0</v>
      </c>
      <c r="K220" s="91">
        <v>4350</v>
      </c>
      <c r="L220" s="91">
        <v>0</v>
      </c>
      <c r="M220" s="91">
        <v>0</v>
      </c>
      <c r="N220" s="91">
        <v>0</v>
      </c>
      <c r="O220" s="91">
        <v>0</v>
      </c>
      <c r="P220" s="91">
        <v>0</v>
      </c>
      <c r="Q220" s="91">
        <v>561395.77500000014</v>
      </c>
      <c r="R220" s="97"/>
    </row>
    <row r="221" spans="2:18" x14ac:dyDescent="0.25">
      <c r="C221">
        <v>18230561</v>
      </c>
      <c r="G221" s="2"/>
      <c r="H221" s="94">
        <f>VLOOKUP($C220,'[5]#summary'!$F$12:$P$157,H$1,FALSE)+VLOOKUP($C221,'[5]#summary'!$F$12:$P$157,H$1,FALSE)</f>
        <v>226990.71999999997</v>
      </c>
      <c r="I221" s="94">
        <f>VLOOKUP($C220,'[5]#summary'!$F$12:$P$157,I$1,FALSE)+VLOOKUP($C221,'[5]#summary'!$F$12:$P$157,I$1,FALSE)</f>
        <v>200343.94999999998</v>
      </c>
      <c r="J221" s="94">
        <f>VLOOKUP($C220,'[5]#summary'!$F$12:$P$157,J$1,FALSE)+VLOOKUP($C221,'[5]#summary'!$F$12:$P$157,J$1,FALSE)</f>
        <v>0</v>
      </c>
      <c r="K221" s="94">
        <f>VLOOKUP($C220,'[5]#summary'!$F$12:$P$157,K$1,FALSE)+VLOOKUP($C221,'[5]#summary'!$F$12:$P$157,K$1,FALSE)</f>
        <v>4826.3600000000006</v>
      </c>
      <c r="L221" s="94">
        <f>VLOOKUP($C220,'[5]#summary'!$F$12:$P$157,L$1,FALSE)+VLOOKUP($C221,'[5]#summary'!$F$12:$P$157,L$1,FALSE)</f>
        <v>0</v>
      </c>
      <c r="M221" s="94">
        <f>VLOOKUP($C220,'[5]#summary'!$F$12:$P$157,M$1,FALSE)+VLOOKUP($C221,'[5]#summary'!$F$12:$P$157,M$1,FALSE)</f>
        <v>427.16</v>
      </c>
      <c r="N221" s="94">
        <f>VLOOKUP($C220,'[5]#summary'!$F$12:$P$157,N$1,FALSE)+VLOOKUP($C221,'[5]#summary'!$F$12:$P$157,N$1,FALSE)</f>
        <v>0</v>
      </c>
      <c r="O221" s="94">
        <f>VLOOKUP($C220,'[5]#summary'!$F$12:$P$157,O$1,FALSE)+VLOOKUP($C221,'[5]#summary'!$F$12:$P$157,O$1,FALSE)</f>
        <v>0</v>
      </c>
      <c r="P221" s="94">
        <f>VLOOKUP($C220,'[5]#summary'!$F$12:$P$157,P$1,FALSE)+VLOOKUP($C221,'[5]#summary'!$F$12:$P$157,P$1,FALSE)</f>
        <v>0</v>
      </c>
      <c r="Q221" s="94">
        <f>VLOOKUP($C220,'[5]#summary'!$F$12:$P$157,Q$1,FALSE)+VLOOKUP($C221,'[5]#summary'!$F$12:$P$157,Q$1,FALSE)</f>
        <v>432588.18999999989</v>
      </c>
      <c r="R221" s="90"/>
    </row>
    <row r="222" spans="2:18" x14ac:dyDescent="0.25">
      <c r="C222"/>
      <c r="G222" s="2"/>
      <c r="H222" s="91"/>
      <c r="I222" s="91"/>
      <c r="J222" s="91"/>
      <c r="K222" s="91"/>
      <c r="L222" s="91"/>
      <c r="M222" s="91"/>
      <c r="N222" s="91"/>
      <c r="O222" s="91"/>
      <c r="P222" s="91"/>
      <c r="Q222" s="91"/>
      <c r="R222" s="97"/>
    </row>
    <row r="223" spans="2:18" x14ac:dyDescent="0.25">
      <c r="C223">
        <v>18230413</v>
      </c>
      <c r="D223" s="2" t="s">
        <v>101</v>
      </c>
      <c r="G223" s="2"/>
      <c r="H223" s="91">
        <v>120582.00000000001</v>
      </c>
      <c r="I223" s="91">
        <v>95380.362000000008</v>
      </c>
      <c r="J223" s="91">
        <v>0</v>
      </c>
      <c r="K223" s="91">
        <v>0</v>
      </c>
      <c r="L223" s="91">
        <v>0</v>
      </c>
      <c r="M223" s="91">
        <v>0</v>
      </c>
      <c r="N223" s="91">
        <v>8700</v>
      </c>
      <c r="O223" s="91">
        <v>0</v>
      </c>
      <c r="P223" s="91">
        <v>0</v>
      </c>
      <c r="Q223" s="91">
        <v>224662.36200000002</v>
      </c>
      <c r="R223" s="97"/>
    </row>
    <row r="224" spans="2:18" x14ac:dyDescent="0.25">
      <c r="C224">
        <v>18230560</v>
      </c>
      <c r="G224" s="2"/>
      <c r="H224" s="94">
        <f>VLOOKUP($C223,'[5]#summary'!$F$12:$P$157,H$1,FALSE)+VLOOKUP($C224,'[5]#summary'!$F$12:$P$157,H$1,FALSE)</f>
        <v>97902.94</v>
      </c>
      <c r="I224" s="94">
        <f>VLOOKUP($C223,'[5]#summary'!$F$12:$P$157,I$1,FALSE)+VLOOKUP($C224,'[5]#summary'!$F$12:$P$157,I$1,FALSE)</f>
        <v>86336.54</v>
      </c>
      <c r="J224" s="94">
        <f>VLOOKUP($C223,'[5]#summary'!$F$12:$P$157,J$1,FALSE)+VLOOKUP($C224,'[5]#summary'!$F$12:$P$157,J$1,FALSE)</f>
        <v>0</v>
      </c>
      <c r="K224" s="94">
        <f>VLOOKUP($C223,'[5]#summary'!$F$12:$P$157,K$1,FALSE)+VLOOKUP($C224,'[5]#summary'!$F$12:$P$157,K$1,FALSE)</f>
        <v>0</v>
      </c>
      <c r="L224" s="94">
        <f>VLOOKUP($C223,'[5]#summary'!$F$12:$P$157,L$1,FALSE)+VLOOKUP($C224,'[5]#summary'!$F$12:$P$157,L$1,FALSE)</f>
        <v>5127.24</v>
      </c>
      <c r="M224" s="94">
        <f>VLOOKUP($C223,'[5]#summary'!$F$12:$P$157,M$1,FALSE)+VLOOKUP($C224,'[5]#summary'!$F$12:$P$157,M$1,FALSE)</f>
        <v>0</v>
      </c>
      <c r="N224" s="94">
        <f>VLOOKUP($C223,'[5]#summary'!$F$12:$P$157,N$1,FALSE)+VLOOKUP($C224,'[5]#summary'!$F$12:$P$157,N$1,FALSE)</f>
        <v>0</v>
      </c>
      <c r="O224" s="94">
        <f>VLOOKUP($C223,'[5]#summary'!$F$12:$P$157,O$1,FALSE)+VLOOKUP($C224,'[5]#summary'!$F$12:$P$157,O$1,FALSE)</f>
        <v>0</v>
      </c>
      <c r="P224" s="94">
        <f>VLOOKUP($C223,'[5]#summary'!$F$12:$P$157,P$1,FALSE)+VLOOKUP($C224,'[5]#summary'!$F$12:$P$157,P$1,FALSE)</f>
        <v>0</v>
      </c>
      <c r="Q224" s="94">
        <f>VLOOKUP($C223,'[5]#summary'!$F$12:$P$157,Q$1,FALSE)+VLOOKUP($C224,'[5]#summary'!$F$12:$P$157,Q$1,FALSE)</f>
        <v>189366.72</v>
      </c>
      <c r="R224" s="90"/>
    </row>
    <row r="225" spans="2:18" x14ac:dyDescent="0.25">
      <c r="C225"/>
      <c r="G225" s="2"/>
      <c r="H225" s="91"/>
      <c r="I225" s="91"/>
      <c r="J225" s="91"/>
      <c r="K225" s="91"/>
      <c r="L225" s="91"/>
      <c r="M225" s="91"/>
      <c r="N225" s="91"/>
      <c r="O225" s="91"/>
      <c r="P225" s="91"/>
      <c r="Q225" s="91"/>
      <c r="R225" s="97"/>
    </row>
    <row r="226" spans="2:18" x14ac:dyDescent="0.25">
      <c r="C226">
        <v>18230802</v>
      </c>
      <c r="D226" s="2" t="s">
        <v>102</v>
      </c>
      <c r="G226" s="2"/>
      <c r="H226" s="91">
        <v>200970.00000000003</v>
      </c>
      <c r="I226" s="91">
        <v>158967.27000000002</v>
      </c>
      <c r="J226" s="91">
        <v>0</v>
      </c>
      <c r="K226" s="91">
        <v>4350</v>
      </c>
      <c r="L226" s="91">
        <v>1089964</v>
      </c>
      <c r="M226" s="91">
        <v>0</v>
      </c>
      <c r="N226" s="91">
        <v>221500</v>
      </c>
      <c r="O226" s="91">
        <v>0</v>
      </c>
      <c r="P226" s="91">
        <v>0</v>
      </c>
      <c r="Q226" s="91">
        <v>1675751.27</v>
      </c>
      <c r="R226" s="97"/>
    </row>
    <row r="227" spans="2:18" x14ac:dyDescent="0.25">
      <c r="C227">
        <v>18230563</v>
      </c>
      <c r="G227" s="2"/>
      <c r="H227" s="94">
        <f>VLOOKUP($C226,'[5]#summary'!$F$12:$P$157,H$1,FALSE)+VLOOKUP($C227,'[5]#summary'!$F$12:$P$157,H$1,FALSE)</f>
        <v>172264.56999999998</v>
      </c>
      <c r="I227" s="94">
        <f>VLOOKUP($C226,'[5]#summary'!$F$12:$P$157,I$1,FALSE)+VLOOKUP($C227,'[5]#summary'!$F$12:$P$157,I$1,FALSE)</f>
        <v>151945.53</v>
      </c>
      <c r="J227" s="94">
        <f>VLOOKUP($C226,'[5]#summary'!$F$12:$P$157,J$1,FALSE)+VLOOKUP($C227,'[5]#summary'!$F$12:$P$157,J$1,FALSE)</f>
        <v>0</v>
      </c>
      <c r="K227" s="94">
        <f>VLOOKUP($C226,'[5]#summary'!$F$12:$P$157,K$1,FALSE)+VLOOKUP($C227,'[5]#summary'!$F$12:$P$157,K$1,FALSE)</f>
        <v>0</v>
      </c>
      <c r="L227" s="94">
        <f>VLOOKUP($C226,'[5]#summary'!$F$12:$P$157,L$1,FALSE)+VLOOKUP($C227,'[5]#summary'!$F$12:$P$157,L$1,FALSE)</f>
        <v>1166443.6000000001</v>
      </c>
      <c r="M227" s="94">
        <f>VLOOKUP($C226,'[5]#summary'!$F$12:$P$157,M$1,FALSE)+VLOOKUP($C227,'[5]#summary'!$F$12:$P$157,M$1,FALSE)</f>
        <v>0</v>
      </c>
      <c r="N227" s="94">
        <f>VLOOKUP($C226,'[5]#summary'!$F$12:$P$157,N$1,FALSE)+VLOOKUP($C227,'[5]#summary'!$F$12:$P$157,N$1,FALSE)</f>
        <v>221500</v>
      </c>
      <c r="O227" s="94">
        <f>VLOOKUP($C226,'[5]#summary'!$F$12:$P$157,O$1,FALSE)+VLOOKUP($C227,'[5]#summary'!$F$12:$P$157,O$1,FALSE)</f>
        <v>0</v>
      </c>
      <c r="P227" s="94">
        <f>VLOOKUP($C226,'[5]#summary'!$F$12:$P$157,P$1,FALSE)+VLOOKUP($C227,'[5]#summary'!$F$12:$P$157,P$1,FALSE)</f>
        <v>0</v>
      </c>
      <c r="Q227" s="94">
        <f>VLOOKUP($C226,'[5]#summary'!$F$12:$P$157,Q$1,FALSE)+VLOOKUP($C227,'[5]#summary'!$F$12:$P$157,Q$1,FALSE)</f>
        <v>1712153.7</v>
      </c>
      <c r="R227" s="90"/>
    </row>
    <row r="228" spans="2:18" x14ac:dyDescent="0.25">
      <c r="C228"/>
      <c r="G228" s="2"/>
      <c r="H228" s="91"/>
      <c r="I228" s="91"/>
      <c r="J228" s="91"/>
      <c r="K228" s="91"/>
      <c r="L228" s="91"/>
      <c r="M228" s="91"/>
      <c r="N228" s="91"/>
      <c r="O228" s="91"/>
      <c r="P228" s="91"/>
      <c r="Q228" s="91"/>
      <c r="R228" s="97"/>
    </row>
    <row r="229" spans="2:18" x14ac:dyDescent="0.25">
      <c r="C229">
        <v>18230559</v>
      </c>
      <c r="D229" s="2" t="s">
        <v>103</v>
      </c>
      <c r="G229" s="2"/>
      <c r="H229" s="91">
        <v>0</v>
      </c>
      <c r="I229" s="91">
        <v>0</v>
      </c>
      <c r="J229" s="91">
        <v>0</v>
      </c>
      <c r="K229" s="91">
        <v>0</v>
      </c>
      <c r="L229" s="91">
        <v>150000</v>
      </c>
      <c r="M229" s="91">
        <v>0</v>
      </c>
      <c r="N229" s="91">
        <v>0</v>
      </c>
      <c r="O229" s="91">
        <v>0</v>
      </c>
      <c r="P229" s="91">
        <v>0</v>
      </c>
      <c r="Q229" s="91">
        <v>150000</v>
      </c>
      <c r="R229" s="97"/>
    </row>
    <row r="230" spans="2:18" x14ac:dyDescent="0.25">
      <c r="C230"/>
      <c r="G230" s="2"/>
      <c r="H230" s="94">
        <f>VLOOKUP($C229,'[5]#summary'!$F$12:$P$157,H$1,FALSE)</f>
        <v>0</v>
      </c>
      <c r="I230" s="94">
        <f>VLOOKUP($C229,'[5]#summary'!$F$12:$P$157,I$1,FALSE)</f>
        <v>0</v>
      </c>
      <c r="J230" s="94">
        <f>VLOOKUP($C229,'[5]#summary'!$F$12:$P$157,J$1,FALSE)</f>
        <v>0</v>
      </c>
      <c r="K230" s="94">
        <f>VLOOKUP($C229,'[5]#summary'!$F$12:$P$157,K$1,FALSE)</f>
        <v>0</v>
      </c>
      <c r="L230" s="94">
        <f>VLOOKUP($C229,'[5]#summary'!$F$12:$P$157,L$1,FALSE)</f>
        <v>58639.31</v>
      </c>
      <c r="M230" s="94">
        <f>VLOOKUP($C229,'[5]#summary'!$F$12:$P$157,M$1,FALSE)</f>
        <v>0</v>
      </c>
      <c r="N230" s="94">
        <f>VLOOKUP($C229,'[5]#summary'!$F$12:$P$157,N$1,FALSE)</f>
        <v>0</v>
      </c>
      <c r="O230" s="94">
        <f>VLOOKUP($C229,'[5]#summary'!$F$12:$P$157,O$1,FALSE)</f>
        <v>0</v>
      </c>
      <c r="P230" s="94">
        <f>VLOOKUP($C229,'[5]#summary'!$F$12:$P$157,P$1,FALSE)</f>
        <v>0</v>
      </c>
      <c r="Q230" s="94">
        <f>VLOOKUP($C229,'[5]#summary'!$F$12:$P$157,Q$1,FALSE)</f>
        <v>58639.31</v>
      </c>
      <c r="R230" s="90"/>
    </row>
    <row r="231" spans="2:18" x14ac:dyDescent="0.25">
      <c r="C231"/>
      <c r="G231" s="2"/>
      <c r="H231" s="91"/>
      <c r="I231" s="91"/>
      <c r="J231" s="91"/>
      <c r="K231" s="91"/>
      <c r="L231" s="91"/>
      <c r="M231" s="91"/>
      <c r="N231" s="91"/>
      <c r="O231" s="91"/>
      <c r="P231" s="91"/>
      <c r="Q231" s="91"/>
      <c r="R231" s="97"/>
    </row>
    <row r="232" spans="2:18" s="26" customFormat="1" ht="12.75" x14ac:dyDescent="0.2">
      <c r="C232" s="43"/>
      <c r="E232" s="27"/>
      <c r="F232" s="27" t="s">
        <v>104</v>
      </c>
      <c r="H232" s="92">
        <v>751892.00000000012</v>
      </c>
      <c r="I232" s="92">
        <v>594746.57200000004</v>
      </c>
      <c r="J232" s="92">
        <v>0</v>
      </c>
      <c r="K232" s="92">
        <v>9700</v>
      </c>
      <c r="L232" s="92">
        <v>1517277</v>
      </c>
      <c r="M232" s="92">
        <v>0</v>
      </c>
      <c r="N232" s="92">
        <v>230200</v>
      </c>
      <c r="O232" s="92">
        <v>0</v>
      </c>
      <c r="P232" s="92">
        <v>0</v>
      </c>
      <c r="Q232" s="92">
        <v>3103815.5720000002</v>
      </c>
      <c r="R232" s="111"/>
    </row>
    <row r="233" spans="2:18" s="26" customFormat="1" x14ac:dyDescent="0.25">
      <c r="C233" s="44"/>
      <c r="E233" s="27"/>
      <c r="F233" s="27"/>
      <c r="H233" s="125">
        <f>H218+H221+H224+H227+H230</f>
        <v>576025.12</v>
      </c>
      <c r="I233" s="125">
        <f>I218+I221+I224+I227+I230</f>
        <v>508217.90999999992</v>
      </c>
      <c r="J233" s="125">
        <f t="shared" ref="J233:Q233" si="11">J218+J221+J224+J227+J230</f>
        <v>0</v>
      </c>
      <c r="K233" s="125">
        <f t="shared" si="11"/>
        <v>4826.3600000000006</v>
      </c>
      <c r="L233" s="125">
        <f t="shared" si="11"/>
        <v>1737666.82</v>
      </c>
      <c r="M233" s="125">
        <f t="shared" si="11"/>
        <v>427.16</v>
      </c>
      <c r="N233" s="125">
        <f t="shared" si="11"/>
        <v>221500</v>
      </c>
      <c r="O233" s="125">
        <f t="shared" si="11"/>
        <v>0</v>
      </c>
      <c r="P233" s="125">
        <f t="shared" si="11"/>
        <v>0</v>
      </c>
      <c r="Q233" s="125">
        <f t="shared" si="11"/>
        <v>3048663.3699999996</v>
      </c>
      <c r="R233" s="126"/>
    </row>
    <row r="234" spans="2:18" ht="12.75" x14ac:dyDescent="0.2">
      <c r="C234" s="30"/>
      <c r="E234" s="27"/>
      <c r="F234" s="27"/>
      <c r="G234" s="2"/>
      <c r="H234" s="95"/>
      <c r="I234" s="95"/>
      <c r="J234" s="95"/>
      <c r="K234" s="95"/>
      <c r="L234" s="95"/>
      <c r="M234" s="95"/>
      <c r="N234" s="95"/>
      <c r="O234" s="95"/>
      <c r="P234" s="95"/>
      <c r="Q234" s="95"/>
      <c r="R234" s="96"/>
    </row>
    <row r="235" spans="2:18" x14ac:dyDescent="0.25">
      <c r="C235" s="45"/>
      <c r="G235" s="2"/>
      <c r="H235" s="91"/>
      <c r="I235" s="91"/>
      <c r="J235" s="91"/>
      <c r="K235" s="91"/>
      <c r="L235" s="91"/>
      <c r="M235" s="91"/>
      <c r="N235" s="91"/>
      <c r="O235" s="91"/>
      <c r="P235" s="91"/>
      <c r="Q235" s="91"/>
      <c r="R235" s="97"/>
    </row>
    <row r="236" spans="2:18" x14ac:dyDescent="0.25">
      <c r="B236" s="2" t="s">
        <v>105</v>
      </c>
      <c r="C236" s="21"/>
      <c r="G236" s="2"/>
      <c r="H236" s="91"/>
      <c r="I236" s="91"/>
      <c r="J236" s="91"/>
      <c r="K236" s="91"/>
      <c r="L236" s="91"/>
      <c r="M236" s="91"/>
      <c r="N236" s="91"/>
      <c r="O236" s="91"/>
      <c r="P236" s="91"/>
      <c r="Q236" s="91"/>
      <c r="R236" s="97"/>
    </row>
    <row r="237" spans="2:18" x14ac:dyDescent="0.25">
      <c r="B237" s="2" t="s">
        <v>106</v>
      </c>
      <c r="C237">
        <v>18230128</v>
      </c>
      <c r="D237" s="2" t="s">
        <v>107</v>
      </c>
      <c r="G237" s="2"/>
      <c r="H237" s="91">
        <v>562650</v>
      </c>
      <c r="I237" s="91">
        <v>445056.14999999997</v>
      </c>
      <c r="J237" s="91">
        <v>0</v>
      </c>
      <c r="K237" s="91">
        <v>10000</v>
      </c>
      <c r="L237" s="91">
        <v>135000</v>
      </c>
      <c r="M237" s="91">
        <v>0</v>
      </c>
      <c r="N237" s="91">
        <v>3700000</v>
      </c>
      <c r="O237" s="91">
        <v>0</v>
      </c>
      <c r="P237" s="91"/>
      <c r="Q237" s="91">
        <v>4852706.1500000004</v>
      </c>
      <c r="R237" s="97"/>
    </row>
    <row r="238" spans="2:18" x14ac:dyDescent="0.25">
      <c r="C238"/>
      <c r="G238" s="2"/>
      <c r="H238" s="94">
        <f>VLOOKUP($C237,'[5]#summary'!$F$12:$P$157,H$1,FALSE)</f>
        <v>567816.93000000005</v>
      </c>
      <c r="I238" s="94">
        <f>VLOOKUP($C237,'[5]#summary'!$F$12:$P$157,I$1,FALSE)</f>
        <v>495990.55000000005</v>
      </c>
      <c r="J238" s="94">
        <f>VLOOKUP($C237,'[5]#summary'!$F$12:$P$157,J$1,FALSE)</f>
        <v>0</v>
      </c>
      <c r="K238" s="94">
        <f>VLOOKUP($C237,'[5]#summary'!$F$12:$P$157,K$1,FALSE)</f>
        <v>3880.8999999999996</v>
      </c>
      <c r="L238" s="94">
        <f>VLOOKUP($C237,'[5]#summary'!$F$12:$P$157,L$1,FALSE)</f>
        <v>0</v>
      </c>
      <c r="M238" s="94">
        <f>VLOOKUP($C237,'[5]#summary'!$F$12:$P$157,M$1,FALSE)</f>
        <v>129095.43000000002</v>
      </c>
      <c r="N238" s="94">
        <f>VLOOKUP($C237,'[5]#summary'!$F$12:$P$157,N$1,FALSE)</f>
        <v>4586744.2399999993</v>
      </c>
      <c r="O238" s="94">
        <f>VLOOKUP($C237,'[5]#summary'!$F$12:$P$157,O$1,FALSE)</f>
        <v>0</v>
      </c>
      <c r="P238" s="94">
        <f>VLOOKUP($C237,'[5]#summary'!$F$12:$P$157,P$1,FALSE)</f>
        <v>0</v>
      </c>
      <c r="Q238" s="94">
        <f>VLOOKUP($C237,'[5]#summary'!$F$12:$P$157,Q$1,FALSE)</f>
        <v>5783528.0499999989</v>
      </c>
      <c r="R238" s="90"/>
    </row>
    <row r="239" spans="2:18" x14ac:dyDescent="0.25">
      <c r="C239"/>
      <c r="G239" s="2"/>
      <c r="H239" s="91"/>
      <c r="I239" s="91"/>
      <c r="J239" s="91"/>
      <c r="K239" s="91"/>
      <c r="L239" s="91"/>
      <c r="M239" s="91"/>
      <c r="N239" s="91"/>
      <c r="O239" s="91"/>
      <c r="P239" s="91"/>
      <c r="Q239" s="91"/>
      <c r="R239" s="97"/>
    </row>
    <row r="240" spans="2:18" x14ac:dyDescent="0.25">
      <c r="B240" s="2" t="s">
        <v>108</v>
      </c>
      <c r="C240">
        <v>18230133</v>
      </c>
      <c r="D240" s="2" t="s">
        <v>109</v>
      </c>
      <c r="G240" s="2"/>
      <c r="H240" s="91">
        <v>0</v>
      </c>
      <c r="I240" s="91">
        <v>0</v>
      </c>
      <c r="J240" s="91">
        <v>0</v>
      </c>
      <c r="K240" s="91">
        <v>0</v>
      </c>
      <c r="L240" s="91">
        <v>300000</v>
      </c>
      <c r="M240" s="91">
        <v>0</v>
      </c>
      <c r="N240" s="91">
        <v>0</v>
      </c>
      <c r="O240" s="91">
        <v>0</v>
      </c>
      <c r="P240" s="91">
        <v>0</v>
      </c>
      <c r="Q240" s="91">
        <v>300000</v>
      </c>
      <c r="R240" s="97"/>
    </row>
    <row r="241" spans="3:20" x14ac:dyDescent="0.25">
      <c r="C241">
        <v>18230566</v>
      </c>
      <c r="G241" s="2"/>
      <c r="H241" s="94">
        <f>VLOOKUP($C240,'[5]#summary'!$F$12:$P$157,H$1,FALSE)+VLOOKUP($C241,'[5]#summary'!$F$12:$P$157,H$1,FALSE)</f>
        <v>0</v>
      </c>
      <c r="I241" s="94">
        <f>VLOOKUP($C240,'[5]#summary'!$F$12:$P$157,I$1,FALSE)+VLOOKUP($C241,'[5]#summary'!$F$12:$P$157,I$1,FALSE)</f>
        <v>0</v>
      </c>
      <c r="J241" s="94">
        <f>VLOOKUP($C240,'[5]#summary'!$F$12:$P$157,J$1,FALSE)+VLOOKUP($C241,'[5]#summary'!$F$12:$P$157,J$1,FALSE)</f>
        <v>0</v>
      </c>
      <c r="K241" s="94">
        <f>VLOOKUP($C240,'[5]#summary'!$F$12:$P$157,K$1,FALSE)+VLOOKUP($C241,'[5]#summary'!$F$12:$P$157,K$1,FALSE)</f>
        <v>0</v>
      </c>
      <c r="L241" s="94">
        <f>VLOOKUP($C240,'[5]#summary'!$F$12:$P$157,L$1,FALSE)+VLOOKUP($C241,'[5]#summary'!$F$12:$P$157,L$1,FALSE)</f>
        <v>7704.82</v>
      </c>
      <c r="M241" s="94">
        <f>VLOOKUP($C240,'[5]#summary'!$F$12:$P$157,M$1,FALSE)+VLOOKUP($C241,'[5]#summary'!$F$12:$P$157,M$1,FALSE)</f>
        <v>44040</v>
      </c>
      <c r="N241" s="94">
        <f>VLOOKUP($C240,'[5]#summary'!$F$12:$P$157,N$1,FALSE)+VLOOKUP($C241,'[5]#summary'!$F$12:$P$157,N$1,FALSE)</f>
        <v>0</v>
      </c>
      <c r="O241" s="94">
        <f>VLOOKUP($C240,'[5]#summary'!$F$12:$P$157,O$1,FALSE)+VLOOKUP($C241,'[5]#summary'!$F$12:$P$157,O$1,FALSE)</f>
        <v>11175</v>
      </c>
      <c r="P241" s="94">
        <f>VLOOKUP($C240,'[5]#summary'!$F$12:$P$157,P$1,FALSE)+VLOOKUP($C241,'[5]#summary'!$F$12:$P$157,P$1,FALSE)</f>
        <v>0</v>
      </c>
      <c r="Q241" s="94">
        <f>VLOOKUP($C240,'[5]#summary'!$F$12:$P$157,Q$1,FALSE)+VLOOKUP($C241,'[5]#summary'!$F$12:$P$157,Q$1,FALSE)</f>
        <v>62919.82</v>
      </c>
      <c r="R241" s="90"/>
    </row>
    <row r="242" spans="3:20" x14ac:dyDescent="0.25">
      <c r="C242"/>
      <c r="G242" s="2"/>
      <c r="H242" s="91"/>
      <c r="I242" s="91"/>
      <c r="J242" s="91"/>
      <c r="K242" s="91"/>
      <c r="L242" s="91"/>
      <c r="M242" s="91"/>
      <c r="N242" s="91"/>
      <c r="O242" s="91"/>
      <c r="P242" s="91"/>
      <c r="Q242" s="91"/>
      <c r="R242" s="97"/>
    </row>
    <row r="243" spans="3:20" x14ac:dyDescent="0.25">
      <c r="C243">
        <v>18230753</v>
      </c>
      <c r="D243" s="2" t="s">
        <v>110</v>
      </c>
      <c r="G243" s="2"/>
      <c r="H243" s="91">
        <v>449300</v>
      </c>
      <c r="I243" s="91">
        <v>355396.3</v>
      </c>
      <c r="J243" s="91">
        <v>200000</v>
      </c>
      <c r="K243" s="91">
        <v>0</v>
      </c>
      <c r="L243" s="91">
        <v>100000</v>
      </c>
      <c r="M243" s="91">
        <v>0</v>
      </c>
      <c r="N243" s="91">
        <v>0</v>
      </c>
      <c r="O243" s="91">
        <v>0</v>
      </c>
      <c r="P243" s="91">
        <v>0</v>
      </c>
      <c r="Q243" s="91">
        <v>1104696.3</v>
      </c>
      <c r="R243" s="97"/>
    </row>
    <row r="244" spans="3:20" x14ac:dyDescent="0.25">
      <c r="C244"/>
      <c r="G244" s="2"/>
      <c r="H244" s="94">
        <f>VLOOKUP($C243,'[5]#summary'!$F$12:$P$157,H$1,FALSE)</f>
        <v>214154.33000000002</v>
      </c>
      <c r="I244" s="94">
        <f>VLOOKUP($C243,'[5]#summary'!$F$12:$P$157,I$1,FALSE)</f>
        <v>188573.72</v>
      </c>
      <c r="J244" s="94">
        <f>VLOOKUP($C243,'[5]#summary'!$F$12:$P$157,J$1,FALSE)</f>
        <v>106195.96</v>
      </c>
      <c r="K244" s="94">
        <f>VLOOKUP($C243,'[5]#summary'!$F$12:$P$157,K$1,FALSE)</f>
        <v>20832.12</v>
      </c>
      <c r="L244" s="94">
        <f>VLOOKUP($C243,'[5]#summary'!$F$12:$P$157,L$1,FALSE)</f>
        <v>154835.28</v>
      </c>
      <c r="M244" s="94">
        <f>VLOOKUP($C243,'[5]#summary'!$F$12:$P$157,M$1,FALSE)</f>
        <v>88234.969999999987</v>
      </c>
      <c r="N244" s="94">
        <f>VLOOKUP($C243,'[5]#summary'!$F$12:$P$157,N$1,FALSE)</f>
        <v>5450</v>
      </c>
      <c r="O244" s="94">
        <f>VLOOKUP($C243,'[5]#summary'!$F$12:$P$157,O$1,FALSE)</f>
        <v>104375</v>
      </c>
      <c r="P244" s="94">
        <f>VLOOKUP($C243,'[5]#summary'!$F$12:$P$157,P$1,FALSE)</f>
        <v>0</v>
      </c>
      <c r="Q244" s="94">
        <f>VLOOKUP($C243,'[5]#summary'!$F$12:$P$157,Q$1,FALSE)</f>
        <v>882651.38000000012</v>
      </c>
      <c r="R244" s="90"/>
    </row>
    <row r="245" spans="3:20" x14ac:dyDescent="0.25">
      <c r="C245"/>
      <c r="G245" s="2"/>
      <c r="H245" s="91"/>
      <c r="I245" s="91"/>
      <c r="J245" s="91"/>
      <c r="K245" s="91"/>
      <c r="L245" s="91"/>
      <c r="M245" s="91"/>
      <c r="N245" s="91"/>
      <c r="O245" s="91"/>
      <c r="P245" s="91"/>
      <c r="Q245" s="91"/>
      <c r="R245" s="97"/>
    </row>
    <row r="246" spans="3:20" s="26" customFormat="1" ht="12.75" x14ac:dyDescent="0.2">
      <c r="C246" s="43"/>
      <c r="E246" s="27"/>
      <c r="F246" s="27" t="s">
        <v>111</v>
      </c>
      <c r="H246" s="92">
        <v>1011950</v>
      </c>
      <c r="I246" s="92">
        <v>800452.45</v>
      </c>
      <c r="J246" s="92">
        <v>200000</v>
      </c>
      <c r="K246" s="92">
        <v>10000</v>
      </c>
      <c r="L246" s="92">
        <v>535000</v>
      </c>
      <c r="M246" s="92">
        <v>0</v>
      </c>
      <c r="N246" s="92">
        <v>3700000</v>
      </c>
      <c r="O246" s="92">
        <v>0</v>
      </c>
      <c r="P246" s="92">
        <v>0</v>
      </c>
      <c r="Q246" s="92">
        <v>6257402.4500000002</v>
      </c>
      <c r="R246" s="111"/>
    </row>
    <row r="247" spans="3:20" s="26" customFormat="1" x14ac:dyDescent="0.25">
      <c r="C247" s="28"/>
      <c r="E247" s="27"/>
      <c r="F247" s="27"/>
      <c r="H247" s="94">
        <f>H238+H241+H244</f>
        <v>781971.26</v>
      </c>
      <c r="I247" s="94">
        <f>I238+I241+I244</f>
        <v>684564.27</v>
      </c>
      <c r="J247" s="94">
        <f t="shared" ref="J247:Q247" si="12">J238+J241+J244</f>
        <v>106195.96</v>
      </c>
      <c r="K247" s="94">
        <f t="shared" si="12"/>
        <v>24713.019999999997</v>
      </c>
      <c r="L247" s="94">
        <f t="shared" si="12"/>
        <v>162540.1</v>
      </c>
      <c r="M247" s="94">
        <f t="shared" si="12"/>
        <v>261370.40000000002</v>
      </c>
      <c r="N247" s="94">
        <f t="shared" si="12"/>
        <v>4592194.2399999993</v>
      </c>
      <c r="O247" s="94">
        <f t="shared" si="12"/>
        <v>115550</v>
      </c>
      <c r="P247" s="94">
        <f t="shared" si="12"/>
        <v>0</v>
      </c>
      <c r="Q247" s="94">
        <f t="shared" si="12"/>
        <v>6729099.2499999991</v>
      </c>
      <c r="R247" s="90"/>
    </row>
    <row r="248" spans="3:20" ht="12.75" x14ac:dyDescent="0.2">
      <c r="C248" s="30"/>
      <c r="E248" s="27"/>
      <c r="F248" s="27"/>
      <c r="G248" s="2"/>
      <c r="H248" s="95"/>
      <c r="I248" s="95"/>
      <c r="J248" s="95"/>
      <c r="K248" s="95"/>
      <c r="L248" s="95"/>
      <c r="M248" s="95"/>
      <c r="N248" s="95"/>
      <c r="O248" s="95"/>
      <c r="P248" s="95"/>
      <c r="Q248" s="95"/>
      <c r="R248" s="96"/>
    </row>
    <row r="249" spans="3:20" x14ac:dyDescent="0.25">
      <c r="G249" s="2"/>
      <c r="H249" s="91"/>
      <c r="I249" s="91"/>
      <c r="J249" s="91"/>
      <c r="K249" s="91"/>
      <c r="L249" s="91"/>
      <c r="M249" s="91"/>
      <c r="N249" s="91"/>
      <c r="O249" s="91"/>
      <c r="P249" s="91"/>
      <c r="Q249" s="91"/>
      <c r="R249" s="97"/>
    </row>
    <row r="250" spans="3:20" s="26" customFormat="1" ht="12.75" x14ac:dyDescent="0.2">
      <c r="E250" s="27"/>
      <c r="F250" s="27" t="s">
        <v>112</v>
      </c>
      <c r="H250" s="92">
        <v>12642551.34</v>
      </c>
      <c r="I250" s="92">
        <v>10123499.420172973</v>
      </c>
      <c r="J250" s="92">
        <v>2584480.0099999998</v>
      </c>
      <c r="K250" s="92">
        <v>240531</v>
      </c>
      <c r="L250" s="92">
        <v>21899297.328000002</v>
      </c>
      <c r="M250" s="92">
        <v>156106</v>
      </c>
      <c r="N250" s="92">
        <v>3940050</v>
      </c>
      <c r="O250" s="92">
        <v>71450046.680000007</v>
      </c>
      <c r="P250" s="92">
        <v>-259008.32</v>
      </c>
      <c r="Q250" s="92">
        <v>122793213.45817298</v>
      </c>
      <c r="R250" s="112">
        <v>251672955.29072881</v>
      </c>
      <c r="T250" s="46"/>
    </row>
    <row r="251" spans="3:20" s="26" customFormat="1" x14ac:dyDescent="0.25">
      <c r="E251" s="27"/>
      <c r="F251" s="27"/>
      <c r="H251" s="125">
        <f>H53+H124+H146+H160+H213+H233+H247</f>
        <v>10689302.829999998</v>
      </c>
      <c r="I251" s="125">
        <f>I53+I124+I146+I160+I213+I233+I247</f>
        <v>9415748.1699999999</v>
      </c>
      <c r="J251" s="125">
        <f t="shared" ref="J251:R251" si="13">J53+J124+J146+J160+J213+J233+J247</f>
        <v>2119718.71</v>
      </c>
      <c r="K251" s="125">
        <f t="shared" si="13"/>
        <v>200536.63999999998</v>
      </c>
      <c r="L251" s="125">
        <f t="shared" si="13"/>
        <v>12991183.549999999</v>
      </c>
      <c r="M251" s="125">
        <f t="shared" si="13"/>
        <v>404741.82000000007</v>
      </c>
      <c r="N251" s="125">
        <f t="shared" si="13"/>
        <v>4983126.7399999993</v>
      </c>
      <c r="O251" s="125">
        <f t="shared" si="13"/>
        <v>80264830.449999988</v>
      </c>
      <c r="P251" s="125">
        <f t="shared" si="13"/>
        <v>-376764.69999999995</v>
      </c>
      <c r="Q251" s="125">
        <f>Q53+Q124+Q146+Q160+Q213+Q233+Q247</f>
        <v>120779369.81</v>
      </c>
      <c r="R251" s="126">
        <f t="shared" si="13"/>
        <v>258197505.71000001</v>
      </c>
    </row>
    <row r="252" spans="3:20" ht="12.75" x14ac:dyDescent="0.2">
      <c r="C252" s="30"/>
      <c r="E252" s="27"/>
      <c r="F252" s="27"/>
      <c r="G252" s="2"/>
      <c r="H252" s="31"/>
      <c r="I252" s="31"/>
      <c r="J252" s="31"/>
      <c r="K252" s="31"/>
      <c r="L252" s="31"/>
      <c r="M252" s="31"/>
      <c r="N252" s="31"/>
      <c r="O252" s="31"/>
      <c r="P252" s="31"/>
      <c r="Q252" s="31"/>
      <c r="R252" s="32"/>
    </row>
    <row r="253" spans="3:20" x14ac:dyDescent="0.25">
      <c r="G253" s="2"/>
      <c r="R253" s="47"/>
    </row>
    <row r="254" spans="3:20" s="48" customFormat="1" ht="123.75" x14ac:dyDescent="0.25">
      <c r="C254" s="51" t="s">
        <v>114</v>
      </c>
      <c r="E254" s="49"/>
      <c r="F254" s="50" t="s">
        <v>113</v>
      </c>
      <c r="H254" s="52" t="s">
        <v>115</v>
      </c>
      <c r="I254" s="53" t="s">
        <v>116</v>
      </c>
      <c r="J254" s="52" t="s">
        <v>117</v>
      </c>
      <c r="K254" s="52" t="s">
        <v>118</v>
      </c>
      <c r="L254" s="52" t="s">
        <v>119</v>
      </c>
      <c r="M254" s="52" t="s">
        <v>120</v>
      </c>
      <c r="N254" s="52" t="s">
        <v>121</v>
      </c>
      <c r="O254" s="52" t="s">
        <v>122</v>
      </c>
      <c r="P254" s="52" t="s">
        <v>123</v>
      </c>
      <c r="Q254" s="54"/>
      <c r="R254" s="55"/>
    </row>
    <row r="255" spans="3:20" x14ac:dyDescent="0.25">
      <c r="G255" s="2"/>
    </row>
    <row r="256" spans="3:20" x14ac:dyDescent="0.25">
      <c r="G256" s="2"/>
    </row>
    <row r="257" spans="7:13" x14ac:dyDescent="0.25">
      <c r="G257" s="2"/>
      <c r="M257" s="56"/>
    </row>
  </sheetData>
  <mergeCells count="1">
    <mergeCell ref="D6:F6"/>
  </mergeCells>
  <pageMargins left="0.7" right="0.45" top="0.33" bottom="0.32" header="0.3" footer="0.3"/>
  <pageSetup paperSize="17" scale="47"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9" tint="0.39997558519241921"/>
  </sheetPr>
  <dimension ref="B1:AA221"/>
  <sheetViews>
    <sheetView tabSelected="1" zoomScale="85" zoomScaleNormal="85" workbookViewId="0">
      <pane xSplit="6" ySplit="6" topLeftCell="G7" activePane="bottomRight" state="frozen"/>
      <selection activeCell="H108" sqref="H108"/>
      <selection pane="topRight" activeCell="H108" sqref="H108"/>
      <selection pane="bottomLeft" activeCell="H108" sqref="H108"/>
      <selection pane="bottomRight" activeCell="Q54" sqref="Q54"/>
    </sheetView>
  </sheetViews>
  <sheetFormatPr defaultColWidth="9.140625" defaultRowHeight="15" x14ac:dyDescent="0.25"/>
  <cols>
    <col min="1" max="1" width="1.5703125" style="2" customWidth="1"/>
    <col min="2" max="2" width="8.140625" style="2" customWidth="1"/>
    <col min="3" max="3" width="19.42578125" style="1" customWidth="1"/>
    <col min="4" max="5" width="3.42578125" style="2" customWidth="1"/>
    <col min="6" max="6" width="31.42578125" style="2" customWidth="1"/>
    <col min="7" max="7" width="1.7109375" customWidth="1"/>
    <col min="8" max="8" width="22.5703125" style="3" customWidth="1"/>
    <col min="9" max="9" width="16.42578125" style="3" customWidth="1"/>
    <col min="10" max="10" width="15.42578125" style="3" customWidth="1"/>
    <col min="11" max="11" width="18.42578125" style="3" customWidth="1"/>
    <col min="12" max="12" width="24.85546875" style="3" customWidth="1"/>
    <col min="13" max="13" width="13.42578125" style="3" customWidth="1"/>
    <col min="14" max="14" width="15.42578125" style="3" customWidth="1"/>
    <col min="15" max="15" width="24.85546875" style="3" customWidth="1"/>
    <col min="16" max="16" width="12.5703125" style="3" customWidth="1"/>
    <col min="17" max="17" width="16.5703125" style="3" customWidth="1"/>
    <col min="18" max="18" width="23.85546875" style="4" customWidth="1"/>
    <col min="19" max="19" width="2.42578125" style="2" customWidth="1"/>
    <col min="20" max="20" width="42.5703125" style="2" customWidth="1"/>
    <col min="21" max="21" width="14" style="2" bestFit="1" customWidth="1"/>
    <col min="22" max="16384" width="9.140625" style="2"/>
  </cols>
  <sheetData>
    <row r="1" spans="2:20" x14ac:dyDescent="0.25">
      <c r="H1" s="84">
        <v>2</v>
      </c>
      <c r="I1" s="84">
        <v>3</v>
      </c>
      <c r="J1" s="84">
        <v>4</v>
      </c>
      <c r="K1" s="84">
        <v>5</v>
      </c>
      <c r="L1" s="84">
        <v>6</v>
      </c>
      <c r="M1" s="84">
        <v>7</v>
      </c>
      <c r="N1" s="84">
        <v>8</v>
      </c>
      <c r="O1" s="84">
        <v>9</v>
      </c>
      <c r="P1" s="84">
        <v>10</v>
      </c>
      <c r="Q1" s="84">
        <v>11</v>
      </c>
      <c r="R1" s="4">
        <v>12</v>
      </c>
    </row>
    <row r="2" spans="2:20" ht="28.5" x14ac:dyDescent="0.45">
      <c r="B2" s="80" t="s">
        <v>149</v>
      </c>
      <c r="H2" s="72" t="s">
        <v>146</v>
      </c>
      <c r="I2" s="73"/>
      <c r="J2" s="74"/>
    </row>
    <row r="3" spans="2:20" x14ac:dyDescent="0.25">
      <c r="B3" s="81" t="s">
        <v>150</v>
      </c>
      <c r="C3" s="67"/>
      <c r="H3" s="75" t="s">
        <v>147</v>
      </c>
      <c r="I3" s="76"/>
      <c r="J3" s="77"/>
    </row>
    <row r="4" spans="2:20" s="6" customFormat="1" ht="32.1" customHeight="1" x14ac:dyDescent="0.25">
      <c r="B4" s="82" t="s">
        <v>124</v>
      </c>
      <c r="C4" s="68"/>
      <c r="H4" s="78" t="s">
        <v>148</v>
      </c>
      <c r="I4" s="78"/>
      <c r="J4" s="79"/>
      <c r="K4" s="8"/>
      <c r="L4" s="8"/>
      <c r="M4" s="8"/>
      <c r="N4" s="8"/>
      <c r="O4" s="8"/>
      <c r="P4" s="8"/>
      <c r="Q4" s="8"/>
      <c r="R4" s="9"/>
    </row>
    <row r="5" spans="2:20" ht="36.75" customHeight="1" thickBot="1" x14ac:dyDescent="0.3">
      <c r="H5" s="11" t="s">
        <v>10</v>
      </c>
    </row>
    <row r="6" spans="2:20" ht="27" thickBot="1" x14ac:dyDescent="0.3">
      <c r="B6" s="2" t="s">
        <v>11</v>
      </c>
      <c r="C6" s="12" t="s">
        <v>145</v>
      </c>
      <c r="D6" s="136" t="s">
        <v>125</v>
      </c>
      <c r="E6" s="136"/>
      <c r="F6" s="136"/>
      <c r="H6" s="14" t="s">
        <v>13</v>
      </c>
      <c r="I6" s="15" t="s">
        <v>0</v>
      </c>
      <c r="J6" s="15" t="s">
        <v>1</v>
      </c>
      <c r="K6" s="16" t="s">
        <v>2</v>
      </c>
      <c r="L6" s="15" t="s">
        <v>3</v>
      </c>
      <c r="M6" s="15" t="s">
        <v>4</v>
      </c>
      <c r="N6" s="15" t="s">
        <v>5</v>
      </c>
      <c r="O6" s="15" t="s">
        <v>6</v>
      </c>
      <c r="P6" s="15" t="s">
        <v>7</v>
      </c>
      <c r="Q6" s="17" t="s">
        <v>8</v>
      </c>
      <c r="R6" s="18" t="s">
        <v>126</v>
      </c>
      <c r="T6" s="57"/>
    </row>
    <row r="7" spans="2:20" x14ac:dyDescent="0.25">
      <c r="B7" s="2" t="s">
        <v>16</v>
      </c>
    </row>
    <row r="8" spans="2:20" x14ac:dyDescent="0.25">
      <c r="B8" s="2" t="s">
        <v>127</v>
      </c>
      <c r="C8" s="69">
        <v>18230661</v>
      </c>
      <c r="D8" s="20" t="s">
        <v>18</v>
      </c>
      <c r="H8" s="91">
        <v>37122.5</v>
      </c>
      <c r="I8" s="91">
        <v>29363.897499999999</v>
      </c>
      <c r="J8" s="91">
        <v>10800</v>
      </c>
      <c r="K8" s="91">
        <v>500</v>
      </c>
      <c r="L8" s="91">
        <v>2500</v>
      </c>
      <c r="M8" s="91">
        <v>150</v>
      </c>
      <c r="N8" s="91">
        <v>0</v>
      </c>
      <c r="O8" s="91">
        <v>1184749.254</v>
      </c>
      <c r="P8" s="91">
        <v>0</v>
      </c>
      <c r="Q8" s="91">
        <v>1265185.6514999999</v>
      </c>
      <c r="R8" s="117">
        <v>19470.830000000002</v>
      </c>
    </row>
    <row r="9" spans="2:20" x14ac:dyDescent="0.25">
      <c r="C9" s="69"/>
      <c r="D9" s="20"/>
      <c r="H9" s="94">
        <f>VLOOKUP($C8,'[5]#summary'!$F$12:$P$157,H$1,FALSE)</f>
        <v>43619.45</v>
      </c>
      <c r="I9" s="94">
        <f>VLOOKUP($C8,'[5]#summary'!$F$12:$P$157,I$1,FALSE)</f>
        <v>38486.339999999997</v>
      </c>
      <c r="J9" s="94">
        <f>VLOOKUP($C8,'[5]#summary'!$F$12:$P$157,J$1,FALSE)</f>
        <v>9785.32</v>
      </c>
      <c r="K9" s="94">
        <f>VLOOKUP($C8,'[5]#summary'!$F$12:$P$157,K$1,FALSE)</f>
        <v>72.3</v>
      </c>
      <c r="L9" s="94">
        <f>VLOOKUP($C8,'[5]#summary'!$F$12:$P$157,L$1,FALSE)</f>
        <v>266.92</v>
      </c>
      <c r="M9" s="94">
        <f>VLOOKUP($C8,'[5]#summary'!$F$12:$P$157,M$1,FALSE)</f>
        <v>2623.42</v>
      </c>
      <c r="N9" s="94">
        <f>VLOOKUP($C8,'[5]#summary'!$F$12:$P$157,N$1,FALSE)</f>
        <v>2000</v>
      </c>
      <c r="O9" s="94">
        <f>VLOOKUP($C8,'[5]#summary'!$F$12:$P$157,O$1,FALSE)</f>
        <v>1904940.18</v>
      </c>
      <c r="P9" s="94">
        <f>VLOOKUP($C8,'[5]#summary'!$F$12:$P$157,P$1,FALSE)</f>
        <v>0</v>
      </c>
      <c r="Q9" s="94">
        <f>VLOOKUP($C8,'[5]#summary'!$F$12:$P$157,Q$1,FALSE)</f>
        <v>2001793.93</v>
      </c>
      <c r="R9" s="124">
        <f>VLOOKUP(C8,[6]Gas!$C$5:$E$55,3,FALSE)</f>
        <v>30267.860000000011</v>
      </c>
    </row>
    <row r="10" spans="2:20" x14ac:dyDescent="0.25">
      <c r="C10" s="69"/>
      <c r="D10" s="20"/>
      <c r="H10" s="91"/>
      <c r="I10" s="91"/>
      <c r="J10" s="91"/>
      <c r="K10" s="91"/>
      <c r="L10" s="91"/>
      <c r="M10" s="91"/>
      <c r="N10" s="91"/>
      <c r="O10" s="91"/>
      <c r="P10" s="91"/>
      <c r="Q10" s="91"/>
      <c r="R10" s="117"/>
    </row>
    <row r="11" spans="2:20" x14ac:dyDescent="0.25">
      <c r="B11" s="2" t="s">
        <v>128</v>
      </c>
      <c r="C11" s="69">
        <v>18230249</v>
      </c>
      <c r="D11" s="2" t="s">
        <v>20</v>
      </c>
      <c r="H11" s="91">
        <v>67675</v>
      </c>
      <c r="I11" s="91">
        <v>53530.924999999996</v>
      </c>
      <c r="J11" s="91">
        <v>40000</v>
      </c>
      <c r="K11" s="91">
        <v>500</v>
      </c>
      <c r="L11" s="91">
        <v>1000</v>
      </c>
      <c r="M11" s="91">
        <v>500</v>
      </c>
      <c r="N11" s="91">
        <v>1500</v>
      </c>
      <c r="O11" s="91">
        <v>380100</v>
      </c>
      <c r="P11" s="91">
        <v>0</v>
      </c>
      <c r="Q11" s="91">
        <v>544805.92500000005</v>
      </c>
      <c r="R11" s="117">
        <v>65269.4</v>
      </c>
    </row>
    <row r="12" spans="2:20" x14ac:dyDescent="0.25">
      <c r="C12" s="69"/>
      <c r="H12" s="94">
        <f>VLOOKUP($C11,'[5]#summary'!$F$12:$P$157,H$1,FALSE)</f>
        <v>40605.659999999996</v>
      </c>
      <c r="I12" s="94">
        <f>VLOOKUP($C11,'[5]#summary'!$F$12:$P$157,I$1,FALSE)</f>
        <v>35878.379999999997</v>
      </c>
      <c r="J12" s="94">
        <f>VLOOKUP($C11,'[5]#summary'!$F$12:$P$157,J$1,FALSE)</f>
        <v>42118.819999999992</v>
      </c>
      <c r="K12" s="94">
        <f>VLOOKUP($C11,'[5]#summary'!$F$12:$P$157,K$1,FALSE)</f>
        <v>0</v>
      </c>
      <c r="L12" s="94">
        <f>VLOOKUP($C11,'[5]#summary'!$F$12:$P$157,L$1,FALSE)</f>
        <v>0</v>
      </c>
      <c r="M12" s="94">
        <f>VLOOKUP($C11,'[5]#summary'!$F$12:$P$157,M$1,FALSE)</f>
        <v>0</v>
      </c>
      <c r="N12" s="94">
        <f>VLOOKUP($C11,'[5]#summary'!$F$12:$P$157,N$1,FALSE)</f>
        <v>46.8</v>
      </c>
      <c r="O12" s="94">
        <f>VLOOKUP($C11,'[5]#summary'!$F$12:$P$157,O$1,FALSE)</f>
        <v>402400</v>
      </c>
      <c r="P12" s="94">
        <f>VLOOKUP($C11,'[5]#summary'!$F$12:$P$157,P$1,FALSE)</f>
        <v>0</v>
      </c>
      <c r="Q12" s="94">
        <f>VLOOKUP($C11,'[5]#summary'!$F$12:$P$157,Q$1,FALSE)</f>
        <v>521049.66</v>
      </c>
      <c r="R12" s="124">
        <f>VLOOKUP(C11,[6]Gas!$C$5:$E$55,3,FALSE)</f>
        <v>71248.519999999495</v>
      </c>
    </row>
    <row r="13" spans="2:20" x14ac:dyDescent="0.25">
      <c r="C13" s="69"/>
      <c r="H13" s="91"/>
      <c r="I13" s="91"/>
      <c r="J13" s="91"/>
      <c r="K13" s="91"/>
      <c r="L13" s="91"/>
      <c r="M13" s="91"/>
      <c r="N13" s="91"/>
      <c r="O13" s="91"/>
      <c r="P13" s="91"/>
      <c r="Q13" s="91"/>
      <c r="R13" s="117"/>
    </row>
    <row r="14" spans="2:20" x14ac:dyDescent="0.25">
      <c r="B14" s="2" t="s">
        <v>128</v>
      </c>
      <c r="C14" s="69">
        <v>18230637</v>
      </c>
      <c r="D14" s="2" t="s">
        <v>21</v>
      </c>
      <c r="H14" s="91">
        <v>87340</v>
      </c>
      <c r="I14" s="91">
        <v>69085.94</v>
      </c>
      <c r="J14" s="91">
        <v>40000</v>
      </c>
      <c r="K14" s="91">
        <v>1000</v>
      </c>
      <c r="L14" s="91">
        <v>3500</v>
      </c>
      <c r="M14" s="91">
        <v>0</v>
      </c>
      <c r="N14" s="91">
        <v>2500</v>
      </c>
      <c r="O14" s="91">
        <v>2476340.1999999997</v>
      </c>
      <c r="P14" s="91">
        <v>0</v>
      </c>
      <c r="Q14" s="91">
        <v>2679766.1399999997</v>
      </c>
      <c r="R14" s="117">
        <v>251737.83950000006</v>
      </c>
    </row>
    <row r="15" spans="2:20" x14ac:dyDescent="0.25">
      <c r="C15" s="69"/>
      <c r="H15" s="94">
        <f>VLOOKUP($C14,'[5]#summary'!$F$12:$P$157,H$1,FALSE)</f>
        <v>92408.92</v>
      </c>
      <c r="I15" s="94">
        <f>VLOOKUP($C14,'[5]#summary'!$F$12:$P$157,I$1,FALSE)</f>
        <v>81567.539999999994</v>
      </c>
      <c r="J15" s="94">
        <f>VLOOKUP($C14,'[5]#summary'!$F$12:$P$157,J$1,FALSE)</f>
        <v>48919.54</v>
      </c>
      <c r="K15" s="94">
        <f>VLOOKUP($C14,'[5]#summary'!$F$12:$P$157,K$1,FALSE)</f>
        <v>423.13</v>
      </c>
      <c r="L15" s="94">
        <f>VLOOKUP($C14,'[5]#summary'!$F$12:$P$157,L$1,FALSE)</f>
        <v>55.05</v>
      </c>
      <c r="M15" s="94">
        <f>VLOOKUP($C14,'[5]#summary'!$F$12:$P$157,M$1,FALSE)</f>
        <v>132.06</v>
      </c>
      <c r="N15" s="94">
        <f>VLOOKUP($C14,'[5]#summary'!$F$12:$P$157,N$1,FALSE)</f>
        <v>58.5</v>
      </c>
      <c r="O15" s="94">
        <f>VLOOKUP($C14,'[5]#summary'!$F$12:$P$157,O$1,FALSE)</f>
        <v>2385310.1500000004</v>
      </c>
      <c r="P15" s="94">
        <f>VLOOKUP($C14,'[5]#summary'!$F$12:$P$157,P$1,FALSE)</f>
        <v>0</v>
      </c>
      <c r="Q15" s="94">
        <f>VLOOKUP($C14,'[5]#summary'!$F$12:$P$157,Q$1,FALSE)</f>
        <v>2608874.8900000006</v>
      </c>
      <c r="R15" s="124">
        <f>VLOOKUP(C14,[6]Gas!$C$5:$E$55,3,FALSE)</f>
        <v>227436.20999999993</v>
      </c>
    </row>
    <row r="16" spans="2:20" x14ac:dyDescent="0.25">
      <c r="C16" s="69"/>
      <c r="H16" s="91"/>
      <c r="I16" s="91"/>
      <c r="J16" s="91"/>
      <c r="K16" s="91"/>
      <c r="L16" s="91"/>
      <c r="M16" s="91"/>
      <c r="N16" s="91"/>
      <c r="O16" s="91"/>
      <c r="P16" s="91"/>
      <c r="Q16" s="91"/>
      <c r="R16" s="117"/>
    </row>
    <row r="17" spans="2:18" x14ac:dyDescent="0.25">
      <c r="B17" s="2" t="s">
        <v>128</v>
      </c>
      <c r="C17" s="69">
        <v>18230638</v>
      </c>
      <c r="D17" s="2" t="s">
        <v>22</v>
      </c>
      <c r="H17" s="91">
        <v>19415</v>
      </c>
      <c r="I17" s="91">
        <v>15357.264999999999</v>
      </c>
      <c r="J17" s="91">
        <v>225000</v>
      </c>
      <c r="K17" s="91">
        <v>1000</v>
      </c>
      <c r="L17" s="91">
        <v>20000</v>
      </c>
      <c r="M17" s="91">
        <v>1500</v>
      </c>
      <c r="N17" s="91">
        <v>0</v>
      </c>
      <c r="O17" s="91">
        <v>4343950</v>
      </c>
      <c r="P17" s="91">
        <v>0</v>
      </c>
      <c r="Q17" s="91">
        <v>4626222.2649999997</v>
      </c>
      <c r="R17" s="117">
        <v>623632.1</v>
      </c>
    </row>
    <row r="18" spans="2:18" x14ac:dyDescent="0.25">
      <c r="C18" s="69"/>
      <c r="H18" s="94">
        <f>VLOOKUP($C17,'[5]#summary'!$F$12:$P$157,H$1,FALSE)</f>
        <v>68729.53</v>
      </c>
      <c r="I18" s="94">
        <f>VLOOKUP($C17,'[5]#summary'!$F$12:$P$157,I$1,FALSE)</f>
        <v>56229.099999999991</v>
      </c>
      <c r="J18" s="94">
        <f>VLOOKUP($C17,'[5]#summary'!$F$12:$P$157,J$1,FALSE)</f>
        <v>231998.47</v>
      </c>
      <c r="K18" s="94">
        <f>VLOOKUP($C17,'[5]#summary'!$F$12:$P$157,K$1,FALSE)</f>
        <v>758.45</v>
      </c>
      <c r="L18" s="94">
        <f>VLOOKUP($C17,'[5]#summary'!$F$12:$P$157,L$1,FALSE)</f>
        <v>0</v>
      </c>
      <c r="M18" s="94">
        <f>VLOOKUP($C17,'[5]#summary'!$F$12:$P$157,M$1,FALSE)</f>
        <v>0</v>
      </c>
      <c r="N18" s="94">
        <f>VLOOKUP($C17,'[5]#summary'!$F$12:$P$157,N$1,FALSE)</f>
        <v>-10533</v>
      </c>
      <c r="O18" s="94">
        <f>VLOOKUP($C17,'[5]#summary'!$F$12:$P$157,O$1,FALSE)</f>
        <v>4170045.2</v>
      </c>
      <c r="P18" s="94">
        <f>VLOOKUP($C17,'[5]#summary'!$F$12:$P$157,P$1,FALSE)</f>
        <v>0</v>
      </c>
      <c r="Q18" s="94">
        <f>VLOOKUP($C17,'[5]#summary'!$F$12:$P$157,Q$1,FALSE)</f>
        <v>4517227.75</v>
      </c>
      <c r="R18" s="124">
        <f>VLOOKUP(C17,[6]Gas!$C$5:$E$55,3,FALSE)</f>
        <v>628052.2399999731</v>
      </c>
    </row>
    <row r="19" spans="2:18" x14ac:dyDescent="0.25">
      <c r="C19" s="69"/>
      <c r="H19" s="91"/>
      <c r="I19" s="91"/>
      <c r="J19" s="91"/>
      <c r="K19" s="91"/>
      <c r="L19" s="91"/>
      <c r="M19" s="91"/>
      <c r="N19" s="91"/>
      <c r="O19" s="91"/>
      <c r="P19" s="91"/>
      <c r="Q19" s="91"/>
      <c r="R19" s="117"/>
    </row>
    <row r="20" spans="2:18" x14ac:dyDescent="0.25">
      <c r="B20" s="2" t="s">
        <v>128</v>
      </c>
      <c r="C20" s="69">
        <v>18230161</v>
      </c>
      <c r="D20" s="2" t="s">
        <v>23</v>
      </c>
      <c r="H20" s="91">
        <v>0</v>
      </c>
      <c r="I20" s="91">
        <v>0</v>
      </c>
      <c r="J20" s="91">
        <v>0</v>
      </c>
      <c r="K20" s="91">
        <v>0</v>
      </c>
      <c r="L20" s="91">
        <v>0</v>
      </c>
      <c r="M20" s="91">
        <v>0</v>
      </c>
      <c r="N20" s="91">
        <v>0</v>
      </c>
      <c r="O20" s="91">
        <v>0</v>
      </c>
      <c r="P20" s="91">
        <v>0</v>
      </c>
      <c r="Q20" s="91">
        <v>0</v>
      </c>
      <c r="R20" s="117">
        <v>0</v>
      </c>
    </row>
    <row r="21" spans="2:18" x14ac:dyDescent="0.25">
      <c r="C21" s="69"/>
      <c r="H21" s="94">
        <f>VLOOKUP($C20,'[5]#summary'!$F$12:$P$157,H$1,FALSE)</f>
        <v>126.11999999999989</v>
      </c>
      <c r="I21" s="94">
        <f>VLOOKUP($C20,'[5]#summary'!$F$12:$P$157,I$1,FALSE)</f>
        <v>130.39999999999964</v>
      </c>
      <c r="J21" s="94">
        <f>VLOOKUP($C20,'[5]#summary'!$F$12:$P$157,J$1,FALSE)</f>
        <v>0</v>
      </c>
      <c r="K21" s="94">
        <f>VLOOKUP($C20,'[5]#summary'!$F$12:$P$157,K$1,FALSE)</f>
        <v>0</v>
      </c>
      <c r="L21" s="94">
        <f>VLOOKUP($C20,'[5]#summary'!$F$12:$P$157,L$1,FALSE)</f>
        <v>0</v>
      </c>
      <c r="M21" s="94">
        <f>VLOOKUP($C20,'[5]#summary'!$F$12:$P$157,M$1,FALSE)</f>
        <v>0</v>
      </c>
      <c r="N21" s="94">
        <f>VLOOKUP($C20,'[5]#summary'!$F$12:$P$157,N$1,FALSE)</f>
        <v>0</v>
      </c>
      <c r="O21" s="94">
        <f>VLOOKUP($C20,'[5]#summary'!$F$12:$P$157,O$1,FALSE)</f>
        <v>0</v>
      </c>
      <c r="P21" s="94">
        <f>VLOOKUP($C20,'[5]#summary'!$F$12:$P$157,P$1,FALSE)</f>
        <v>0</v>
      </c>
      <c r="Q21" s="94">
        <f>VLOOKUP($C20,'[5]#summary'!$F$12:$P$157,Q$1,FALSE)</f>
        <v>256.51999999999953</v>
      </c>
      <c r="R21" s="124">
        <f>VLOOKUP(C20,[6]Gas!$C$5:$E$55,3,FALSE)</f>
        <v>0</v>
      </c>
    </row>
    <row r="22" spans="2:18" x14ac:dyDescent="0.25">
      <c r="C22" s="69"/>
      <c r="H22" s="91"/>
      <c r="I22" s="91"/>
      <c r="J22" s="91"/>
      <c r="K22" s="91"/>
      <c r="L22" s="91"/>
      <c r="M22" s="91"/>
      <c r="N22" s="91"/>
      <c r="O22" s="91"/>
      <c r="P22" s="91"/>
      <c r="Q22" s="91"/>
      <c r="R22" s="117"/>
    </row>
    <row r="23" spans="2:18" x14ac:dyDescent="0.25">
      <c r="B23" s="2" t="s">
        <v>128</v>
      </c>
      <c r="C23" s="69">
        <v>18230434</v>
      </c>
      <c r="D23" s="2" t="s">
        <v>24</v>
      </c>
      <c r="H23" s="91">
        <v>0</v>
      </c>
      <c r="I23" s="91">
        <v>0</v>
      </c>
      <c r="J23" s="91">
        <v>0</v>
      </c>
      <c r="K23" s="91">
        <v>0</v>
      </c>
      <c r="L23" s="91">
        <v>0</v>
      </c>
      <c r="M23" s="91">
        <v>0</v>
      </c>
      <c r="N23" s="91">
        <v>0</v>
      </c>
      <c r="O23" s="91">
        <v>0</v>
      </c>
      <c r="P23" s="91">
        <v>0</v>
      </c>
      <c r="Q23" s="91">
        <v>0</v>
      </c>
      <c r="R23" s="117">
        <v>6108</v>
      </c>
    </row>
    <row r="24" spans="2:18" x14ac:dyDescent="0.25">
      <c r="C24" s="69"/>
      <c r="H24" s="94">
        <v>0</v>
      </c>
      <c r="I24" s="94">
        <v>0</v>
      </c>
      <c r="J24" s="94">
        <v>0</v>
      </c>
      <c r="K24" s="94">
        <v>0</v>
      </c>
      <c r="L24" s="94">
        <v>0</v>
      </c>
      <c r="M24" s="94">
        <v>0</v>
      </c>
      <c r="N24" s="94">
        <v>0</v>
      </c>
      <c r="O24" s="94">
        <v>0</v>
      </c>
      <c r="P24" s="94">
        <v>0</v>
      </c>
      <c r="Q24" s="94">
        <v>0</v>
      </c>
      <c r="R24" s="124">
        <f>VLOOKUP(C23,[6]Gas!$C$5:$E$55,3,FALSE)</f>
        <v>5920.5000000000964</v>
      </c>
    </row>
    <row r="25" spans="2:18" x14ac:dyDescent="0.25">
      <c r="C25" s="69"/>
      <c r="H25" s="91"/>
      <c r="I25" s="91"/>
      <c r="J25" s="91"/>
      <c r="K25" s="91"/>
      <c r="L25" s="91"/>
      <c r="M25" s="91"/>
      <c r="N25" s="91"/>
      <c r="O25" s="91"/>
      <c r="P25" s="91"/>
      <c r="Q25" s="91"/>
      <c r="R25" s="117"/>
    </row>
    <row r="26" spans="2:18" x14ac:dyDescent="0.25">
      <c r="B26" s="2" t="s">
        <v>128</v>
      </c>
      <c r="C26" s="69">
        <v>18230687</v>
      </c>
      <c r="D26" s="2" t="s">
        <v>27</v>
      </c>
      <c r="H26" s="91">
        <v>144375</v>
      </c>
      <c r="I26" s="91">
        <v>114200.625</v>
      </c>
      <c r="J26" s="91">
        <v>100000</v>
      </c>
      <c r="K26" s="91">
        <v>2000</v>
      </c>
      <c r="L26" s="91">
        <v>585000</v>
      </c>
      <c r="M26" s="91">
        <v>0</v>
      </c>
      <c r="N26" s="91">
        <v>0</v>
      </c>
      <c r="O26" s="91">
        <v>940350</v>
      </c>
      <c r="P26" s="91">
        <v>0</v>
      </c>
      <c r="Q26" s="91">
        <v>1885925.625</v>
      </c>
      <c r="R26" s="117">
        <v>253301.7</v>
      </c>
    </row>
    <row r="27" spans="2:18" x14ac:dyDescent="0.25">
      <c r="C27" s="69"/>
      <c r="H27" s="94">
        <f>VLOOKUP($C26,'[5]#summary'!$F$12:$P$157,H$1,FALSE)</f>
        <v>82997.19</v>
      </c>
      <c r="I27" s="94">
        <f>VLOOKUP($C26,'[5]#summary'!$F$12:$P$157,I$1,FALSE)</f>
        <v>73240.799999999988</v>
      </c>
      <c r="J27" s="94">
        <f>VLOOKUP($C26,'[5]#summary'!$F$12:$P$157,J$1,FALSE)</f>
        <v>91737.87</v>
      </c>
      <c r="K27" s="94">
        <f>VLOOKUP($C26,'[5]#summary'!$F$12:$P$157,K$1,FALSE)</f>
        <v>1350.04</v>
      </c>
      <c r="L27" s="94">
        <f>VLOOKUP($C26,'[5]#summary'!$F$12:$P$157,L$1,FALSE)</f>
        <v>214896.73</v>
      </c>
      <c r="M27" s="94">
        <f>VLOOKUP($C26,'[5]#summary'!$F$12:$P$157,M$1,FALSE)</f>
        <v>25.309999999999945</v>
      </c>
      <c r="N27" s="94">
        <f>VLOOKUP($C26,'[5]#summary'!$F$12:$P$157,N$1,FALSE)</f>
        <v>-275</v>
      </c>
      <c r="O27" s="94">
        <f>VLOOKUP($C26,'[5]#summary'!$F$12:$P$157,O$1,FALSE)</f>
        <v>1384669.0499999998</v>
      </c>
      <c r="P27" s="94">
        <f>VLOOKUP($C26,'[5]#summary'!$F$12:$P$157,P$1,FALSE)</f>
        <v>0</v>
      </c>
      <c r="Q27" s="94">
        <f>VLOOKUP($C26,'[5]#summary'!$F$12:$P$157,Q$1,FALSE)</f>
        <v>1848641.9899999998</v>
      </c>
      <c r="R27" s="124">
        <f>VLOOKUP(C26,[6]Gas!$C$5:$E$55,3,FALSE)</f>
        <v>292932.59999999643</v>
      </c>
    </row>
    <row r="28" spans="2:18" x14ac:dyDescent="0.25">
      <c r="C28" s="69"/>
      <c r="H28" s="91"/>
      <c r="I28" s="91"/>
      <c r="J28" s="91"/>
      <c r="K28" s="91"/>
      <c r="L28" s="91"/>
      <c r="M28" s="91"/>
      <c r="N28" s="91"/>
      <c r="O28" s="91"/>
      <c r="P28" s="91"/>
      <c r="Q28" s="91"/>
      <c r="R28" s="117"/>
    </row>
    <row r="29" spans="2:18" x14ac:dyDescent="0.25">
      <c r="B29" s="2" t="s">
        <v>128</v>
      </c>
      <c r="C29" s="69">
        <v>18230738</v>
      </c>
      <c r="D29" s="2" t="s">
        <v>26</v>
      </c>
      <c r="H29" s="91">
        <v>60335</v>
      </c>
      <c r="I29" s="91">
        <v>47724.985000000001</v>
      </c>
      <c r="J29" s="91">
        <v>0</v>
      </c>
      <c r="K29" s="91">
        <v>500</v>
      </c>
      <c r="L29" s="91">
        <v>760167.21</v>
      </c>
      <c r="M29" s="91">
        <v>0</v>
      </c>
      <c r="N29" s="91">
        <v>0</v>
      </c>
      <c r="O29" s="91">
        <v>726480</v>
      </c>
      <c r="P29" s="91">
        <v>0</v>
      </c>
      <c r="Q29" s="91">
        <v>1595207.1949999998</v>
      </c>
      <c r="R29" s="117">
        <v>1539090</v>
      </c>
    </row>
    <row r="30" spans="2:18" x14ac:dyDescent="0.25">
      <c r="C30" s="69"/>
      <c r="H30" s="94">
        <f>VLOOKUP($C29,'[5]#summary'!$F$12:$P$157,H$1,FALSE)</f>
        <v>28851.26</v>
      </c>
      <c r="I30" s="94">
        <f>VLOOKUP($C29,'[5]#summary'!$F$12:$P$157,I$1,FALSE)</f>
        <v>25454.71</v>
      </c>
      <c r="J30" s="94">
        <f>VLOOKUP($C29,'[5]#summary'!$F$12:$P$157,J$1,FALSE)</f>
        <v>1425.6</v>
      </c>
      <c r="K30" s="94">
        <f>VLOOKUP($C29,'[5]#summary'!$F$12:$P$157,K$1,FALSE)</f>
        <v>79.56</v>
      </c>
      <c r="L30" s="94">
        <f>VLOOKUP($C29,'[5]#summary'!$F$12:$P$157,L$1,FALSE)</f>
        <v>733554.15999999992</v>
      </c>
      <c r="M30" s="94">
        <f>VLOOKUP($C29,'[5]#summary'!$F$12:$P$157,M$1,FALSE)</f>
        <v>0</v>
      </c>
      <c r="N30" s="94">
        <f>VLOOKUP($C29,'[5]#summary'!$F$12:$P$157,N$1,FALSE)</f>
        <v>0</v>
      </c>
      <c r="O30" s="94">
        <f>VLOOKUP($C29,'[5]#summary'!$F$12:$P$157,O$1,FALSE)</f>
        <v>733554.14999999991</v>
      </c>
      <c r="P30" s="94">
        <f>VLOOKUP($C29,'[5]#summary'!$F$12:$P$157,P$1,FALSE)</f>
        <v>0</v>
      </c>
      <c r="Q30" s="94">
        <f>VLOOKUP($C29,'[5]#summary'!$F$12:$P$157,Q$1,FALSE)</f>
        <v>1522919.44</v>
      </c>
      <c r="R30" s="124">
        <f>VLOOKUP(C29,[6]Gas!$C$5:$E$55,3,FALSE)</f>
        <v>1026803.7</v>
      </c>
    </row>
    <row r="31" spans="2:18" x14ac:dyDescent="0.25">
      <c r="C31" s="69"/>
      <c r="H31" s="91"/>
      <c r="I31" s="91"/>
      <c r="J31" s="91"/>
      <c r="K31" s="91"/>
      <c r="L31" s="91"/>
      <c r="M31" s="91"/>
      <c r="N31" s="91"/>
      <c r="O31" s="91"/>
      <c r="P31" s="91"/>
      <c r="Q31" s="91"/>
      <c r="R31" s="117"/>
    </row>
    <row r="32" spans="2:18" x14ac:dyDescent="0.25">
      <c r="B32" s="2" t="s">
        <v>129</v>
      </c>
      <c r="C32" s="69">
        <v>18230684</v>
      </c>
      <c r="D32" s="2" t="s">
        <v>29</v>
      </c>
      <c r="H32" s="91">
        <v>16390</v>
      </c>
      <c r="I32" s="91">
        <v>12964.489999999998</v>
      </c>
      <c r="J32" s="91">
        <v>0</v>
      </c>
      <c r="K32" s="91">
        <v>0</v>
      </c>
      <c r="L32" s="91">
        <v>0</v>
      </c>
      <c r="M32" s="91">
        <v>0</v>
      </c>
      <c r="N32" s="91">
        <v>0</v>
      </c>
      <c r="O32" s="91">
        <v>25000</v>
      </c>
      <c r="P32" s="91">
        <v>0</v>
      </c>
      <c r="Q32" s="91">
        <v>54354.49</v>
      </c>
      <c r="R32" s="117">
        <v>5000</v>
      </c>
    </row>
    <row r="33" spans="2:18" x14ac:dyDescent="0.25">
      <c r="C33" s="69"/>
      <c r="H33" s="94">
        <f>VLOOKUP($C32,'[5]#summary'!$F$12:$P$157,H$1,FALSE)</f>
        <v>19262.38</v>
      </c>
      <c r="I33" s="94">
        <f>VLOOKUP($C32,'[5]#summary'!$F$12:$P$157,I$1,FALSE)</f>
        <v>16977.05</v>
      </c>
      <c r="J33" s="94">
        <f>VLOOKUP($C32,'[5]#summary'!$F$12:$P$157,J$1,FALSE)</f>
        <v>0</v>
      </c>
      <c r="K33" s="94">
        <f>VLOOKUP($C32,'[5]#summary'!$F$12:$P$157,K$1,FALSE)</f>
        <v>16.05</v>
      </c>
      <c r="L33" s="94">
        <f>VLOOKUP($C32,'[5]#summary'!$F$12:$P$157,L$1,FALSE)</f>
        <v>0</v>
      </c>
      <c r="M33" s="94">
        <f>VLOOKUP($C32,'[5]#summary'!$F$12:$P$157,M$1,FALSE)</f>
        <v>0</v>
      </c>
      <c r="N33" s="94">
        <f>VLOOKUP($C32,'[5]#summary'!$F$12:$P$157,N$1,FALSE)</f>
        <v>0</v>
      </c>
      <c r="O33" s="94">
        <f>VLOOKUP($C32,'[5]#summary'!$F$12:$P$157,O$1,FALSE)</f>
        <v>30000</v>
      </c>
      <c r="P33" s="94">
        <f>VLOOKUP($C32,'[5]#summary'!$F$12:$P$157,P$1,FALSE)</f>
        <v>0</v>
      </c>
      <c r="Q33" s="94">
        <f>VLOOKUP($C32,'[5]#summary'!$F$12:$P$157,Q$1,FALSE)</f>
        <v>66255.48000000001</v>
      </c>
      <c r="R33" s="124">
        <f>VLOOKUP(C32,[6]Gas!$C$5:$E$55,3,FALSE)</f>
        <v>6271</v>
      </c>
    </row>
    <row r="34" spans="2:18" x14ac:dyDescent="0.25">
      <c r="C34" s="69"/>
      <c r="H34" s="91"/>
      <c r="I34" s="91"/>
      <c r="J34" s="91"/>
      <c r="K34" s="91"/>
      <c r="L34" s="91"/>
      <c r="M34" s="91"/>
      <c r="N34" s="91"/>
      <c r="O34" s="91"/>
      <c r="P34" s="91"/>
      <c r="Q34" s="91"/>
      <c r="R34" s="117"/>
    </row>
    <row r="35" spans="2:18" x14ac:dyDescent="0.25">
      <c r="B35" s="2" t="s">
        <v>28</v>
      </c>
      <c r="C35" s="69">
        <v>18230752</v>
      </c>
      <c r="D35" s="2" t="s">
        <v>30</v>
      </c>
      <c r="H35" s="91">
        <v>0</v>
      </c>
      <c r="I35" s="91">
        <v>0</v>
      </c>
      <c r="J35" s="91">
        <v>0</v>
      </c>
      <c r="K35" s="91">
        <v>0</v>
      </c>
      <c r="L35" s="91">
        <v>0</v>
      </c>
      <c r="M35" s="91">
        <v>0</v>
      </c>
      <c r="N35" s="91">
        <v>0</v>
      </c>
      <c r="O35" s="91">
        <v>26400</v>
      </c>
      <c r="P35" s="91">
        <v>0</v>
      </c>
      <c r="Q35" s="91">
        <v>26400</v>
      </c>
      <c r="R35" s="117">
        <v>1801.8000000000002</v>
      </c>
    </row>
    <row r="36" spans="2:18" x14ac:dyDescent="0.25">
      <c r="C36" s="69"/>
      <c r="H36" s="94">
        <f>VLOOKUP($C35,'[5]#summary'!$F$12:$P$157,H$1,FALSE)</f>
        <v>15650.010000000002</v>
      </c>
      <c r="I36" s="94">
        <f>VLOOKUP($C35,'[5]#summary'!$F$12:$P$157,I$1,FALSE)</f>
        <v>13806.949999999999</v>
      </c>
      <c r="J36" s="94">
        <f>VLOOKUP($C35,'[5]#summary'!$F$12:$P$157,J$1,FALSE)</f>
        <v>0</v>
      </c>
      <c r="K36" s="94">
        <f>VLOOKUP($C35,'[5]#summary'!$F$12:$P$157,K$1,FALSE)</f>
        <v>16.05</v>
      </c>
      <c r="L36" s="94">
        <f>VLOOKUP($C35,'[5]#summary'!$F$12:$P$157,L$1,FALSE)</f>
        <v>0</v>
      </c>
      <c r="M36" s="94">
        <f>VLOOKUP($C35,'[5]#summary'!$F$12:$P$157,M$1,FALSE)</f>
        <v>0</v>
      </c>
      <c r="N36" s="94">
        <f>VLOOKUP($C35,'[5]#summary'!$F$12:$P$157,N$1,FALSE)</f>
        <v>0</v>
      </c>
      <c r="O36" s="94">
        <f>VLOOKUP($C35,'[5]#summary'!$F$12:$P$157,O$1,FALSE)</f>
        <v>2000</v>
      </c>
      <c r="P36" s="94">
        <f>VLOOKUP($C35,'[5]#summary'!$F$12:$P$157,P$1,FALSE)</f>
        <v>0</v>
      </c>
      <c r="Q36" s="94">
        <f>VLOOKUP($C35,'[5]#summary'!$F$12:$P$157,Q$1,FALSE)</f>
        <v>31473.01</v>
      </c>
      <c r="R36" s="124">
        <f>VLOOKUP(C35,[6]Gas!$C$5:$E$55,3,FALSE)</f>
        <v>211.8</v>
      </c>
    </row>
    <row r="37" spans="2:18" x14ac:dyDescent="0.25">
      <c r="C37" s="69"/>
      <c r="H37" s="91"/>
      <c r="I37" s="91"/>
      <c r="J37" s="91"/>
      <c r="K37" s="91"/>
      <c r="L37" s="91"/>
      <c r="M37" s="91"/>
      <c r="N37" s="91"/>
      <c r="O37" s="91"/>
      <c r="P37" s="91"/>
      <c r="Q37" s="91"/>
      <c r="R37" s="117"/>
    </row>
    <row r="38" spans="2:18" x14ac:dyDescent="0.25">
      <c r="B38" s="2" t="s">
        <v>130</v>
      </c>
      <c r="C38" s="69">
        <v>18230254</v>
      </c>
      <c r="D38" s="58" t="s">
        <v>32</v>
      </c>
      <c r="E38" s="22"/>
      <c r="F38" s="22"/>
      <c r="H38" s="91">
        <v>25675</v>
      </c>
      <c r="I38" s="91">
        <v>20308.924999999999</v>
      </c>
      <c r="J38" s="91">
        <v>33000</v>
      </c>
      <c r="K38" s="91">
        <v>0</v>
      </c>
      <c r="L38" s="91">
        <v>0</v>
      </c>
      <c r="M38" s="91">
        <v>0</v>
      </c>
      <c r="N38" s="91">
        <v>0</v>
      </c>
      <c r="O38" s="91">
        <v>0</v>
      </c>
      <c r="P38" s="91">
        <v>0</v>
      </c>
      <c r="Q38" s="91">
        <v>78983.925000000003</v>
      </c>
      <c r="R38" s="118">
        <v>0</v>
      </c>
    </row>
    <row r="39" spans="2:18" x14ac:dyDescent="0.25">
      <c r="C39" s="69"/>
      <c r="D39" s="58"/>
      <c r="E39" s="22"/>
      <c r="F39" s="22"/>
      <c r="H39" s="94">
        <f>VLOOKUP($C38,'[5]#summary'!$F$12:$P$157,H$1,FALSE)</f>
        <v>31454.870000000003</v>
      </c>
      <c r="I39" s="94">
        <f>VLOOKUP($C38,'[5]#summary'!$F$12:$P$157,I$1,FALSE)</f>
        <v>27756.49</v>
      </c>
      <c r="J39" s="94">
        <f>VLOOKUP($C38,'[5]#summary'!$F$12:$P$157,J$1,FALSE)</f>
        <v>29196.61</v>
      </c>
      <c r="K39" s="94">
        <f>VLOOKUP($C38,'[5]#summary'!$F$12:$P$157,K$1,FALSE)</f>
        <v>0</v>
      </c>
      <c r="L39" s="94">
        <f>VLOOKUP($C38,'[5]#summary'!$F$12:$P$157,L$1,FALSE)</f>
        <v>83</v>
      </c>
      <c r="M39" s="94">
        <f>VLOOKUP($C38,'[5]#summary'!$F$12:$P$157,M$1,FALSE)</f>
        <v>0</v>
      </c>
      <c r="N39" s="94">
        <f>VLOOKUP($C38,'[5]#summary'!$F$12:$P$157,N$1,FALSE)</f>
        <v>0</v>
      </c>
      <c r="O39" s="94">
        <f>VLOOKUP($C38,'[5]#summary'!$F$12:$P$157,O$1,FALSE)</f>
        <v>0</v>
      </c>
      <c r="P39" s="94">
        <f>VLOOKUP($C38,'[5]#summary'!$F$12:$P$157,P$1,FALSE)</f>
        <v>0</v>
      </c>
      <c r="Q39" s="94">
        <f>VLOOKUP($C38,'[5]#summary'!$F$12:$P$157,Q$1,FALSE)</f>
        <v>88490.97</v>
      </c>
      <c r="R39" s="124">
        <v>0</v>
      </c>
    </row>
    <row r="40" spans="2:18" x14ac:dyDescent="0.25">
      <c r="C40" s="69"/>
      <c r="D40" s="58"/>
      <c r="E40" s="22"/>
      <c r="F40" s="22"/>
      <c r="H40" s="91"/>
      <c r="I40" s="91"/>
      <c r="J40" s="91"/>
      <c r="K40" s="91"/>
      <c r="L40" s="91"/>
      <c r="M40" s="91"/>
      <c r="N40" s="91"/>
      <c r="O40" s="91"/>
      <c r="P40" s="91"/>
      <c r="Q40" s="91"/>
      <c r="R40" s="118"/>
    </row>
    <row r="41" spans="2:18" x14ac:dyDescent="0.25">
      <c r="B41" s="2" t="s">
        <v>131</v>
      </c>
      <c r="C41" s="69">
        <v>18230736</v>
      </c>
      <c r="D41" s="59" t="s">
        <v>34</v>
      </c>
      <c r="H41" s="91">
        <v>24695.000000000004</v>
      </c>
      <c r="I41" s="91">
        <v>19533.745000000003</v>
      </c>
      <c r="J41" s="91">
        <v>3600</v>
      </c>
      <c r="K41" s="91">
        <v>1000</v>
      </c>
      <c r="L41" s="91">
        <v>52535.532000000007</v>
      </c>
      <c r="M41" s="91">
        <v>0</v>
      </c>
      <c r="N41" s="91">
        <v>0</v>
      </c>
      <c r="O41" s="91">
        <v>529450</v>
      </c>
      <c r="P41" s="91">
        <v>0</v>
      </c>
      <c r="Q41" s="91">
        <v>630814.277</v>
      </c>
      <c r="R41" s="117">
        <v>37525.380000000005</v>
      </c>
    </row>
    <row r="42" spans="2:18" x14ac:dyDescent="0.25">
      <c r="C42" s="69"/>
      <c r="D42" s="23"/>
      <c r="H42" s="94">
        <f>VLOOKUP($C41,'[5]#summary'!$F$12:$P$157,H$1,FALSE)</f>
        <v>32144.029999999995</v>
      </c>
      <c r="I42" s="94">
        <f>VLOOKUP($C41,'[5]#summary'!$F$12:$P$157,I$1,FALSE)</f>
        <v>28363.550000000003</v>
      </c>
      <c r="J42" s="94">
        <f>VLOOKUP($C41,'[5]#summary'!$F$12:$P$157,J$1,FALSE)</f>
        <v>3018.75</v>
      </c>
      <c r="K42" s="94">
        <f>VLOOKUP($C41,'[5]#summary'!$F$12:$P$157,K$1,FALSE)</f>
        <v>126.25999999999999</v>
      </c>
      <c r="L42" s="94">
        <f>VLOOKUP($C41,'[5]#summary'!$F$12:$P$157,L$1,FALSE)</f>
        <v>26106.829999999998</v>
      </c>
      <c r="M42" s="94">
        <f>VLOOKUP($C41,'[5]#summary'!$F$12:$P$157,M$1,FALSE)</f>
        <v>0</v>
      </c>
      <c r="N42" s="94">
        <f>VLOOKUP($C41,'[5]#summary'!$F$12:$P$157,N$1,FALSE)</f>
        <v>0</v>
      </c>
      <c r="O42" s="94">
        <f>VLOOKUP($C41,'[5]#summary'!$F$12:$P$157,O$1,FALSE)</f>
        <v>183498.25</v>
      </c>
      <c r="P42" s="94">
        <f>VLOOKUP($C41,'[5]#summary'!$F$12:$P$157,P$1,FALSE)</f>
        <v>0</v>
      </c>
      <c r="Q42" s="94">
        <f>VLOOKUP($C41,'[5]#summary'!$F$12:$P$157,Q$1,FALSE)</f>
        <v>273257.67</v>
      </c>
      <c r="R42" s="124">
        <f>VLOOKUP(C41,[6]Gas!$C$5:$E$55,3,FALSE)</f>
        <v>9847.11</v>
      </c>
    </row>
    <row r="43" spans="2:18" x14ac:dyDescent="0.25">
      <c r="C43" s="69"/>
      <c r="D43" s="23"/>
      <c r="H43" s="91"/>
      <c r="I43" s="91"/>
      <c r="J43" s="91"/>
      <c r="K43" s="91"/>
      <c r="L43" s="91"/>
      <c r="M43" s="91"/>
      <c r="N43" s="91"/>
      <c r="O43" s="91"/>
      <c r="P43" s="91"/>
      <c r="Q43" s="91"/>
      <c r="R43" s="117"/>
    </row>
    <row r="44" spans="2:18" x14ac:dyDescent="0.25">
      <c r="B44" s="2" t="s">
        <v>132</v>
      </c>
      <c r="C44" s="69">
        <v>18230673</v>
      </c>
      <c r="D44" s="2" t="s">
        <v>36</v>
      </c>
      <c r="H44" s="91">
        <v>17050</v>
      </c>
      <c r="I44" s="91">
        <v>13486.55</v>
      </c>
      <c r="J44" s="91">
        <v>5000</v>
      </c>
      <c r="K44" s="91">
        <v>1000</v>
      </c>
      <c r="L44" s="91">
        <v>22500</v>
      </c>
      <c r="M44" s="91">
        <v>500</v>
      </c>
      <c r="N44" s="91">
        <v>0</v>
      </c>
      <c r="O44" s="91">
        <v>90000</v>
      </c>
      <c r="P44" s="91">
        <v>0</v>
      </c>
      <c r="Q44" s="91">
        <v>149536.54999999999</v>
      </c>
      <c r="R44" s="117">
        <v>15000</v>
      </c>
    </row>
    <row r="45" spans="2:18" x14ac:dyDescent="0.25">
      <c r="C45" s="69"/>
      <c r="H45" s="94">
        <f>VLOOKUP($C44,'[5]#summary'!$F$12:$P$157,H$1,FALSE)</f>
        <v>30399.829999999998</v>
      </c>
      <c r="I45" s="94">
        <f>VLOOKUP($C44,'[5]#summary'!$F$12:$P$157,I$1,FALSE)</f>
        <v>26810.739999999998</v>
      </c>
      <c r="J45" s="94">
        <f>VLOOKUP($C44,'[5]#summary'!$F$12:$P$157,J$1,FALSE)</f>
        <v>2946.71</v>
      </c>
      <c r="K45" s="94">
        <f>VLOOKUP($C44,'[5]#summary'!$F$12:$P$157,K$1,FALSE)</f>
        <v>91.82</v>
      </c>
      <c r="L45" s="94">
        <f>VLOOKUP($C44,'[5]#summary'!$F$12:$P$157,L$1,FALSE)</f>
        <v>95287.55</v>
      </c>
      <c r="M45" s="94">
        <f>VLOOKUP($C44,'[5]#summary'!$F$12:$P$157,M$1,FALSE)</f>
        <v>0</v>
      </c>
      <c r="N45" s="94">
        <f>VLOOKUP($C44,'[5]#summary'!$F$12:$P$157,N$1,FALSE)</f>
        <v>0</v>
      </c>
      <c r="O45" s="94">
        <f>VLOOKUP($C44,'[5]#summary'!$F$12:$P$157,O$1,FALSE)</f>
        <v>19813</v>
      </c>
      <c r="P45" s="94">
        <f>VLOOKUP($C44,'[5]#summary'!$F$12:$P$157,P$1,FALSE)</f>
        <v>0</v>
      </c>
      <c r="Q45" s="94">
        <f>VLOOKUP($C44,'[5]#summary'!$F$12:$P$157,Q$1,FALSE)</f>
        <v>175349.65</v>
      </c>
      <c r="R45" s="124">
        <f>VLOOKUP(C44,[6]Gas!$C$5:$E$55,3,FALSE)</f>
        <v>3599</v>
      </c>
    </row>
    <row r="46" spans="2:18" x14ac:dyDescent="0.25">
      <c r="C46" s="69"/>
      <c r="H46" s="94"/>
      <c r="I46" s="94"/>
      <c r="J46" s="94"/>
      <c r="K46" s="94"/>
      <c r="L46" s="94"/>
      <c r="M46" s="94"/>
      <c r="N46" s="94"/>
      <c r="O46" s="94"/>
      <c r="P46" s="135" t="s">
        <v>157</v>
      </c>
      <c r="Q46" s="134">
        <v>-68530.94</v>
      </c>
      <c r="R46" s="124"/>
    </row>
    <row r="47" spans="2:18" x14ac:dyDescent="0.25">
      <c r="C47" s="69"/>
      <c r="H47" s="94"/>
      <c r="I47" s="94"/>
      <c r="J47" s="94"/>
      <c r="K47" s="94"/>
      <c r="L47" s="94"/>
      <c r="M47" s="94"/>
      <c r="N47" s="94"/>
      <c r="O47" s="94"/>
      <c r="P47" s="135"/>
      <c r="Q47" s="134">
        <f>SUM(Q45:Q46)</f>
        <v>106818.70999999999</v>
      </c>
      <c r="R47" s="124"/>
    </row>
    <row r="48" spans="2:18" x14ac:dyDescent="0.25">
      <c r="C48" s="69"/>
      <c r="H48" s="91"/>
      <c r="I48" s="91"/>
      <c r="J48" s="91"/>
      <c r="K48" s="91"/>
      <c r="L48" s="91"/>
      <c r="M48" s="91"/>
      <c r="N48" s="91"/>
      <c r="O48" s="91"/>
      <c r="P48" s="91"/>
      <c r="Q48" s="91"/>
      <c r="R48" s="117"/>
    </row>
    <row r="49" spans="2:21" x14ac:dyDescent="0.25">
      <c r="C49" s="69">
        <v>18230872</v>
      </c>
      <c r="D49" s="2" t="s">
        <v>154</v>
      </c>
      <c r="H49" s="91">
        <v>0</v>
      </c>
      <c r="I49" s="91">
        <v>0</v>
      </c>
      <c r="J49" s="91">
        <v>0</v>
      </c>
      <c r="K49" s="91">
        <v>0</v>
      </c>
      <c r="L49" s="91">
        <v>0</v>
      </c>
      <c r="M49" s="91">
        <v>0</v>
      </c>
      <c r="N49" s="91">
        <v>0</v>
      </c>
      <c r="O49" s="91">
        <v>0</v>
      </c>
      <c r="P49" s="91">
        <v>0</v>
      </c>
      <c r="Q49" s="91">
        <v>0</v>
      </c>
      <c r="R49" s="118">
        <v>0</v>
      </c>
    </row>
    <row r="50" spans="2:21" x14ac:dyDescent="0.25">
      <c r="C50" s="69"/>
      <c r="H50" s="94">
        <v>0</v>
      </c>
      <c r="I50" s="94">
        <v>0</v>
      </c>
      <c r="J50" s="94">
        <v>1199.81</v>
      </c>
      <c r="K50" s="94">
        <v>0</v>
      </c>
      <c r="L50" s="94">
        <v>0</v>
      </c>
      <c r="M50" s="94">
        <v>0</v>
      </c>
      <c r="N50" s="94">
        <v>0</v>
      </c>
      <c r="O50" s="94">
        <v>49126.61</v>
      </c>
      <c r="P50" s="94">
        <v>-24437.61</v>
      </c>
      <c r="Q50" s="94">
        <v>25888.809999999998</v>
      </c>
      <c r="R50" s="124">
        <v>0</v>
      </c>
    </row>
    <row r="51" spans="2:21" x14ac:dyDescent="0.25">
      <c r="C51" s="69"/>
      <c r="H51" s="91"/>
      <c r="I51" s="91"/>
      <c r="J51" s="91"/>
      <c r="K51" s="91"/>
      <c r="L51" s="91"/>
      <c r="M51" s="91"/>
      <c r="N51" s="91"/>
      <c r="O51" s="91"/>
      <c r="P51" s="91"/>
      <c r="Q51" s="91"/>
      <c r="R51" s="117"/>
    </row>
    <row r="52" spans="2:21" s="26" customFormat="1" ht="12.75" x14ac:dyDescent="0.2">
      <c r="C52" s="25"/>
      <c r="E52" s="27"/>
      <c r="F52" s="27" t="s">
        <v>37</v>
      </c>
      <c r="H52" s="92">
        <f t="shared" ref="H52:R52" si="0">H44+H41+H38+H35+H32+H29+H26+H23+H20+H17+H14+H11+H8</f>
        <v>500072.5</v>
      </c>
      <c r="I52" s="92">
        <f t="shared" si="0"/>
        <v>395557.34750000003</v>
      </c>
      <c r="J52" s="92">
        <f t="shared" si="0"/>
        <v>457400</v>
      </c>
      <c r="K52" s="92">
        <f t="shared" si="0"/>
        <v>7500</v>
      </c>
      <c r="L52" s="92">
        <f t="shared" si="0"/>
        <v>1447202.7420000001</v>
      </c>
      <c r="M52" s="92">
        <f t="shared" si="0"/>
        <v>2650</v>
      </c>
      <c r="N52" s="92">
        <f t="shared" si="0"/>
        <v>4000</v>
      </c>
      <c r="O52" s="92">
        <f t="shared" si="0"/>
        <v>10722819.454</v>
      </c>
      <c r="P52" s="92">
        <f t="shared" si="0"/>
        <v>0</v>
      </c>
      <c r="Q52" s="92">
        <f t="shared" si="0"/>
        <v>13537202.043500001</v>
      </c>
      <c r="R52" s="119">
        <f t="shared" si="0"/>
        <v>2817937.0495000002</v>
      </c>
      <c r="T52" s="46"/>
      <c r="U52" s="60"/>
    </row>
    <row r="53" spans="2:21" x14ac:dyDescent="0.25">
      <c r="H53" s="125">
        <f>H45+H42+H39+H36+H33+H30+H27+H24+H21+H18+H15+H12+H9+H50</f>
        <v>486249.24999999994</v>
      </c>
      <c r="I53" s="125">
        <f t="shared" ref="I53:R53" si="1">I45+I42+I39+I36+I33+I30+I27+I24+I21+I18+I15+I12+I9+I50</f>
        <v>424702.04999999993</v>
      </c>
      <c r="J53" s="125">
        <f>J45+J42+J39+J36+J33+J30+J27+J24+J21+J18+J15+J12+J9+J50</f>
        <v>462347.5</v>
      </c>
      <c r="K53" s="125">
        <f t="shared" si="1"/>
        <v>2933.6600000000003</v>
      </c>
      <c r="L53" s="125">
        <f t="shared" si="1"/>
        <v>1070250.24</v>
      </c>
      <c r="M53" s="125">
        <f t="shared" si="1"/>
        <v>2780.79</v>
      </c>
      <c r="N53" s="125">
        <f t="shared" si="1"/>
        <v>-8702.7000000000007</v>
      </c>
      <c r="O53" s="125">
        <f t="shared" si="1"/>
        <v>11265356.59</v>
      </c>
      <c r="P53" s="125">
        <f t="shared" si="1"/>
        <v>-24437.61</v>
      </c>
      <c r="Q53" s="125">
        <f>Q47+Q42+Q39+Q36+Q33+Q30+Q27+Q24+Q21+Q18+Q15+Q12+Q9+Q50</f>
        <v>13612948.83</v>
      </c>
      <c r="R53" s="127">
        <f t="shared" si="1"/>
        <v>2302590.5399999688</v>
      </c>
    </row>
    <row r="54" spans="2:21" s="61" customFormat="1" ht="12" x14ac:dyDescent="0.2">
      <c r="C54" s="70"/>
      <c r="H54" s="95"/>
      <c r="I54" s="95"/>
      <c r="J54" s="95"/>
      <c r="K54" s="95"/>
      <c r="L54" s="95"/>
      <c r="M54" s="95"/>
      <c r="N54" s="95"/>
      <c r="O54" s="95"/>
      <c r="P54" s="95"/>
      <c r="Q54" s="95"/>
      <c r="R54" s="96"/>
    </row>
    <row r="55" spans="2:21" x14ac:dyDescent="0.25">
      <c r="H55" s="91"/>
      <c r="I55" s="91"/>
      <c r="J55" s="91"/>
      <c r="K55" s="91"/>
      <c r="L55" s="91"/>
      <c r="M55" s="91"/>
      <c r="N55" s="91"/>
      <c r="O55" s="91"/>
      <c r="P55" s="91"/>
      <c r="Q55" s="91"/>
      <c r="R55" s="97"/>
    </row>
    <row r="56" spans="2:21" x14ac:dyDescent="0.25">
      <c r="B56" s="2" t="s">
        <v>133</v>
      </c>
      <c r="H56" s="91"/>
      <c r="I56" s="91"/>
      <c r="J56" s="91"/>
      <c r="K56" s="91"/>
      <c r="L56" s="91"/>
      <c r="M56" s="91"/>
      <c r="N56" s="91"/>
      <c r="O56" s="91"/>
      <c r="P56" s="91"/>
      <c r="Q56" s="91"/>
      <c r="R56" s="97"/>
    </row>
    <row r="57" spans="2:21" x14ac:dyDescent="0.25">
      <c r="D57" s="2" t="s">
        <v>39</v>
      </c>
      <c r="H57" s="98">
        <f>H60+H63+H66+H69</f>
        <v>353940.60000000003</v>
      </c>
      <c r="I57" s="98">
        <f t="shared" ref="I57:R57" si="2">I60+I63+I66+I69</f>
        <v>276004.10860000004</v>
      </c>
      <c r="J57" s="98">
        <f t="shared" si="2"/>
        <v>3000</v>
      </c>
      <c r="K57" s="98">
        <f t="shared" si="2"/>
        <v>1000</v>
      </c>
      <c r="L57" s="98">
        <f t="shared" si="2"/>
        <v>190030</v>
      </c>
      <c r="M57" s="98">
        <f t="shared" si="2"/>
        <v>0</v>
      </c>
      <c r="N57" s="98">
        <f t="shared" si="2"/>
        <v>0</v>
      </c>
      <c r="O57" s="98">
        <f t="shared" si="2"/>
        <v>1870000</v>
      </c>
      <c r="P57" s="98">
        <f t="shared" si="2"/>
        <v>0</v>
      </c>
      <c r="Q57" s="98">
        <f t="shared" si="2"/>
        <v>2693974.7086</v>
      </c>
      <c r="R57" s="117">
        <f t="shared" si="2"/>
        <v>507000</v>
      </c>
    </row>
    <row r="58" spans="2:21" x14ac:dyDescent="0.25">
      <c r="H58" s="102">
        <f>H61+H64+H67+H70</f>
        <v>464403.5199999999</v>
      </c>
      <c r="I58" s="102">
        <f t="shared" ref="I58:S58" si="3">I61+I64+I67+I70</f>
        <v>409769.79</v>
      </c>
      <c r="J58" s="102">
        <f t="shared" si="3"/>
        <v>17353.77</v>
      </c>
      <c r="K58" s="102">
        <f t="shared" si="3"/>
        <v>6639.2200000000012</v>
      </c>
      <c r="L58" s="102">
        <f t="shared" si="3"/>
        <v>263887.68</v>
      </c>
      <c r="M58" s="102">
        <f t="shared" si="3"/>
        <v>914.31000000000006</v>
      </c>
      <c r="N58" s="102">
        <f t="shared" si="3"/>
        <v>11235.78</v>
      </c>
      <c r="O58" s="102">
        <f t="shared" si="3"/>
        <v>2129152.5</v>
      </c>
      <c r="P58" s="102">
        <f t="shared" si="3"/>
        <v>0</v>
      </c>
      <c r="Q58" s="102">
        <f t="shared" si="3"/>
        <v>3303356.57</v>
      </c>
      <c r="R58" s="128">
        <f>R61+R64+R67+R70</f>
        <v>621530</v>
      </c>
      <c r="S58" s="33">
        <f t="shared" si="3"/>
        <v>0</v>
      </c>
      <c r="T58" s="33"/>
    </row>
    <row r="59" spans="2:21" x14ac:dyDescent="0.25">
      <c r="H59" s="98"/>
      <c r="I59" s="98"/>
      <c r="J59" s="98"/>
      <c r="K59" s="98"/>
      <c r="L59" s="98"/>
      <c r="M59" s="98"/>
      <c r="N59" s="98"/>
      <c r="O59" s="98"/>
      <c r="P59" s="98"/>
      <c r="Q59" s="98"/>
      <c r="R59" s="117"/>
    </row>
    <row r="60" spans="2:21" s="34" customFormat="1" x14ac:dyDescent="0.25">
      <c r="B60" s="34" t="s">
        <v>134</v>
      </c>
      <c r="C60" s="69">
        <v>18230731</v>
      </c>
      <c r="D60" s="35" t="s">
        <v>41</v>
      </c>
      <c r="H60" s="100">
        <v>258500.00000000003</v>
      </c>
      <c r="I60" s="100">
        <v>201885</v>
      </c>
      <c r="J60" s="100">
        <v>3000</v>
      </c>
      <c r="K60" s="100">
        <v>1000</v>
      </c>
      <c r="L60" s="100">
        <v>10000</v>
      </c>
      <c r="M60" s="100">
        <v>0</v>
      </c>
      <c r="N60" s="100">
        <v>0</v>
      </c>
      <c r="O60" s="100">
        <v>1570000</v>
      </c>
      <c r="P60" s="100"/>
      <c r="Q60" s="100">
        <v>2044385</v>
      </c>
      <c r="R60" s="120">
        <v>360000</v>
      </c>
    </row>
    <row r="61" spans="2:21" s="34" customFormat="1" x14ac:dyDescent="0.25">
      <c r="C61" s="69"/>
      <c r="D61" s="35"/>
      <c r="H61" s="94">
        <f>VLOOKUP($C60,'[5]#summary'!$F$12:$P$157,H$1,FALSE)</f>
        <v>433161.15999999992</v>
      </c>
      <c r="I61" s="94">
        <f>VLOOKUP($C60,'[5]#summary'!$F$12:$P$157,I$1,FALSE)</f>
        <v>382188.95999999996</v>
      </c>
      <c r="J61" s="94">
        <f>VLOOKUP($C60,'[5]#summary'!$F$12:$P$157,J$1,FALSE)</f>
        <v>3648.2099999999996</v>
      </c>
      <c r="K61" s="94">
        <f>VLOOKUP($C60,'[5]#summary'!$F$12:$P$157,K$1,FALSE)</f>
        <v>6510.4800000000005</v>
      </c>
      <c r="L61" s="94">
        <f>VLOOKUP($C60,'[5]#summary'!$F$12:$P$157,L$1,FALSE)</f>
        <v>97983.650000000009</v>
      </c>
      <c r="M61" s="94">
        <f>VLOOKUP($C60,'[5]#summary'!$F$12:$P$157,M$1,FALSE)</f>
        <v>687.04000000000008</v>
      </c>
      <c r="N61" s="94">
        <f>VLOOKUP($C60,'[5]#summary'!$F$12:$P$157,N$1,FALSE)</f>
        <v>10541.78</v>
      </c>
      <c r="O61" s="94">
        <f>VLOOKUP($C60,'[5]#summary'!$F$12:$P$157,O$1,FALSE)</f>
        <v>2115784</v>
      </c>
      <c r="P61" s="94">
        <f>VLOOKUP($C60,'[5]#summary'!$F$12:$P$157,P$1,FALSE)</f>
        <v>0</v>
      </c>
      <c r="Q61" s="94">
        <f>VLOOKUP($C60,'[5]#summary'!$F$12:$P$157,Q$1,FALSE)</f>
        <v>3050505.28</v>
      </c>
      <c r="R61" s="124">
        <f>VLOOKUP(C60,[6]Gas!$C$5:$E$55,3,FALSE)</f>
        <v>505530</v>
      </c>
    </row>
    <row r="62" spans="2:21" s="34" customFormat="1" x14ac:dyDescent="0.25">
      <c r="C62" s="69"/>
      <c r="D62" s="35"/>
      <c r="H62" s="100"/>
      <c r="I62" s="100"/>
      <c r="J62" s="100"/>
      <c r="K62" s="100"/>
      <c r="L62" s="100"/>
      <c r="M62" s="100"/>
      <c r="N62" s="100"/>
      <c r="O62" s="100"/>
      <c r="P62" s="100"/>
      <c r="Q62" s="100"/>
      <c r="R62" s="120"/>
    </row>
    <row r="63" spans="2:21" s="34" customFormat="1" x14ac:dyDescent="0.25">
      <c r="B63" s="34" t="s">
        <v>134</v>
      </c>
      <c r="C63" s="69">
        <v>18231037</v>
      </c>
      <c r="D63" s="35" t="s">
        <v>43</v>
      </c>
      <c r="H63" s="100">
        <v>93440.6</v>
      </c>
      <c r="I63" s="100">
        <v>72977.108600000007</v>
      </c>
      <c r="J63" s="100">
        <v>0</v>
      </c>
      <c r="K63" s="100">
        <v>0</v>
      </c>
      <c r="L63" s="100">
        <v>0</v>
      </c>
      <c r="M63" s="100">
        <v>0</v>
      </c>
      <c r="N63" s="100">
        <v>0</v>
      </c>
      <c r="O63" s="100">
        <v>300000</v>
      </c>
      <c r="P63" s="100">
        <v>0</v>
      </c>
      <c r="Q63" s="100">
        <v>466417.70860000001</v>
      </c>
      <c r="R63" s="120">
        <v>50000</v>
      </c>
    </row>
    <row r="64" spans="2:21" s="34" customFormat="1" x14ac:dyDescent="0.25">
      <c r="C64" s="69"/>
      <c r="D64" s="35"/>
      <c r="H64" s="94">
        <f>VLOOKUP($C63,'[5]#summary'!$F$12:$P$157,H$1,FALSE)</f>
        <v>1771.2</v>
      </c>
      <c r="I64" s="94">
        <f>VLOOKUP($C63,'[5]#summary'!$F$12:$P$157,I$1,FALSE)</f>
        <v>1562.75</v>
      </c>
      <c r="J64" s="94">
        <f>VLOOKUP($C63,'[5]#summary'!$F$12:$P$157,J$1,FALSE)</f>
        <v>0</v>
      </c>
      <c r="K64" s="94">
        <f>VLOOKUP($C63,'[5]#summary'!$F$12:$P$157,K$1,FALSE)</f>
        <v>61.679999999999993</v>
      </c>
      <c r="L64" s="94">
        <f>VLOOKUP($C63,'[5]#summary'!$F$12:$P$157,L$1,FALSE)</f>
        <v>0</v>
      </c>
      <c r="M64" s="94">
        <f>VLOOKUP($C63,'[5]#summary'!$F$12:$P$157,M$1,FALSE)</f>
        <v>227.26999999999998</v>
      </c>
      <c r="N64" s="94">
        <f>VLOOKUP($C63,'[5]#summary'!$F$12:$P$157,N$1,FALSE)</f>
        <v>0</v>
      </c>
      <c r="O64" s="94">
        <f>VLOOKUP($C63,'[5]#summary'!$F$12:$P$157,O$1,FALSE)</f>
        <v>13368.5</v>
      </c>
      <c r="P64" s="94">
        <f>VLOOKUP($C63,'[5]#summary'!$F$12:$P$157,P$1,FALSE)</f>
        <v>0</v>
      </c>
      <c r="Q64" s="94">
        <f>VLOOKUP($C63,'[5]#summary'!$F$12:$P$157,Q$1,FALSE)</f>
        <v>16991.400000000001</v>
      </c>
      <c r="R64" s="124">
        <f>VLOOKUP(C63,[6]Gas!$C$5:$E$55,3,FALSE)</f>
        <v>2211</v>
      </c>
    </row>
    <row r="65" spans="2:18" s="34" customFormat="1" x14ac:dyDescent="0.25">
      <c r="C65" s="69"/>
      <c r="D65" s="35"/>
      <c r="H65" s="100"/>
      <c r="I65" s="100"/>
      <c r="J65" s="100"/>
      <c r="K65" s="100"/>
      <c r="L65" s="100"/>
      <c r="M65" s="100"/>
      <c r="N65" s="100"/>
      <c r="O65" s="100"/>
      <c r="P65" s="100"/>
      <c r="Q65" s="100"/>
      <c r="R65" s="120"/>
    </row>
    <row r="66" spans="2:18" s="34" customFormat="1" x14ac:dyDescent="0.25">
      <c r="B66" s="34" t="s">
        <v>40</v>
      </c>
      <c r="C66" s="69">
        <v>18230220</v>
      </c>
      <c r="D66" s="35" t="s">
        <v>44</v>
      </c>
      <c r="H66" s="100">
        <v>0</v>
      </c>
      <c r="I66" s="100">
        <v>0</v>
      </c>
      <c r="J66" s="100">
        <v>0</v>
      </c>
      <c r="K66" s="100">
        <v>0</v>
      </c>
      <c r="L66" s="100">
        <v>180030</v>
      </c>
      <c r="M66" s="100">
        <v>0</v>
      </c>
      <c r="N66" s="100">
        <v>0</v>
      </c>
      <c r="O66" s="100">
        <v>0</v>
      </c>
      <c r="P66" s="100">
        <v>0</v>
      </c>
      <c r="Q66" s="100">
        <v>180030</v>
      </c>
      <c r="R66" s="120">
        <v>90000</v>
      </c>
    </row>
    <row r="67" spans="2:18" s="34" customFormat="1" x14ac:dyDescent="0.25">
      <c r="C67" s="69"/>
      <c r="D67" s="35"/>
      <c r="H67" s="94">
        <f>VLOOKUP($C66,'[5]#summary'!$F$12:$P$157,H$1,FALSE)</f>
        <v>29471.160000000003</v>
      </c>
      <c r="I67" s="94">
        <f>VLOOKUP($C66,'[5]#summary'!$F$12:$P$157,I$1,FALSE)</f>
        <v>26018.080000000005</v>
      </c>
      <c r="J67" s="94">
        <f>VLOOKUP($C66,'[5]#summary'!$F$12:$P$157,J$1,FALSE)</f>
        <v>13705.560000000001</v>
      </c>
      <c r="K67" s="94">
        <f>VLOOKUP($C66,'[5]#summary'!$F$12:$P$157,K$1,FALSE)</f>
        <v>67.06</v>
      </c>
      <c r="L67" s="94">
        <f>VLOOKUP($C66,'[5]#summary'!$F$12:$P$157,L$1,FALSE)</f>
        <v>165904.03</v>
      </c>
      <c r="M67" s="94">
        <f>VLOOKUP($C66,'[5]#summary'!$F$12:$P$157,M$1,FALSE)</f>
        <v>0</v>
      </c>
      <c r="N67" s="94">
        <f>VLOOKUP($C66,'[5]#summary'!$F$12:$P$157,N$1,FALSE)</f>
        <v>694</v>
      </c>
      <c r="O67" s="94">
        <f>VLOOKUP($C66,'[5]#summary'!$F$12:$P$157,O$1,FALSE)</f>
        <v>0</v>
      </c>
      <c r="P67" s="94">
        <f>VLOOKUP($C66,'[5]#summary'!$F$12:$P$157,P$1,FALSE)</f>
        <v>0</v>
      </c>
      <c r="Q67" s="94">
        <f>VLOOKUP($C66,'[5]#summary'!$F$12:$P$157,Q$1,FALSE)</f>
        <v>235859.89</v>
      </c>
      <c r="R67" s="124">
        <f>VLOOKUP(C66,[6]Gas!$C$5:$E$55,3,FALSE)</f>
        <v>113789</v>
      </c>
    </row>
    <row r="68" spans="2:18" s="34" customFormat="1" x14ac:dyDescent="0.25">
      <c r="C68" s="69"/>
      <c r="D68" s="35"/>
      <c r="H68" s="100"/>
      <c r="I68" s="100"/>
      <c r="J68" s="100"/>
      <c r="K68" s="100"/>
      <c r="L68" s="100"/>
      <c r="M68" s="100"/>
      <c r="N68" s="100"/>
      <c r="O68" s="100"/>
      <c r="P68" s="100"/>
      <c r="Q68" s="100"/>
      <c r="R68" s="120"/>
    </row>
    <row r="69" spans="2:18" s="34" customFormat="1" x14ac:dyDescent="0.25">
      <c r="C69" s="69">
        <v>18230223</v>
      </c>
      <c r="D69" s="35" t="s">
        <v>45</v>
      </c>
      <c r="H69" s="100">
        <v>2000</v>
      </c>
      <c r="I69" s="100">
        <v>1142</v>
      </c>
      <c r="J69" s="100">
        <v>0</v>
      </c>
      <c r="K69" s="100">
        <v>0</v>
      </c>
      <c r="L69" s="100">
        <v>0</v>
      </c>
      <c r="M69" s="100">
        <v>0</v>
      </c>
      <c r="N69" s="100">
        <v>0</v>
      </c>
      <c r="O69" s="100">
        <v>0</v>
      </c>
      <c r="P69" s="100">
        <v>0</v>
      </c>
      <c r="Q69" s="100">
        <v>3142</v>
      </c>
      <c r="R69" s="120">
        <v>7000</v>
      </c>
    </row>
    <row r="70" spans="2:18" s="34" customFormat="1" x14ac:dyDescent="0.25">
      <c r="C70" s="69"/>
      <c r="D70" s="35"/>
      <c r="H70" s="94">
        <f>VLOOKUP($C69,'[5]#summary'!$F$12:$P$157,H$1,FALSE)</f>
        <v>0</v>
      </c>
      <c r="I70" s="94">
        <f>VLOOKUP($C69,'[5]#summary'!$F$12:$P$157,I$1,FALSE)</f>
        <v>0</v>
      </c>
      <c r="J70" s="94">
        <f>VLOOKUP($C69,'[5]#summary'!$F$12:$P$157,J$1,FALSE)</f>
        <v>0</v>
      </c>
      <c r="K70" s="94">
        <f>VLOOKUP($C69,'[5]#summary'!$F$12:$P$157,K$1,FALSE)</f>
        <v>0</v>
      </c>
      <c r="L70" s="94">
        <f>VLOOKUP($C69,'[5]#summary'!$F$12:$P$157,L$1,FALSE)</f>
        <v>0</v>
      </c>
      <c r="M70" s="94">
        <f>VLOOKUP($C69,'[5]#summary'!$F$12:$P$157,M$1,FALSE)</f>
        <v>0</v>
      </c>
      <c r="N70" s="94">
        <f>VLOOKUP($C69,'[5]#summary'!$F$12:$P$157,N$1,FALSE)</f>
        <v>0</v>
      </c>
      <c r="O70" s="94">
        <f>VLOOKUP($C69,'[5]#summary'!$F$12:$P$157,O$1,FALSE)</f>
        <v>0</v>
      </c>
      <c r="P70" s="94">
        <f>VLOOKUP($C69,'[5]#summary'!$F$12:$P$157,P$1,FALSE)</f>
        <v>0</v>
      </c>
      <c r="Q70" s="94">
        <f>VLOOKUP($C69,'[5]#summary'!$F$12:$P$157,Q$1,FALSE)</f>
        <v>0</v>
      </c>
      <c r="R70" s="124">
        <f>VLOOKUP(C69,[6]Gas!$C$5:$E$55,3,FALSE)</f>
        <v>0</v>
      </c>
    </row>
    <row r="71" spans="2:18" s="34" customFormat="1" x14ac:dyDescent="0.25">
      <c r="C71" s="69"/>
      <c r="D71" s="35"/>
      <c r="H71" s="100"/>
      <c r="I71" s="100"/>
      <c r="J71" s="100"/>
      <c r="K71" s="100"/>
      <c r="L71" s="100"/>
      <c r="M71" s="100"/>
      <c r="N71" s="100"/>
      <c r="O71" s="100"/>
      <c r="P71" s="100"/>
      <c r="Q71" s="100"/>
      <c r="R71" s="120"/>
    </row>
    <row r="72" spans="2:18" x14ac:dyDescent="0.25">
      <c r="B72" s="2" t="s">
        <v>135</v>
      </c>
      <c r="C72" s="69">
        <v>18230706</v>
      </c>
      <c r="D72" s="2" t="s">
        <v>47</v>
      </c>
      <c r="H72" s="91">
        <v>43890</v>
      </c>
      <c r="I72" s="91">
        <v>34278.089999999997</v>
      </c>
      <c r="J72" s="91">
        <v>8500</v>
      </c>
      <c r="K72" s="91">
        <v>2000</v>
      </c>
      <c r="L72" s="91">
        <v>74000</v>
      </c>
      <c r="M72" s="91">
        <v>2250</v>
      </c>
      <c r="N72" s="91">
        <v>0</v>
      </c>
      <c r="O72" s="91">
        <v>155000.00000000003</v>
      </c>
      <c r="P72" s="91"/>
      <c r="Q72" s="91">
        <v>319918.09000000003</v>
      </c>
      <c r="R72" s="117">
        <v>90000</v>
      </c>
    </row>
    <row r="73" spans="2:18" x14ac:dyDescent="0.25">
      <c r="C73" s="69"/>
      <c r="H73" s="94">
        <f>VLOOKUP($C72,'[5]#summary'!$F$12:$P$157,H$1,FALSE)</f>
        <v>32959.850000000006</v>
      </c>
      <c r="I73" s="94">
        <f>VLOOKUP($C72,'[5]#summary'!$F$12:$P$157,I$1,FALSE)</f>
        <v>29068.59</v>
      </c>
      <c r="J73" s="94">
        <f>VLOOKUP($C72,'[5]#summary'!$F$12:$P$157,J$1,FALSE)</f>
        <v>3283.83</v>
      </c>
      <c r="K73" s="94">
        <f>VLOOKUP($C72,'[5]#summary'!$F$12:$P$157,K$1,FALSE)</f>
        <v>8107.27</v>
      </c>
      <c r="L73" s="94">
        <f>VLOOKUP($C72,'[5]#summary'!$F$12:$P$157,L$1,FALSE)</f>
        <v>15383.890000000001</v>
      </c>
      <c r="M73" s="94">
        <f>VLOOKUP($C72,'[5]#summary'!$F$12:$P$157,M$1,FALSE)</f>
        <v>234.43</v>
      </c>
      <c r="N73" s="94">
        <f>VLOOKUP($C72,'[5]#summary'!$F$12:$P$157,N$1,FALSE)</f>
        <v>0</v>
      </c>
      <c r="O73" s="94">
        <f>VLOOKUP($C72,'[5]#summary'!$F$12:$P$157,O$1,FALSE)</f>
        <v>282821</v>
      </c>
      <c r="P73" s="94">
        <f>VLOOKUP($C72,'[5]#summary'!$F$12:$P$157,P$1,FALSE)</f>
        <v>0</v>
      </c>
      <c r="Q73" s="94">
        <f>VLOOKUP($C72,'[5]#summary'!$F$12:$P$157,Q$1,FALSE)</f>
        <v>371858.86</v>
      </c>
      <c r="R73" s="124">
        <f>VLOOKUP(C72,[6]Gas!$C$5:$E$55,3,FALSE)</f>
        <v>48424</v>
      </c>
    </row>
    <row r="74" spans="2:18" x14ac:dyDescent="0.25">
      <c r="C74" s="69"/>
      <c r="H74" s="94"/>
      <c r="I74" s="94"/>
      <c r="J74" s="94"/>
      <c r="K74" s="94"/>
      <c r="L74" s="94"/>
      <c r="M74" s="94"/>
      <c r="N74" s="94"/>
      <c r="O74" s="94"/>
      <c r="P74" s="135" t="s">
        <v>157</v>
      </c>
      <c r="Q74" s="134">
        <v>-8020.7</v>
      </c>
      <c r="R74" s="124"/>
    </row>
    <row r="75" spans="2:18" x14ac:dyDescent="0.25">
      <c r="C75" s="69"/>
      <c r="H75" s="94"/>
      <c r="I75" s="94"/>
      <c r="J75" s="94"/>
      <c r="K75" s="94"/>
      <c r="L75" s="94"/>
      <c r="M75" s="94"/>
      <c r="N75" s="94"/>
      <c r="O75" s="94"/>
      <c r="P75" s="135"/>
      <c r="Q75" s="134">
        <f>SUM(Q73:Q74)</f>
        <v>363838.16</v>
      </c>
      <c r="R75" s="124"/>
    </row>
    <row r="76" spans="2:18" x14ac:dyDescent="0.25">
      <c r="C76" s="69"/>
      <c r="H76" s="91"/>
      <c r="I76" s="91"/>
      <c r="J76" s="91"/>
      <c r="K76" s="91"/>
      <c r="L76" s="91"/>
      <c r="M76" s="91"/>
      <c r="N76" s="91"/>
      <c r="O76" s="91"/>
      <c r="P76" s="91"/>
      <c r="Q76" s="91"/>
      <c r="R76" s="117"/>
    </row>
    <row r="77" spans="2:18" x14ac:dyDescent="0.25">
      <c r="C77" s="21"/>
      <c r="D77" s="2" t="s">
        <v>48</v>
      </c>
      <c r="H77" s="98">
        <f>H80+H83</f>
        <v>289575</v>
      </c>
      <c r="I77" s="98">
        <f t="shared" ref="I77:Q77" si="4">I80+I83</f>
        <v>226158.07499999998</v>
      </c>
      <c r="J77" s="98">
        <f t="shared" si="4"/>
        <v>1500</v>
      </c>
      <c r="K77" s="98">
        <f t="shared" si="4"/>
        <v>5950</v>
      </c>
      <c r="L77" s="98">
        <f t="shared" si="4"/>
        <v>133736</v>
      </c>
      <c r="M77" s="98">
        <f t="shared" si="4"/>
        <v>0</v>
      </c>
      <c r="N77" s="98">
        <f t="shared" si="4"/>
        <v>500</v>
      </c>
      <c r="O77" s="98">
        <f t="shared" si="4"/>
        <v>209000</v>
      </c>
      <c r="P77" s="98">
        <f t="shared" si="4"/>
        <v>0</v>
      </c>
      <c r="Q77" s="98">
        <f t="shared" si="4"/>
        <v>866419.07500000007</v>
      </c>
      <c r="R77" s="117">
        <f>R80+R83</f>
        <v>401500</v>
      </c>
    </row>
    <row r="78" spans="2:18" x14ac:dyDescent="0.25">
      <c r="C78" s="29"/>
      <c r="H78" s="103">
        <f>H81+H84</f>
        <v>250016.59999999998</v>
      </c>
      <c r="I78" s="103">
        <f t="shared" ref="I78:R78" si="5">I81+I84</f>
        <v>217637.61000000002</v>
      </c>
      <c r="J78" s="103">
        <f t="shared" si="5"/>
        <v>214.96999999999997</v>
      </c>
      <c r="K78" s="103">
        <f t="shared" si="5"/>
        <v>5226.7699999999995</v>
      </c>
      <c r="L78" s="103">
        <f t="shared" si="5"/>
        <v>109337.09</v>
      </c>
      <c r="M78" s="103">
        <f t="shared" si="5"/>
        <v>484.73999999999995</v>
      </c>
      <c r="N78" s="103">
        <f t="shared" si="5"/>
        <v>431.61</v>
      </c>
      <c r="O78" s="103">
        <f t="shared" si="5"/>
        <v>265664.86</v>
      </c>
      <c r="P78" s="103">
        <f t="shared" si="5"/>
        <v>0</v>
      </c>
      <c r="Q78" s="103">
        <f t="shared" si="5"/>
        <v>849014.25</v>
      </c>
      <c r="R78" s="128">
        <f t="shared" si="5"/>
        <v>578978</v>
      </c>
    </row>
    <row r="79" spans="2:18" x14ac:dyDescent="0.25">
      <c r="C79" s="29"/>
      <c r="H79" s="98"/>
      <c r="I79" s="98"/>
      <c r="J79" s="98"/>
      <c r="K79" s="98"/>
      <c r="L79" s="98"/>
      <c r="M79" s="98"/>
      <c r="N79" s="98"/>
      <c r="O79" s="98"/>
      <c r="P79" s="98"/>
      <c r="Q79" s="98"/>
      <c r="R79" s="117"/>
    </row>
    <row r="80" spans="2:18" s="34" customFormat="1" x14ac:dyDescent="0.25">
      <c r="B80" s="34" t="s">
        <v>136</v>
      </c>
      <c r="C80" s="69">
        <v>18230691</v>
      </c>
      <c r="D80" s="35" t="s">
        <v>50</v>
      </c>
      <c r="H80" s="100">
        <v>278025</v>
      </c>
      <c r="I80" s="100">
        <v>217137.52499999999</v>
      </c>
      <c r="J80" s="100">
        <v>1500</v>
      </c>
      <c r="K80" s="100">
        <v>5950</v>
      </c>
      <c r="L80" s="100">
        <v>133736</v>
      </c>
      <c r="M80" s="100">
        <v>0</v>
      </c>
      <c r="N80" s="100">
        <v>500</v>
      </c>
      <c r="O80" s="100">
        <v>200000</v>
      </c>
      <c r="P80" s="100"/>
      <c r="Q80" s="100">
        <v>836848.52500000002</v>
      </c>
      <c r="R80" s="120">
        <v>400000</v>
      </c>
    </row>
    <row r="81" spans="2:18" s="34" customFormat="1" x14ac:dyDescent="0.25">
      <c r="C81" s="69"/>
      <c r="D81" s="35"/>
      <c r="H81" s="94">
        <f>VLOOKUP($C80,'[5]#summary'!$F$12:$P$157,H$1,FALSE)</f>
        <v>241441.3</v>
      </c>
      <c r="I81" s="94">
        <f>VLOOKUP($C80,'[5]#summary'!$F$12:$P$157,I$1,FALSE)</f>
        <v>210070.85</v>
      </c>
      <c r="J81" s="94">
        <f>VLOOKUP($C80,'[5]#summary'!$F$12:$P$157,J$1,FALSE)</f>
        <v>214.96999999999997</v>
      </c>
      <c r="K81" s="94">
        <f>VLOOKUP($C80,'[5]#summary'!$F$12:$P$157,K$1,FALSE)</f>
        <v>5179.2199999999993</v>
      </c>
      <c r="L81" s="94">
        <f>VLOOKUP($C80,'[5]#summary'!$F$12:$P$157,L$1,FALSE)</f>
        <v>109337.09</v>
      </c>
      <c r="M81" s="94">
        <f>VLOOKUP($C80,'[5]#summary'!$F$12:$P$157,M$1,FALSE)</f>
        <v>463.92999999999995</v>
      </c>
      <c r="N81" s="94">
        <f>VLOOKUP($C80,'[5]#summary'!$F$12:$P$157,N$1,FALSE)</f>
        <v>431.61</v>
      </c>
      <c r="O81" s="94">
        <f>VLOOKUP($C80,'[5]#summary'!$F$12:$P$157,O$1,FALSE)</f>
        <v>153007.85999999999</v>
      </c>
      <c r="P81" s="94">
        <f>VLOOKUP($C80,'[5]#summary'!$F$12:$P$157,P$1,FALSE)</f>
        <v>0</v>
      </c>
      <c r="Q81" s="94">
        <f>VLOOKUP($C80,'[5]#summary'!$F$12:$P$157,Q$1,FALSE)</f>
        <v>720146.83</v>
      </c>
      <c r="R81" s="124">
        <f>VLOOKUP(C80,[6]Gas!$C$5:$E$55,3,FALSE)</f>
        <v>557868</v>
      </c>
    </row>
    <row r="82" spans="2:18" s="34" customFormat="1" x14ac:dyDescent="0.25">
      <c r="C82" s="69"/>
      <c r="D82" s="35"/>
      <c r="H82" s="100"/>
      <c r="I82" s="100"/>
      <c r="J82" s="100"/>
      <c r="K82" s="100"/>
      <c r="L82" s="100"/>
      <c r="M82" s="100"/>
      <c r="N82" s="100"/>
      <c r="O82" s="100"/>
      <c r="P82" s="100"/>
      <c r="Q82" s="100"/>
      <c r="R82" s="120"/>
    </row>
    <row r="83" spans="2:18" s="34" customFormat="1" x14ac:dyDescent="0.25">
      <c r="B83" s="34" t="s">
        <v>136</v>
      </c>
      <c r="C83" s="69">
        <v>18231039</v>
      </c>
      <c r="D83" s="35" t="s">
        <v>51</v>
      </c>
      <c r="H83" s="100">
        <v>11550</v>
      </c>
      <c r="I83" s="100">
        <v>9020.5499999999993</v>
      </c>
      <c r="J83" s="100">
        <v>0</v>
      </c>
      <c r="K83" s="100">
        <v>0</v>
      </c>
      <c r="L83" s="100">
        <v>0</v>
      </c>
      <c r="M83" s="100">
        <v>0</v>
      </c>
      <c r="N83" s="100">
        <v>0</v>
      </c>
      <c r="O83" s="100">
        <v>9000</v>
      </c>
      <c r="P83" s="100">
        <v>0</v>
      </c>
      <c r="Q83" s="100">
        <v>29570.55</v>
      </c>
      <c r="R83" s="120">
        <v>1500</v>
      </c>
    </row>
    <row r="84" spans="2:18" s="34" customFormat="1" x14ac:dyDescent="0.25">
      <c r="C84" s="69"/>
      <c r="D84" s="35"/>
      <c r="H84" s="94">
        <f>VLOOKUP($C83,'[5]#summary'!$F$12:$P$157,H$1,FALSE)</f>
        <v>8575.3000000000011</v>
      </c>
      <c r="I84" s="94">
        <f>VLOOKUP($C83,'[5]#summary'!$F$12:$P$157,I$1,FALSE)</f>
        <v>7566.7599999999993</v>
      </c>
      <c r="J84" s="94">
        <f>VLOOKUP($C83,'[5]#summary'!$F$12:$P$157,J$1,FALSE)</f>
        <v>0</v>
      </c>
      <c r="K84" s="94">
        <f>VLOOKUP($C83,'[5]#summary'!$F$12:$P$157,K$1,FALSE)</f>
        <v>47.55</v>
      </c>
      <c r="L84" s="94">
        <f>VLOOKUP($C83,'[5]#summary'!$F$12:$P$157,L$1,FALSE)</f>
        <v>0</v>
      </c>
      <c r="M84" s="94">
        <f>VLOOKUP($C83,'[5]#summary'!$F$12:$P$157,M$1,FALSE)</f>
        <v>20.81</v>
      </c>
      <c r="N84" s="94">
        <f>VLOOKUP($C83,'[5]#summary'!$F$12:$P$157,N$1,FALSE)</f>
        <v>0</v>
      </c>
      <c r="O84" s="94">
        <f>VLOOKUP($C83,'[5]#summary'!$F$12:$P$157,O$1,FALSE)</f>
        <v>112657</v>
      </c>
      <c r="P84" s="94">
        <f>VLOOKUP($C83,'[5]#summary'!$F$12:$P$157,P$1,FALSE)</f>
        <v>0</v>
      </c>
      <c r="Q84" s="94">
        <f>VLOOKUP($C83,'[5]#summary'!$F$12:$P$157,Q$1,FALSE)</f>
        <v>128867.42</v>
      </c>
      <c r="R84" s="124">
        <f>VLOOKUP(C83,[6]Gas!$C$5:$E$55,3,FALSE)</f>
        <v>21110</v>
      </c>
    </row>
    <row r="85" spans="2:18" s="34" customFormat="1" x14ac:dyDescent="0.25">
      <c r="C85" s="69"/>
      <c r="D85" s="35"/>
      <c r="H85" s="100"/>
      <c r="I85" s="100"/>
      <c r="J85" s="100"/>
      <c r="K85" s="100"/>
      <c r="L85" s="100"/>
      <c r="M85" s="100"/>
      <c r="N85" s="100"/>
      <c r="O85" s="100"/>
      <c r="P85" s="100"/>
      <c r="Q85" s="100"/>
      <c r="R85" s="120"/>
    </row>
    <row r="86" spans="2:18" x14ac:dyDescent="0.25">
      <c r="B86" s="2" t="s">
        <v>137</v>
      </c>
      <c r="C86" s="21"/>
      <c r="D86" s="2" t="s">
        <v>57</v>
      </c>
      <c r="H86" s="91">
        <f t="shared" ref="H86:Q86" si="6">H89+H92+H95+H98+H103</f>
        <v>204147.5</v>
      </c>
      <c r="I86" s="91">
        <f t="shared" si="6"/>
        <v>161480.67249999999</v>
      </c>
      <c r="J86" s="91">
        <f t="shared" si="6"/>
        <v>63800</v>
      </c>
      <c r="K86" s="91">
        <f t="shared" si="6"/>
        <v>7000</v>
      </c>
      <c r="L86" s="91">
        <f t="shared" si="6"/>
        <v>1226066</v>
      </c>
      <c r="M86" s="91">
        <f t="shared" si="6"/>
        <v>1000</v>
      </c>
      <c r="N86" s="91">
        <f t="shared" si="6"/>
        <v>0</v>
      </c>
      <c r="O86" s="91">
        <f t="shared" si="6"/>
        <v>1634704</v>
      </c>
      <c r="P86" s="91">
        <f t="shared" si="6"/>
        <v>0</v>
      </c>
      <c r="Q86" s="91">
        <f t="shared" si="6"/>
        <v>3298198.1725000003</v>
      </c>
      <c r="R86" s="118">
        <f>R89+R92+R95+R98+R103</f>
        <v>576802</v>
      </c>
    </row>
    <row r="87" spans="2:18" x14ac:dyDescent="0.25">
      <c r="C87" s="29"/>
      <c r="H87" s="103">
        <f>H90+H93+H96+H99+H104</f>
        <v>188323.87</v>
      </c>
      <c r="I87" s="103">
        <f t="shared" ref="I87:P87" si="7">I90+I93+I96+I99+I104</f>
        <v>166005.47999999998</v>
      </c>
      <c r="J87" s="103">
        <f t="shared" si="7"/>
        <v>41012.100000000006</v>
      </c>
      <c r="K87" s="103">
        <f t="shared" si="7"/>
        <v>3322.7000000000003</v>
      </c>
      <c r="L87" s="103">
        <f t="shared" si="7"/>
        <v>590047.53</v>
      </c>
      <c r="M87" s="103">
        <f t="shared" si="7"/>
        <v>733.47</v>
      </c>
      <c r="N87" s="103">
        <f t="shared" si="7"/>
        <v>0</v>
      </c>
      <c r="O87" s="103">
        <f t="shared" si="7"/>
        <v>4399512.6500000004</v>
      </c>
      <c r="P87" s="103">
        <f t="shared" si="7"/>
        <v>0</v>
      </c>
      <c r="Q87" s="103">
        <f>Q90+Q93+Q96+Q101+Q104</f>
        <v>5378563.8300000001</v>
      </c>
      <c r="R87" s="129">
        <f>R90+R93+R96+R99+R104</f>
        <v>1003675.9100000001</v>
      </c>
    </row>
    <row r="88" spans="2:18" x14ac:dyDescent="0.25">
      <c r="C88" s="29"/>
      <c r="H88" s="91"/>
      <c r="I88" s="91"/>
      <c r="J88" s="91"/>
      <c r="K88" s="91"/>
      <c r="L88" s="91"/>
      <c r="M88" s="91"/>
      <c r="N88" s="91"/>
      <c r="O88" s="91"/>
      <c r="P88" s="91"/>
      <c r="Q88" s="91"/>
      <c r="R88" s="118"/>
    </row>
    <row r="89" spans="2:18" s="34" customFormat="1" x14ac:dyDescent="0.25">
      <c r="B89" s="34" t="s">
        <v>137</v>
      </c>
      <c r="C89" s="69">
        <v>18231027</v>
      </c>
      <c r="D89" s="37" t="s">
        <v>138</v>
      </c>
      <c r="E89" s="37"/>
      <c r="H89" s="100">
        <v>115582.50000000001</v>
      </c>
      <c r="I89" s="100">
        <v>91425.757500000007</v>
      </c>
      <c r="J89" s="100">
        <v>63800</v>
      </c>
      <c r="K89" s="100">
        <v>6000</v>
      </c>
      <c r="L89" s="100">
        <v>458906</v>
      </c>
      <c r="M89" s="100">
        <v>1000</v>
      </c>
      <c r="N89" s="100">
        <v>0</v>
      </c>
      <c r="O89" s="100">
        <v>993504</v>
      </c>
      <c r="P89" s="100">
        <v>0</v>
      </c>
      <c r="Q89" s="100">
        <v>1730218.2575000001</v>
      </c>
      <c r="R89" s="121">
        <v>213020</v>
      </c>
    </row>
    <row r="90" spans="2:18" s="34" customFormat="1" x14ac:dyDescent="0.25">
      <c r="C90" s="69"/>
      <c r="D90" s="37"/>
      <c r="E90" s="37"/>
      <c r="H90" s="94">
        <f>VLOOKUP($C89,'[5]#summary'!$F$12:$P$157,H$1,FALSE)</f>
        <v>122679.78</v>
      </c>
      <c r="I90" s="94">
        <f>VLOOKUP($C89,'[5]#summary'!$F$12:$P$157,I$1,FALSE)</f>
        <v>108169.58999999998</v>
      </c>
      <c r="J90" s="94">
        <f>VLOOKUP($C89,'[5]#summary'!$F$12:$P$157,J$1,FALSE)</f>
        <v>41012.100000000006</v>
      </c>
      <c r="K90" s="94">
        <f>VLOOKUP($C89,'[5]#summary'!$F$12:$P$157,K$1,FALSE)</f>
        <v>2005.2500000000002</v>
      </c>
      <c r="L90" s="94">
        <f>VLOOKUP($C89,'[5]#summary'!$F$12:$P$157,L$1,FALSE)</f>
        <v>345248.09</v>
      </c>
      <c r="M90" s="94">
        <f>VLOOKUP($C89,'[5]#summary'!$F$12:$P$157,M$1,FALSE)</f>
        <v>458.58000000000004</v>
      </c>
      <c r="N90" s="94">
        <f>VLOOKUP($C89,'[5]#summary'!$F$12:$P$157,N$1,FALSE)</f>
        <v>0</v>
      </c>
      <c r="O90" s="94">
        <f>VLOOKUP($C89,'[5]#summary'!$F$12:$P$157,O$1,FALSE)</f>
        <v>3108953.87</v>
      </c>
      <c r="P90" s="94">
        <f>VLOOKUP($C89,'[5]#summary'!$F$12:$P$157,P$1,FALSE)</f>
        <v>0</v>
      </c>
      <c r="Q90" s="94">
        <f>VLOOKUP($C89,'[5]#summary'!$F$12:$P$157,Q$1,FALSE)</f>
        <v>3728527.2600000002</v>
      </c>
      <c r="R90" s="124">
        <f>VLOOKUP(C89,[6]Gas!$C$5:$E$55,3,FALSE)</f>
        <v>637451.1</v>
      </c>
    </row>
    <row r="91" spans="2:18" s="34" customFormat="1" x14ac:dyDescent="0.25">
      <c r="C91" s="69"/>
      <c r="D91" s="37"/>
      <c r="E91" s="37"/>
      <c r="H91" s="100"/>
      <c r="I91" s="100"/>
      <c r="J91" s="100"/>
      <c r="K91" s="100"/>
      <c r="L91" s="100"/>
      <c r="M91" s="100"/>
      <c r="N91" s="100"/>
      <c r="O91" s="100"/>
      <c r="P91" s="100"/>
      <c r="Q91" s="100"/>
      <c r="R91" s="121"/>
    </row>
    <row r="92" spans="2:18" s="34" customFormat="1" x14ac:dyDescent="0.25">
      <c r="B92" s="34" t="s">
        <v>137</v>
      </c>
      <c r="C92" s="69">
        <v>18231029</v>
      </c>
      <c r="D92" s="37" t="s">
        <v>60</v>
      </c>
      <c r="E92" s="37"/>
      <c r="H92" s="100">
        <v>21300</v>
      </c>
      <c r="I92" s="100">
        <v>16848.3</v>
      </c>
      <c r="J92" s="100">
        <v>0</v>
      </c>
      <c r="K92" s="100">
        <v>0</v>
      </c>
      <c r="L92" s="100">
        <v>0</v>
      </c>
      <c r="M92" s="100">
        <v>0</v>
      </c>
      <c r="N92" s="100">
        <v>0</v>
      </c>
      <c r="O92" s="100">
        <v>0</v>
      </c>
      <c r="P92" s="100">
        <v>0</v>
      </c>
      <c r="Q92" s="100">
        <v>38148.300000000003</v>
      </c>
      <c r="R92" s="121">
        <v>6782</v>
      </c>
    </row>
    <row r="93" spans="2:18" s="34" customFormat="1" x14ac:dyDescent="0.25">
      <c r="C93" s="69"/>
      <c r="D93" s="37"/>
      <c r="E93" s="37"/>
      <c r="H93" s="94">
        <f>VLOOKUP($C92,'[5]#summary'!$F$12:$P$157,H$1,FALSE)</f>
        <v>12788.779999999999</v>
      </c>
      <c r="I93" s="94">
        <f>VLOOKUP($C92,'[5]#summary'!$F$12:$P$157,I$1,FALSE)</f>
        <v>11303.09</v>
      </c>
      <c r="J93" s="94">
        <f>VLOOKUP($C92,'[5]#summary'!$F$12:$P$157,J$1,FALSE)</f>
        <v>0</v>
      </c>
      <c r="K93" s="94">
        <f>VLOOKUP($C92,'[5]#summary'!$F$12:$P$157,K$1,FALSE)</f>
        <v>9.4499999999999993</v>
      </c>
      <c r="L93" s="94">
        <f>VLOOKUP($C92,'[5]#summary'!$F$12:$P$157,L$1,FALSE)</f>
        <v>0</v>
      </c>
      <c r="M93" s="94">
        <f>VLOOKUP($C92,'[5]#summary'!$F$12:$P$157,M$1,FALSE)</f>
        <v>274.89</v>
      </c>
      <c r="N93" s="94">
        <f>VLOOKUP($C92,'[5]#summary'!$F$12:$P$157,N$1,FALSE)</f>
        <v>0</v>
      </c>
      <c r="O93" s="94">
        <f>VLOOKUP($C92,'[5]#summary'!$F$12:$P$157,O$1,FALSE)</f>
        <v>0</v>
      </c>
      <c r="P93" s="94">
        <f>VLOOKUP($C92,'[5]#summary'!$F$12:$P$157,P$1,FALSE)</f>
        <v>0</v>
      </c>
      <c r="Q93" s="94">
        <f>VLOOKUP($C92,'[5]#summary'!$F$12:$P$157,Q$1,FALSE)</f>
        <v>24376.21</v>
      </c>
      <c r="R93" s="124">
        <f>VLOOKUP(C92,[6]Gas!$C$5:$E$55,3,FALSE)</f>
        <v>1277.8799999999999</v>
      </c>
    </row>
    <row r="94" spans="2:18" s="34" customFormat="1" x14ac:dyDescent="0.25">
      <c r="C94" s="69"/>
      <c r="D94" s="37"/>
      <c r="E94" s="37"/>
      <c r="H94" s="100"/>
      <c r="I94" s="100"/>
      <c r="J94" s="100"/>
      <c r="K94" s="100"/>
      <c r="L94" s="100"/>
      <c r="M94" s="100"/>
      <c r="N94" s="100"/>
      <c r="O94" s="100"/>
      <c r="P94" s="100"/>
      <c r="Q94" s="100"/>
      <c r="R94" s="121"/>
    </row>
    <row r="95" spans="2:18" s="34" customFormat="1" x14ac:dyDescent="0.25">
      <c r="B95" s="34" t="s">
        <v>137</v>
      </c>
      <c r="C95" s="69">
        <v>18230248</v>
      </c>
      <c r="D95" s="35" t="s">
        <v>61</v>
      </c>
      <c r="E95" s="37"/>
      <c r="H95" s="100">
        <v>67265</v>
      </c>
      <c r="I95" s="100">
        <v>53206.614999999991</v>
      </c>
      <c r="J95" s="100">
        <v>0</v>
      </c>
      <c r="K95" s="100">
        <v>1000</v>
      </c>
      <c r="L95" s="100">
        <v>765000</v>
      </c>
      <c r="M95" s="100">
        <v>0</v>
      </c>
      <c r="N95" s="100">
        <v>0</v>
      </c>
      <c r="O95" s="100">
        <v>641200</v>
      </c>
      <c r="P95" s="100">
        <v>0</v>
      </c>
      <c r="Q95" s="100">
        <v>1527671.615</v>
      </c>
      <c r="R95" s="121">
        <v>357000</v>
      </c>
    </row>
    <row r="96" spans="2:18" s="34" customFormat="1" x14ac:dyDescent="0.25">
      <c r="C96" s="69"/>
      <c r="D96" s="35"/>
      <c r="E96" s="37"/>
      <c r="H96" s="94">
        <f>VLOOKUP($C95,'[5]#summary'!$F$12:$P$157,H$1,FALSE)</f>
        <v>52855.310000000012</v>
      </c>
      <c r="I96" s="94">
        <f>VLOOKUP($C95,'[5]#summary'!$F$12:$P$157,I$1,FALSE)</f>
        <v>46532.799999999996</v>
      </c>
      <c r="J96" s="94">
        <f>VLOOKUP($C95,'[5]#summary'!$F$12:$P$157,J$1,FALSE)</f>
        <v>0</v>
      </c>
      <c r="K96" s="94">
        <f>VLOOKUP($C95,'[5]#summary'!$F$12:$P$157,K$1,FALSE)</f>
        <v>1289.6099999999999</v>
      </c>
      <c r="L96" s="94">
        <f>VLOOKUP($C95,'[5]#summary'!$F$12:$P$157,L$1,FALSE)</f>
        <v>233177.19</v>
      </c>
      <c r="M96" s="94">
        <f>VLOOKUP($C95,'[5]#summary'!$F$12:$P$157,M$1,FALSE)</f>
        <v>0</v>
      </c>
      <c r="N96" s="94">
        <f>VLOOKUP($C95,'[5]#summary'!$F$12:$P$157,N$1,FALSE)</f>
        <v>0</v>
      </c>
      <c r="O96" s="94">
        <f>VLOOKUP($C95,'[5]#summary'!$F$12:$P$157,O$1,FALSE)</f>
        <v>1275855.8400000001</v>
      </c>
      <c r="P96" s="94">
        <f>VLOOKUP($C95,'[5]#summary'!$F$12:$P$157,P$1,FALSE)</f>
        <v>0</v>
      </c>
      <c r="Q96" s="94">
        <f>VLOOKUP($C95,'[5]#summary'!$F$12:$P$157,Q$1,FALSE)</f>
        <v>1609710.75</v>
      </c>
      <c r="R96" s="124">
        <f>VLOOKUP(C95,[6]Gas!$C$5:$E$55,3,FALSE)</f>
        <v>364373.63000000012</v>
      </c>
    </row>
    <row r="97" spans="2:21" s="34" customFormat="1" x14ac:dyDescent="0.25">
      <c r="C97" s="69"/>
      <c r="D97" s="35"/>
      <c r="E97" s="37"/>
      <c r="H97" s="100"/>
      <c r="I97" s="100"/>
      <c r="J97" s="100"/>
      <c r="K97" s="100"/>
      <c r="L97" s="100"/>
      <c r="M97" s="100"/>
      <c r="N97" s="100"/>
      <c r="O97" s="100"/>
      <c r="P97" s="100"/>
      <c r="Q97" s="100"/>
      <c r="R97" s="121"/>
    </row>
    <row r="98" spans="2:21" s="34" customFormat="1" x14ac:dyDescent="0.25">
      <c r="B98" s="34" t="s">
        <v>137</v>
      </c>
      <c r="C98" s="69">
        <v>18231022</v>
      </c>
      <c r="D98" s="37" t="s">
        <v>62</v>
      </c>
      <c r="E98" s="37"/>
      <c r="H98" s="100">
        <v>0</v>
      </c>
      <c r="I98" s="100">
        <v>0</v>
      </c>
      <c r="J98" s="100">
        <v>0</v>
      </c>
      <c r="K98" s="100">
        <v>0</v>
      </c>
      <c r="L98" s="100">
        <v>2160</v>
      </c>
      <c r="M98" s="100">
        <v>0</v>
      </c>
      <c r="N98" s="100">
        <v>0</v>
      </c>
      <c r="O98" s="100">
        <v>0</v>
      </c>
      <c r="P98" s="100">
        <v>0</v>
      </c>
      <c r="Q98" s="100">
        <v>2160</v>
      </c>
      <c r="R98" s="121">
        <v>0</v>
      </c>
    </row>
    <row r="99" spans="2:21" s="34" customFormat="1" x14ac:dyDescent="0.25">
      <c r="C99" s="69">
        <v>18230273</v>
      </c>
      <c r="D99" s="37"/>
      <c r="E99" s="37"/>
      <c r="H99" s="94">
        <f>VLOOKUP($C98,'[5]#summary'!$F$12:$P$157,H$1,FALSE)+VLOOKUP($C99,'[5]#summary'!$F$12:$P$157,H$1,FALSE)</f>
        <v>0</v>
      </c>
      <c r="I99" s="94">
        <f>VLOOKUP($C98,'[5]#summary'!$F$12:$P$157,I$1,FALSE)+VLOOKUP($C99,'[5]#summary'!$F$12:$P$157,I$1,FALSE)</f>
        <v>0</v>
      </c>
      <c r="J99" s="94">
        <f>VLOOKUP($C98,'[5]#summary'!$F$12:$P$157,J$1,FALSE)+VLOOKUP($C99,'[5]#summary'!$F$12:$P$157,J$1,FALSE)</f>
        <v>0</v>
      </c>
      <c r="K99" s="94">
        <f>VLOOKUP($C98,'[5]#summary'!$F$12:$P$157,K$1,FALSE)+VLOOKUP($C99,'[5]#summary'!$F$12:$P$157,K$1,FALSE)</f>
        <v>0</v>
      </c>
      <c r="L99" s="94">
        <f>VLOOKUP($C98,'[5]#summary'!$F$12:$P$157,L$1,FALSE)+VLOOKUP($C99,'[5]#summary'!$F$12:$P$157,L$1,FALSE)</f>
        <v>11622.249999999998</v>
      </c>
      <c r="M99" s="94">
        <f>VLOOKUP($C98,'[5]#summary'!$F$12:$P$157,M$1,FALSE)+VLOOKUP($C99,'[5]#summary'!$F$12:$P$157,M$1,FALSE)</f>
        <v>0</v>
      </c>
      <c r="N99" s="94">
        <f>VLOOKUP($C98,'[5]#summary'!$F$12:$P$157,N$1,FALSE)+VLOOKUP($C99,'[5]#summary'!$F$12:$P$157,N$1,FALSE)</f>
        <v>0</v>
      </c>
      <c r="O99" s="94">
        <f>VLOOKUP($C98,'[5]#summary'!$F$12:$P$157,O$1,FALSE)+VLOOKUP($C99,'[5]#summary'!$F$12:$P$157,O$1,FALSE)</f>
        <v>14702.94</v>
      </c>
      <c r="P99" s="94">
        <f>VLOOKUP($C98,'[5]#summary'!$F$12:$P$157,P$1,FALSE)+VLOOKUP($C99,'[5]#summary'!$F$12:$P$157,P$1,FALSE)</f>
        <v>0</v>
      </c>
      <c r="Q99" s="94">
        <f>VLOOKUP($C98,'[5]#summary'!$F$12:$P$157,Q$1,FALSE)+VLOOKUP($C99,'[5]#summary'!$F$12:$P$157,Q$1,FALSE)</f>
        <v>26325.19</v>
      </c>
      <c r="R99" s="124">
        <f>VLOOKUP(C98,[6]Gas!$C$5:$E$55,3,FALSE)</f>
        <v>573.29999999999995</v>
      </c>
    </row>
    <row r="100" spans="2:21" s="34" customFormat="1" x14ac:dyDescent="0.25">
      <c r="C100" s="69"/>
      <c r="D100" s="37"/>
      <c r="E100" s="37"/>
      <c r="H100" s="94"/>
      <c r="I100" s="94"/>
      <c r="J100" s="94"/>
      <c r="K100" s="94"/>
      <c r="L100" s="94"/>
      <c r="M100" s="94"/>
      <c r="N100" s="94"/>
      <c r="O100" s="94"/>
      <c r="P100" s="135" t="s">
        <v>157</v>
      </c>
      <c r="Q100" s="134">
        <v>-10393.969999999999</v>
      </c>
      <c r="R100" s="124"/>
    </row>
    <row r="101" spans="2:21" s="34" customFormat="1" x14ac:dyDescent="0.25">
      <c r="C101" s="69"/>
      <c r="D101" s="37"/>
      <c r="E101" s="37"/>
      <c r="H101" s="94"/>
      <c r="I101" s="94"/>
      <c r="J101" s="94"/>
      <c r="K101" s="94"/>
      <c r="L101" s="94"/>
      <c r="M101" s="94"/>
      <c r="N101" s="94"/>
      <c r="O101" s="94"/>
      <c r="P101" s="135"/>
      <c r="Q101" s="134">
        <f>SUM(Q99:Q100)</f>
        <v>15931.22</v>
      </c>
      <c r="R101" s="124"/>
    </row>
    <row r="102" spans="2:21" s="34" customFormat="1" x14ac:dyDescent="0.25">
      <c r="C102" s="69"/>
      <c r="D102" s="37"/>
      <c r="E102" s="37"/>
      <c r="H102" s="100"/>
      <c r="I102" s="100"/>
      <c r="J102" s="100"/>
      <c r="K102" s="100"/>
      <c r="L102" s="100"/>
      <c r="M102" s="100"/>
      <c r="N102" s="100"/>
      <c r="O102" s="100"/>
      <c r="P102" s="100"/>
      <c r="Q102" s="100"/>
      <c r="R102" s="121"/>
    </row>
    <row r="103" spans="2:21" s="34" customFormat="1" x14ac:dyDescent="0.25">
      <c r="B103" s="34" t="s">
        <v>137</v>
      </c>
      <c r="C103" s="69">
        <v>18230269</v>
      </c>
      <c r="D103" s="35" t="s">
        <v>63</v>
      </c>
      <c r="H103" s="100">
        <v>0</v>
      </c>
      <c r="I103" s="100">
        <v>0</v>
      </c>
      <c r="J103" s="100">
        <v>0</v>
      </c>
      <c r="K103" s="100">
        <v>0</v>
      </c>
      <c r="L103" s="100">
        <v>0</v>
      </c>
      <c r="M103" s="100">
        <v>0</v>
      </c>
      <c r="N103" s="100">
        <v>0</v>
      </c>
      <c r="O103" s="100">
        <v>0</v>
      </c>
      <c r="P103" s="100">
        <v>0</v>
      </c>
      <c r="Q103" s="100">
        <v>0</v>
      </c>
      <c r="R103" s="121">
        <v>0</v>
      </c>
    </row>
    <row r="104" spans="2:21" s="34" customFormat="1" x14ac:dyDescent="0.25">
      <c r="C104" s="69"/>
      <c r="D104" s="35"/>
      <c r="H104" s="94">
        <f>VLOOKUP($C103,'[5]#summary'!$F$12:$P$157,H$1,FALSE)</f>
        <v>0</v>
      </c>
      <c r="I104" s="94">
        <f>VLOOKUP($C103,'[5]#summary'!$F$12:$P$157,I$1,FALSE)</f>
        <v>0</v>
      </c>
      <c r="J104" s="94">
        <f>VLOOKUP($C103,'[5]#summary'!$F$12:$P$157,J$1,FALSE)</f>
        <v>0</v>
      </c>
      <c r="K104" s="94">
        <f>VLOOKUP($C103,'[5]#summary'!$F$12:$P$157,K$1,FALSE)</f>
        <v>18.39</v>
      </c>
      <c r="L104" s="94">
        <f>VLOOKUP($C103,'[5]#summary'!$F$12:$P$157,L$1,FALSE)</f>
        <v>0</v>
      </c>
      <c r="M104" s="94">
        <f>VLOOKUP($C103,'[5]#summary'!$F$12:$P$157,M$1,FALSE)</f>
        <v>0</v>
      </c>
      <c r="N104" s="94">
        <f>VLOOKUP($C103,'[5]#summary'!$F$12:$P$157,N$1,FALSE)</f>
        <v>0</v>
      </c>
      <c r="O104" s="94">
        <f>VLOOKUP($C103,'[5]#summary'!$F$12:$P$157,O$1,FALSE)</f>
        <v>0</v>
      </c>
      <c r="P104" s="94">
        <f>VLOOKUP($C103,'[5]#summary'!$F$12:$P$157,P$1,FALSE)</f>
        <v>0</v>
      </c>
      <c r="Q104" s="94">
        <f>VLOOKUP($C103,'[5]#summary'!$F$12:$P$157,Q$1,FALSE)</f>
        <v>18.39</v>
      </c>
      <c r="R104" s="124">
        <v>0</v>
      </c>
    </row>
    <row r="105" spans="2:21" s="34" customFormat="1" x14ac:dyDescent="0.25">
      <c r="C105" s="69"/>
      <c r="D105" s="35"/>
      <c r="H105" s="100"/>
      <c r="I105" s="100"/>
      <c r="J105" s="100"/>
      <c r="K105" s="100"/>
      <c r="L105" s="100"/>
      <c r="M105" s="100"/>
      <c r="N105" s="100"/>
      <c r="O105" s="100"/>
      <c r="P105" s="100"/>
      <c r="Q105" s="100"/>
      <c r="R105" s="121"/>
    </row>
    <row r="106" spans="2:21" s="26" customFormat="1" ht="12.75" x14ac:dyDescent="0.2">
      <c r="C106" s="25"/>
      <c r="E106" s="27"/>
      <c r="F106" s="27" t="s">
        <v>64</v>
      </c>
      <c r="H106" s="92">
        <f>H57+H72+H77+H86</f>
        <v>891553.10000000009</v>
      </c>
      <c r="I106" s="92">
        <f t="shared" ref="I106:R106" si="8">I57+I72+I77+I86</f>
        <v>697920.94609999994</v>
      </c>
      <c r="J106" s="92">
        <f t="shared" si="8"/>
        <v>76800</v>
      </c>
      <c r="K106" s="92">
        <f t="shared" si="8"/>
        <v>15950</v>
      </c>
      <c r="L106" s="92">
        <f t="shared" si="8"/>
        <v>1623832</v>
      </c>
      <c r="M106" s="92">
        <f t="shared" si="8"/>
        <v>3250</v>
      </c>
      <c r="N106" s="92">
        <f t="shared" si="8"/>
        <v>500</v>
      </c>
      <c r="O106" s="92">
        <f t="shared" si="8"/>
        <v>3868704</v>
      </c>
      <c r="P106" s="92">
        <f t="shared" si="8"/>
        <v>0</v>
      </c>
      <c r="Q106" s="92">
        <f t="shared" si="8"/>
        <v>7178510.0460999999</v>
      </c>
      <c r="R106" s="119">
        <f t="shared" si="8"/>
        <v>1575302</v>
      </c>
      <c r="T106" s="46"/>
      <c r="U106" s="60"/>
    </row>
    <row r="107" spans="2:21" x14ac:dyDescent="0.25">
      <c r="H107" s="92">
        <f>H58+H73+H78+H87</f>
        <v>935703.83999999985</v>
      </c>
      <c r="I107" s="92">
        <f t="shared" ref="I107:R107" si="9">I58+I73+I78+I87</f>
        <v>822481.47</v>
      </c>
      <c r="J107" s="92">
        <f t="shared" si="9"/>
        <v>61864.670000000006</v>
      </c>
      <c r="K107" s="92">
        <f t="shared" si="9"/>
        <v>23295.960000000003</v>
      </c>
      <c r="L107" s="92">
        <f t="shared" si="9"/>
        <v>978656.19000000006</v>
      </c>
      <c r="M107" s="92">
        <f t="shared" si="9"/>
        <v>2366.9499999999998</v>
      </c>
      <c r="N107" s="92">
        <f t="shared" si="9"/>
        <v>11667.390000000001</v>
      </c>
      <c r="O107" s="92">
        <f t="shared" si="9"/>
        <v>7077151.0099999998</v>
      </c>
      <c r="P107" s="92">
        <f t="shared" si="9"/>
        <v>0</v>
      </c>
      <c r="Q107" s="92">
        <f>Q58+Q75+Q78+Q87</f>
        <v>9894772.8100000005</v>
      </c>
      <c r="R107" s="119">
        <f t="shared" si="9"/>
        <v>2252607.91</v>
      </c>
      <c r="T107" s="33"/>
    </row>
    <row r="108" spans="2:21" s="61" customFormat="1" ht="12" x14ac:dyDescent="0.2">
      <c r="C108" s="70"/>
      <c r="H108" s="95"/>
      <c r="I108" s="95"/>
      <c r="J108" s="95"/>
      <c r="K108" s="95"/>
      <c r="L108" s="95"/>
      <c r="M108" s="95"/>
      <c r="N108" s="95"/>
      <c r="O108" s="95"/>
      <c r="P108" s="95"/>
      <c r="Q108" s="95"/>
      <c r="R108" s="96"/>
    </row>
    <row r="109" spans="2:21" x14ac:dyDescent="0.25">
      <c r="H109" s="91"/>
      <c r="I109" s="91"/>
      <c r="J109" s="91"/>
      <c r="K109" s="91"/>
      <c r="L109" s="91"/>
      <c r="M109" s="91"/>
      <c r="N109" s="91"/>
      <c r="O109" s="91"/>
      <c r="P109" s="91"/>
      <c r="Q109" s="91"/>
      <c r="R109" s="97"/>
    </row>
    <row r="110" spans="2:21" s="63" customFormat="1" ht="12.75" x14ac:dyDescent="0.2">
      <c r="B110" s="40" t="s">
        <v>65</v>
      </c>
      <c r="C110" s="62"/>
      <c r="D110" s="64"/>
      <c r="E110" s="64"/>
      <c r="F110" s="64"/>
      <c r="H110" s="122"/>
      <c r="I110" s="122"/>
      <c r="J110" s="122"/>
      <c r="K110" s="122"/>
      <c r="L110" s="122"/>
      <c r="M110" s="122"/>
      <c r="N110" s="122"/>
      <c r="O110" s="122"/>
      <c r="P110" s="122"/>
      <c r="Q110" s="122"/>
      <c r="R110" s="123"/>
    </row>
    <row r="111" spans="2:21" x14ac:dyDescent="0.25">
      <c r="B111" s="2" t="s">
        <v>151</v>
      </c>
      <c r="C111" s="38"/>
      <c r="D111" s="2" t="s">
        <v>67</v>
      </c>
      <c r="H111" s="91">
        <v>34050</v>
      </c>
      <c r="I111" s="91">
        <v>26933.55</v>
      </c>
      <c r="J111" s="91">
        <v>20000</v>
      </c>
      <c r="K111" s="91">
        <v>0</v>
      </c>
      <c r="L111" s="91">
        <v>75000</v>
      </c>
      <c r="M111" s="91">
        <v>56000</v>
      </c>
      <c r="N111" s="91">
        <v>0</v>
      </c>
      <c r="O111" s="91">
        <v>660000</v>
      </c>
      <c r="P111" s="91">
        <v>0</v>
      </c>
      <c r="Q111" s="91">
        <v>871983.55</v>
      </c>
      <c r="R111" s="117">
        <v>0</v>
      </c>
    </row>
    <row r="112" spans="2:21" x14ac:dyDescent="0.25">
      <c r="C112" s="38"/>
      <c r="H112" s="103">
        <f>H115+H118</f>
        <v>0</v>
      </c>
      <c r="I112" s="103">
        <f t="shared" ref="I112:R112" si="10">I115+I118</f>
        <v>0</v>
      </c>
      <c r="J112" s="103">
        <f t="shared" si="10"/>
        <v>0</v>
      </c>
      <c r="K112" s="103">
        <f t="shared" si="10"/>
        <v>0</v>
      </c>
      <c r="L112" s="103">
        <f t="shared" si="10"/>
        <v>0</v>
      </c>
      <c r="M112" s="103">
        <f t="shared" si="10"/>
        <v>0</v>
      </c>
      <c r="N112" s="103">
        <f t="shared" si="10"/>
        <v>3500</v>
      </c>
      <c r="O112" s="103">
        <f t="shared" si="10"/>
        <v>700</v>
      </c>
      <c r="P112" s="103">
        <f t="shared" si="10"/>
        <v>0</v>
      </c>
      <c r="Q112" s="103">
        <f t="shared" si="10"/>
        <v>4200</v>
      </c>
      <c r="R112" s="128">
        <f t="shared" si="10"/>
        <v>0</v>
      </c>
    </row>
    <row r="113" spans="2:27" x14ac:dyDescent="0.25">
      <c r="C113" s="38"/>
      <c r="H113" s="91"/>
      <c r="I113" s="91"/>
      <c r="J113" s="91"/>
      <c r="K113" s="91"/>
      <c r="L113" s="91"/>
      <c r="M113" s="91"/>
      <c r="N113" s="91"/>
      <c r="O113" s="91"/>
      <c r="P113" s="91"/>
      <c r="Q113" s="91"/>
      <c r="R113" s="117"/>
    </row>
    <row r="114" spans="2:27" x14ac:dyDescent="0.25">
      <c r="B114" s="34" t="s">
        <v>151</v>
      </c>
      <c r="C114" s="69">
        <v>18230222</v>
      </c>
      <c r="D114" s="35" t="s">
        <v>68</v>
      </c>
      <c r="H114" s="100">
        <v>34050</v>
      </c>
      <c r="I114" s="100">
        <v>26933.55</v>
      </c>
      <c r="J114" s="100">
        <v>20000</v>
      </c>
      <c r="K114" s="100">
        <v>0</v>
      </c>
      <c r="L114" s="100">
        <v>75000</v>
      </c>
      <c r="M114" s="100">
        <v>56000</v>
      </c>
      <c r="N114" s="100">
        <v>0</v>
      </c>
      <c r="O114" s="100">
        <v>660000</v>
      </c>
      <c r="P114" s="100">
        <v>0</v>
      </c>
      <c r="Q114" s="100">
        <v>871983.55</v>
      </c>
      <c r="R114" s="120">
        <v>0</v>
      </c>
      <c r="S114" s="36"/>
      <c r="T114" s="36"/>
      <c r="U114" s="36"/>
      <c r="V114" s="36"/>
      <c r="W114" s="36"/>
      <c r="X114" s="36"/>
      <c r="Y114" s="36"/>
      <c r="Z114" s="36"/>
      <c r="AA114" s="36"/>
    </row>
    <row r="115" spans="2:27" x14ac:dyDescent="0.25">
      <c r="B115" s="34"/>
      <c r="C115" s="69"/>
      <c r="D115" s="35"/>
      <c r="H115" s="94">
        <f>VLOOKUP($C114,'[5]#summary'!$F$12:$P$157,H$1,FALSE)</f>
        <v>0</v>
      </c>
      <c r="I115" s="94">
        <f>VLOOKUP($C114,'[5]#summary'!$F$12:$P$157,I$1,FALSE)</f>
        <v>0</v>
      </c>
      <c r="J115" s="94">
        <f>VLOOKUP($C114,'[5]#summary'!$F$12:$P$157,J$1,FALSE)</f>
        <v>0</v>
      </c>
      <c r="K115" s="94">
        <f>VLOOKUP($C114,'[5]#summary'!$F$12:$P$157,K$1,FALSE)</f>
        <v>0</v>
      </c>
      <c r="L115" s="94">
        <f>VLOOKUP($C114,'[5]#summary'!$F$12:$P$157,L$1,FALSE)</f>
        <v>0</v>
      </c>
      <c r="M115" s="94">
        <f>VLOOKUP($C114,'[5]#summary'!$F$12:$P$157,M$1,FALSE)</f>
        <v>0</v>
      </c>
      <c r="N115" s="94">
        <f>VLOOKUP($C114,'[5]#summary'!$F$12:$P$157,N$1,FALSE)</f>
        <v>3500</v>
      </c>
      <c r="O115" s="94">
        <f>VLOOKUP($C114,'[5]#summary'!$F$12:$P$157,O$1,FALSE)</f>
        <v>700</v>
      </c>
      <c r="P115" s="94">
        <f>VLOOKUP($C114,'[5]#summary'!$F$12:$P$157,P$1,FALSE)</f>
        <v>0</v>
      </c>
      <c r="Q115" s="94">
        <f>VLOOKUP($C114,'[5]#summary'!$F$12:$P$157,Q$1,FALSE)</f>
        <v>4200</v>
      </c>
      <c r="R115" s="124">
        <v>0</v>
      </c>
      <c r="S115" s="36"/>
      <c r="T115" s="36"/>
      <c r="U115" s="36"/>
      <c r="V115" s="36"/>
      <c r="W115" s="36"/>
      <c r="X115" s="36"/>
      <c r="Y115" s="36"/>
      <c r="Z115" s="36"/>
      <c r="AA115" s="36"/>
    </row>
    <row r="116" spans="2:27" x14ac:dyDescent="0.25">
      <c r="B116" s="34"/>
      <c r="C116" s="69"/>
      <c r="D116" s="35"/>
      <c r="H116" s="100"/>
      <c r="I116" s="100"/>
      <c r="J116" s="100"/>
      <c r="K116" s="100"/>
      <c r="L116" s="100"/>
      <c r="M116" s="100"/>
      <c r="N116" s="100"/>
      <c r="O116" s="100"/>
      <c r="P116" s="100"/>
      <c r="Q116" s="100"/>
      <c r="R116" s="120"/>
      <c r="S116" s="36"/>
      <c r="T116" s="36"/>
      <c r="U116" s="36"/>
      <c r="V116" s="36"/>
      <c r="W116" s="36"/>
      <c r="X116" s="36"/>
      <c r="Y116" s="36"/>
      <c r="Z116" s="36"/>
      <c r="AA116" s="36"/>
    </row>
    <row r="117" spans="2:27" x14ac:dyDescent="0.25">
      <c r="B117" s="34" t="s">
        <v>151</v>
      </c>
      <c r="C117" s="69">
        <v>18230256</v>
      </c>
      <c r="D117" s="35" t="s">
        <v>69</v>
      </c>
      <c r="H117" s="100">
        <v>0</v>
      </c>
      <c r="I117" s="100">
        <v>0</v>
      </c>
      <c r="J117" s="100">
        <v>0</v>
      </c>
      <c r="K117" s="100">
        <v>0</v>
      </c>
      <c r="L117" s="100">
        <v>0</v>
      </c>
      <c r="M117" s="100">
        <v>0</v>
      </c>
      <c r="N117" s="100">
        <v>0</v>
      </c>
      <c r="O117" s="100">
        <v>0</v>
      </c>
      <c r="P117" s="100">
        <v>0</v>
      </c>
      <c r="Q117" s="100">
        <v>0</v>
      </c>
      <c r="R117" s="120">
        <v>0</v>
      </c>
    </row>
    <row r="118" spans="2:27" x14ac:dyDescent="0.25">
      <c r="B118" s="34"/>
      <c r="C118" s="69"/>
      <c r="D118" s="35"/>
      <c r="H118" s="94">
        <f>VLOOKUP($C117,'[5]#summary'!$F$12:$P$157,H$1,FALSE)</f>
        <v>0</v>
      </c>
      <c r="I118" s="94">
        <f>VLOOKUP($C117,'[5]#summary'!$F$12:$P$157,I$1,FALSE)</f>
        <v>0</v>
      </c>
      <c r="J118" s="94">
        <f>VLOOKUP($C117,'[5]#summary'!$F$12:$P$157,J$1,FALSE)</f>
        <v>0</v>
      </c>
      <c r="K118" s="94">
        <f>VLOOKUP($C117,'[5]#summary'!$F$12:$P$157,K$1,FALSE)</f>
        <v>0</v>
      </c>
      <c r="L118" s="94">
        <f>VLOOKUP($C117,'[5]#summary'!$F$12:$P$157,L$1,FALSE)</f>
        <v>0</v>
      </c>
      <c r="M118" s="94">
        <f>VLOOKUP($C117,'[5]#summary'!$F$12:$P$157,M$1,FALSE)</f>
        <v>0</v>
      </c>
      <c r="N118" s="94">
        <f>VLOOKUP($C117,'[5]#summary'!$F$12:$P$157,N$1,FALSE)</f>
        <v>0</v>
      </c>
      <c r="O118" s="94">
        <f>VLOOKUP($C117,'[5]#summary'!$F$12:$P$157,O$1,FALSE)</f>
        <v>0</v>
      </c>
      <c r="P118" s="94">
        <f>VLOOKUP($C117,'[5]#summary'!$F$12:$P$157,P$1,FALSE)</f>
        <v>0</v>
      </c>
      <c r="Q118" s="94">
        <f>VLOOKUP($C117,'[5]#summary'!$F$12:$P$157,Q$1,FALSE)</f>
        <v>0</v>
      </c>
      <c r="R118" s="124">
        <v>0</v>
      </c>
    </row>
    <row r="119" spans="2:27" x14ac:dyDescent="0.25">
      <c r="B119" s="34"/>
      <c r="C119" s="69"/>
      <c r="D119" s="35"/>
      <c r="H119" s="100"/>
      <c r="I119" s="100"/>
      <c r="J119" s="100"/>
      <c r="K119" s="100"/>
      <c r="L119" s="100"/>
      <c r="M119" s="100"/>
      <c r="N119" s="100"/>
      <c r="O119" s="100"/>
      <c r="P119" s="100"/>
      <c r="Q119" s="100"/>
      <c r="R119" s="120"/>
    </row>
    <row r="120" spans="2:27" x14ac:dyDescent="0.25">
      <c r="B120" s="34"/>
      <c r="C120" s="69"/>
      <c r="D120" s="35"/>
      <c r="H120" s="100"/>
      <c r="I120" s="100"/>
      <c r="J120" s="100"/>
      <c r="K120" s="100"/>
      <c r="L120" s="100"/>
      <c r="M120" s="100"/>
      <c r="N120" s="100"/>
      <c r="O120" s="100"/>
      <c r="P120" s="100"/>
      <c r="Q120" s="100"/>
      <c r="R120" s="120"/>
      <c r="S120" s="36"/>
      <c r="T120" s="36"/>
      <c r="U120" s="36"/>
      <c r="V120" s="36"/>
      <c r="W120" s="36"/>
      <c r="X120" s="36"/>
      <c r="Y120" s="36"/>
      <c r="Z120" s="36"/>
      <c r="AA120" s="36"/>
    </row>
    <row r="121" spans="2:27" x14ac:dyDescent="0.25">
      <c r="F121" s="27" t="s">
        <v>71</v>
      </c>
      <c r="H121" s="92">
        <f>H111</f>
        <v>34050</v>
      </c>
      <c r="I121" s="92">
        <f t="shared" ref="I121:I122" si="11">I111</f>
        <v>26933.55</v>
      </c>
      <c r="J121" s="92">
        <f>J111</f>
        <v>20000</v>
      </c>
      <c r="K121" s="92">
        <f t="shared" ref="K121:R122" si="12">K111</f>
        <v>0</v>
      </c>
      <c r="L121" s="92">
        <f t="shared" si="12"/>
        <v>75000</v>
      </c>
      <c r="M121" s="92">
        <f t="shared" si="12"/>
        <v>56000</v>
      </c>
      <c r="N121" s="92">
        <f t="shared" si="12"/>
        <v>0</v>
      </c>
      <c r="O121" s="92">
        <f t="shared" si="12"/>
        <v>660000</v>
      </c>
      <c r="P121" s="92">
        <f t="shared" si="12"/>
        <v>0</v>
      </c>
      <c r="Q121" s="92">
        <f t="shared" si="12"/>
        <v>871983.55</v>
      </c>
      <c r="R121" s="119">
        <f t="shared" si="12"/>
        <v>0</v>
      </c>
    </row>
    <row r="122" spans="2:27" x14ac:dyDescent="0.25">
      <c r="F122" s="27"/>
      <c r="H122" s="94">
        <f>H112</f>
        <v>0</v>
      </c>
      <c r="I122" s="94">
        <f t="shared" si="11"/>
        <v>0</v>
      </c>
      <c r="J122" s="94">
        <f>J112</f>
        <v>0</v>
      </c>
      <c r="K122" s="94">
        <f t="shared" si="12"/>
        <v>0</v>
      </c>
      <c r="L122" s="94">
        <f t="shared" si="12"/>
        <v>0</v>
      </c>
      <c r="M122" s="94">
        <f t="shared" si="12"/>
        <v>0</v>
      </c>
      <c r="N122" s="94">
        <f t="shared" si="12"/>
        <v>3500</v>
      </c>
      <c r="O122" s="94">
        <f t="shared" si="12"/>
        <v>700</v>
      </c>
      <c r="P122" s="94">
        <f t="shared" si="12"/>
        <v>0</v>
      </c>
      <c r="Q122" s="94">
        <f t="shared" si="12"/>
        <v>4200</v>
      </c>
      <c r="R122" s="124">
        <f t="shared" si="12"/>
        <v>0</v>
      </c>
    </row>
    <row r="123" spans="2:27" s="61" customFormat="1" ht="12" x14ac:dyDescent="0.2">
      <c r="C123" s="70"/>
      <c r="H123" s="95"/>
      <c r="I123" s="95"/>
      <c r="J123" s="95"/>
      <c r="K123" s="95"/>
      <c r="L123" s="95"/>
      <c r="M123" s="95"/>
      <c r="N123" s="95"/>
      <c r="O123" s="95"/>
      <c r="P123" s="95"/>
      <c r="Q123" s="95"/>
      <c r="R123" s="96"/>
    </row>
    <row r="124" spans="2:27" x14ac:dyDescent="0.25">
      <c r="F124" s="27"/>
      <c r="H124" s="91"/>
      <c r="I124" s="91"/>
      <c r="J124" s="91"/>
      <c r="K124" s="91"/>
      <c r="L124" s="91"/>
      <c r="M124" s="91"/>
      <c r="N124" s="91"/>
      <c r="O124" s="91"/>
      <c r="P124" s="91"/>
      <c r="Q124" s="91"/>
      <c r="R124" s="97"/>
    </row>
    <row r="125" spans="2:27" x14ac:dyDescent="0.25">
      <c r="B125" s="2" t="s">
        <v>72</v>
      </c>
      <c r="H125" s="91"/>
      <c r="I125" s="91"/>
      <c r="J125" s="91"/>
      <c r="K125" s="91"/>
      <c r="L125" s="91"/>
      <c r="M125" s="91"/>
      <c r="N125" s="91"/>
      <c r="O125" s="91"/>
      <c r="P125" s="91"/>
      <c r="Q125" s="91"/>
      <c r="R125" s="97"/>
    </row>
    <row r="126" spans="2:27" x14ac:dyDescent="0.25">
      <c r="C126" s="69">
        <v>18230218</v>
      </c>
      <c r="D126" s="2" t="s">
        <v>76</v>
      </c>
      <c r="H126" s="91">
        <v>118387.5</v>
      </c>
      <c r="I126" s="91">
        <v>93644.512499999997</v>
      </c>
      <c r="J126" s="91">
        <v>10000</v>
      </c>
      <c r="K126" s="91">
        <v>600</v>
      </c>
      <c r="L126" s="91">
        <v>45000</v>
      </c>
      <c r="M126" s="91">
        <v>0</v>
      </c>
      <c r="N126" s="91">
        <v>0</v>
      </c>
      <c r="O126" s="91">
        <v>35000</v>
      </c>
      <c r="P126" s="91">
        <v>0</v>
      </c>
      <c r="Q126" s="91">
        <v>302632.01250000001</v>
      </c>
      <c r="R126" s="117">
        <v>0</v>
      </c>
    </row>
    <row r="127" spans="2:27" x14ac:dyDescent="0.25">
      <c r="C127" s="69">
        <v>18230267</v>
      </c>
      <c r="H127" s="94">
        <f>VLOOKUP($C126,'[5]#summary'!$F$12:$P$157,H$1,FALSE)+VLOOKUP($C127,'[5]#summary'!$F$12:$P$157,H$1,FALSE)</f>
        <v>35761.729999999996</v>
      </c>
      <c r="I127" s="94">
        <f>VLOOKUP($C126,'[5]#summary'!$F$12:$P$157,I$1,FALSE)+VLOOKUP($C127,'[5]#summary'!$F$12:$P$157,I$1,FALSE)</f>
        <v>31541.71</v>
      </c>
      <c r="J127" s="94">
        <f>VLOOKUP($C126,'[5]#summary'!$F$12:$P$157,J$1,FALSE)+VLOOKUP($C127,'[5]#summary'!$F$12:$P$157,J$1,FALSE)</f>
        <v>48.62</v>
      </c>
      <c r="K127" s="94">
        <f>VLOOKUP($C126,'[5]#summary'!$F$12:$P$157,K$1,FALSE)+VLOOKUP($C127,'[5]#summary'!$F$12:$P$157,K$1,FALSE)</f>
        <v>0</v>
      </c>
      <c r="L127" s="94">
        <f>VLOOKUP($C126,'[5]#summary'!$F$12:$P$157,L$1,FALSE)+VLOOKUP($C127,'[5]#summary'!$F$12:$P$157,L$1,FALSE)</f>
        <v>81368.990000000005</v>
      </c>
      <c r="M127" s="94">
        <f>VLOOKUP($C126,'[5]#summary'!$F$12:$P$157,M$1,FALSE)+VLOOKUP($C127,'[5]#summary'!$F$12:$P$157,M$1,FALSE)</f>
        <v>0</v>
      </c>
      <c r="N127" s="94">
        <f>VLOOKUP($C126,'[5]#summary'!$F$12:$P$157,N$1,FALSE)+VLOOKUP($C127,'[5]#summary'!$F$12:$P$157,N$1,FALSE)</f>
        <v>7425</v>
      </c>
      <c r="O127" s="94">
        <f>VLOOKUP($C126,'[5]#summary'!$F$12:$P$157,O$1,FALSE)+VLOOKUP($C127,'[5]#summary'!$F$12:$P$157,O$1,FALSE)</f>
        <v>1117.42</v>
      </c>
      <c r="P127" s="94">
        <f>VLOOKUP($C126,'[5]#summary'!$F$12:$P$157,P$1,FALSE)+VLOOKUP($C127,'[5]#summary'!$F$12:$P$157,P$1,FALSE)</f>
        <v>0</v>
      </c>
      <c r="Q127" s="94">
        <f>VLOOKUP($C126,'[5]#summary'!$F$12:$P$157,Q$1,FALSE)+VLOOKUP($C127,'[5]#summary'!$F$12:$P$157,Q$1,FALSE)</f>
        <v>157263.47</v>
      </c>
      <c r="R127" s="124">
        <v>0</v>
      </c>
    </row>
    <row r="128" spans="2:27" x14ac:dyDescent="0.25">
      <c r="C128" s="69"/>
      <c r="H128" s="91"/>
      <c r="I128" s="91"/>
      <c r="J128" s="91"/>
      <c r="K128" s="91"/>
      <c r="L128" s="91"/>
      <c r="M128" s="91"/>
      <c r="N128" s="91"/>
      <c r="O128" s="91"/>
      <c r="P128" s="91"/>
      <c r="Q128" s="91"/>
      <c r="R128" s="117"/>
    </row>
    <row r="129" spans="2:18" x14ac:dyDescent="0.25">
      <c r="C129" s="69">
        <v>18230660</v>
      </c>
      <c r="D129" s="2" t="s">
        <v>139</v>
      </c>
      <c r="H129" s="91">
        <v>0</v>
      </c>
      <c r="I129" s="91">
        <v>0</v>
      </c>
      <c r="J129" s="91">
        <v>0</v>
      </c>
      <c r="K129" s="91">
        <v>0</v>
      </c>
      <c r="L129" s="91">
        <v>1590236</v>
      </c>
      <c r="M129" s="91">
        <v>0</v>
      </c>
      <c r="N129" s="91">
        <v>0</v>
      </c>
      <c r="O129" s="91">
        <v>0</v>
      </c>
      <c r="P129" s="58"/>
      <c r="Q129" s="91">
        <v>1590236</v>
      </c>
      <c r="R129" s="117">
        <v>0</v>
      </c>
    </row>
    <row r="130" spans="2:18" x14ac:dyDescent="0.25">
      <c r="C130" s="69"/>
      <c r="H130" s="94">
        <f>VLOOKUP($C129,'[5]#summary'!$F$12:$P$157,H$1,FALSE)</f>
        <v>0</v>
      </c>
      <c r="I130" s="94">
        <f>VLOOKUP($C129,'[5]#summary'!$F$12:$P$157,I$1,FALSE)</f>
        <v>0</v>
      </c>
      <c r="J130" s="94">
        <f>VLOOKUP($C129,'[5]#summary'!$F$12:$P$157,J$1,FALSE)</f>
        <v>0</v>
      </c>
      <c r="K130" s="94">
        <f>VLOOKUP($C129,'[5]#summary'!$F$12:$P$157,K$1,FALSE)</f>
        <v>0</v>
      </c>
      <c r="L130" s="94">
        <f>VLOOKUP($C129,'[5]#summary'!$F$12:$P$157,L$1,FALSE)</f>
        <v>0</v>
      </c>
      <c r="M130" s="94">
        <f>VLOOKUP($C129,'[5]#summary'!$F$12:$P$157,M$1,FALSE)</f>
        <v>0</v>
      </c>
      <c r="N130" s="94">
        <f>VLOOKUP($C129,'[5]#summary'!$F$12:$P$157,N$1,FALSE)</f>
        <v>0</v>
      </c>
      <c r="O130" s="94">
        <f>VLOOKUP($C129,'[5]#summary'!$F$12:$P$157,O$1,FALSE)</f>
        <v>1590238</v>
      </c>
      <c r="P130" s="94">
        <f>VLOOKUP($C129,'[5]#summary'!$F$12:$P$157,P$1,FALSE)</f>
        <v>0</v>
      </c>
      <c r="Q130" s="94">
        <f>VLOOKUP($C129,'[5]#summary'!$F$12:$P$157,Q$1,FALSE)</f>
        <v>1590238</v>
      </c>
      <c r="R130" s="124">
        <v>0</v>
      </c>
    </row>
    <row r="131" spans="2:18" x14ac:dyDescent="0.25">
      <c r="C131" s="69"/>
      <c r="H131" s="91"/>
      <c r="I131" s="91"/>
      <c r="J131" s="91"/>
      <c r="K131" s="91"/>
      <c r="L131" s="91"/>
      <c r="M131" s="91"/>
      <c r="N131" s="91"/>
      <c r="O131" s="91"/>
      <c r="P131" s="58"/>
      <c r="Q131" s="91"/>
      <c r="R131" s="117"/>
    </row>
    <row r="132" spans="2:18" x14ac:dyDescent="0.25">
      <c r="E132" s="27"/>
      <c r="F132" s="27" t="s">
        <v>79</v>
      </c>
      <c r="H132" s="92">
        <f>H126+H129</f>
        <v>118387.5</v>
      </c>
      <c r="I132" s="92">
        <f t="shared" ref="I132:R133" si="13">I126+I129</f>
        <v>93644.512499999997</v>
      </c>
      <c r="J132" s="92">
        <f t="shared" si="13"/>
        <v>10000</v>
      </c>
      <c r="K132" s="92">
        <f t="shared" si="13"/>
        <v>600</v>
      </c>
      <c r="L132" s="92">
        <f t="shared" si="13"/>
        <v>1635236</v>
      </c>
      <c r="M132" s="92">
        <f t="shared" si="13"/>
        <v>0</v>
      </c>
      <c r="N132" s="92">
        <f t="shared" si="13"/>
        <v>0</v>
      </c>
      <c r="O132" s="92">
        <f t="shared" si="13"/>
        <v>35000</v>
      </c>
      <c r="P132" s="92">
        <f t="shared" si="13"/>
        <v>0</v>
      </c>
      <c r="Q132" s="92">
        <f t="shared" si="13"/>
        <v>1892868.0125</v>
      </c>
      <c r="R132" s="119">
        <f t="shared" si="13"/>
        <v>0</v>
      </c>
    </row>
    <row r="133" spans="2:18" x14ac:dyDescent="0.25">
      <c r="E133" s="27"/>
      <c r="F133" s="27"/>
      <c r="H133" s="125">
        <f>H127+H130</f>
        <v>35761.729999999996</v>
      </c>
      <c r="I133" s="125">
        <f t="shared" si="13"/>
        <v>31541.71</v>
      </c>
      <c r="J133" s="125">
        <f t="shared" si="13"/>
        <v>48.62</v>
      </c>
      <c r="K133" s="125">
        <f t="shared" si="13"/>
        <v>0</v>
      </c>
      <c r="L133" s="125">
        <f t="shared" si="13"/>
        <v>81368.990000000005</v>
      </c>
      <c r="M133" s="125">
        <f t="shared" si="13"/>
        <v>0</v>
      </c>
      <c r="N133" s="125">
        <f t="shared" si="13"/>
        <v>7425</v>
      </c>
      <c r="O133" s="125">
        <f t="shared" si="13"/>
        <v>1591355.42</v>
      </c>
      <c r="P133" s="125">
        <f t="shared" si="13"/>
        <v>0</v>
      </c>
      <c r="Q133" s="125">
        <f t="shared" si="13"/>
        <v>1747501.47</v>
      </c>
      <c r="R133" s="127">
        <f t="shared" si="13"/>
        <v>0</v>
      </c>
    </row>
    <row r="134" spans="2:18" s="61" customFormat="1" ht="12" x14ac:dyDescent="0.2">
      <c r="C134" s="70"/>
      <c r="H134" s="95"/>
      <c r="I134" s="95"/>
      <c r="J134" s="95"/>
      <c r="K134" s="95"/>
      <c r="L134" s="95"/>
      <c r="M134" s="95"/>
      <c r="N134" s="95"/>
      <c r="O134" s="95"/>
      <c r="P134" s="95"/>
      <c r="Q134" s="95"/>
      <c r="R134" s="96"/>
    </row>
    <row r="135" spans="2:18" x14ac:dyDescent="0.25">
      <c r="H135" s="91"/>
      <c r="I135" s="91"/>
      <c r="J135" s="91"/>
      <c r="K135" s="91"/>
      <c r="L135" s="91"/>
      <c r="M135" s="91"/>
      <c r="N135" s="91"/>
      <c r="O135" s="91"/>
      <c r="P135" s="91"/>
      <c r="Q135" s="91"/>
      <c r="R135" s="97"/>
    </row>
    <row r="136" spans="2:18" x14ac:dyDescent="0.25">
      <c r="B136" s="2" t="s">
        <v>80</v>
      </c>
      <c r="H136" s="91"/>
      <c r="I136" s="91"/>
      <c r="J136" s="91"/>
      <c r="K136" s="91"/>
      <c r="L136" s="91"/>
      <c r="M136" s="91"/>
      <c r="N136" s="91"/>
      <c r="O136" s="91"/>
      <c r="P136" s="91"/>
      <c r="Q136" s="91"/>
      <c r="R136" s="97"/>
    </row>
    <row r="137" spans="2:18" x14ac:dyDescent="0.25">
      <c r="C137" s="69">
        <v>18231005</v>
      </c>
      <c r="D137" s="2" t="s">
        <v>81</v>
      </c>
      <c r="H137" s="91">
        <v>65780</v>
      </c>
      <c r="I137" s="91">
        <v>52031.979999999996</v>
      </c>
      <c r="J137" s="91">
        <v>0</v>
      </c>
      <c r="K137" s="91">
        <v>1300</v>
      </c>
      <c r="L137" s="91">
        <v>39000</v>
      </c>
      <c r="M137" s="91">
        <v>0</v>
      </c>
      <c r="N137" s="91">
        <v>0</v>
      </c>
      <c r="O137" s="91">
        <v>0</v>
      </c>
      <c r="P137" s="91">
        <v>0</v>
      </c>
      <c r="Q137" s="91">
        <v>158111.97999999998</v>
      </c>
      <c r="R137" s="97"/>
    </row>
    <row r="138" spans="2:18" x14ac:dyDescent="0.25">
      <c r="C138" s="69"/>
      <c r="H138" s="94">
        <f>VLOOKUP($C137,'[5]#summary'!$F$12:$P$157,H$1,FALSE)</f>
        <v>69150.109999999986</v>
      </c>
      <c r="I138" s="94">
        <f>VLOOKUP($C137,'[5]#summary'!$F$12:$P$157,I$1,FALSE)</f>
        <v>61001.78</v>
      </c>
      <c r="J138" s="94">
        <f>VLOOKUP($C137,'[5]#summary'!$F$12:$P$157,J$1,FALSE)</f>
        <v>0</v>
      </c>
      <c r="K138" s="94">
        <f>VLOOKUP($C137,'[5]#summary'!$F$12:$P$157,K$1,FALSE)</f>
        <v>28.41</v>
      </c>
      <c r="L138" s="94">
        <f>VLOOKUP($C137,'[5]#summary'!$F$12:$P$157,L$1,FALSE)</f>
        <v>35100</v>
      </c>
      <c r="M138" s="94">
        <f>VLOOKUP($C137,'[5]#summary'!$F$12:$P$157,M$1,FALSE)</f>
        <v>12.04</v>
      </c>
      <c r="N138" s="94">
        <f>VLOOKUP($C137,'[5]#summary'!$F$12:$P$157,N$1,FALSE)</f>
        <v>0</v>
      </c>
      <c r="O138" s="94">
        <f>VLOOKUP($C137,'[5]#summary'!$F$12:$P$157,O$1,FALSE)</f>
        <v>0</v>
      </c>
      <c r="P138" s="94">
        <f>VLOOKUP($C137,'[5]#summary'!$F$12:$P$157,P$1,FALSE)</f>
        <v>0</v>
      </c>
      <c r="Q138" s="94">
        <f>VLOOKUP($C137,'[5]#summary'!$F$12:$P$157,Q$1,FALSE)</f>
        <v>165292.34</v>
      </c>
      <c r="R138" s="124"/>
    </row>
    <row r="139" spans="2:18" x14ac:dyDescent="0.25">
      <c r="C139" s="69"/>
      <c r="H139" s="91"/>
      <c r="I139" s="91"/>
      <c r="J139" s="91"/>
      <c r="K139" s="91"/>
      <c r="L139" s="91"/>
      <c r="M139" s="91"/>
      <c r="N139" s="91"/>
      <c r="O139" s="91"/>
      <c r="P139" s="91"/>
      <c r="Q139" s="91"/>
      <c r="R139" s="97"/>
    </row>
    <row r="140" spans="2:18" x14ac:dyDescent="0.25">
      <c r="C140" s="69">
        <v>18230659</v>
      </c>
      <c r="D140" s="2" t="s">
        <v>82</v>
      </c>
      <c r="H140" s="91">
        <v>76230</v>
      </c>
      <c r="I140" s="91">
        <v>60297.929999999993</v>
      </c>
      <c r="J140" s="91">
        <v>0</v>
      </c>
      <c r="K140" s="91">
        <v>3300</v>
      </c>
      <c r="L140" s="91">
        <v>17472</v>
      </c>
      <c r="M140" s="91">
        <v>1000</v>
      </c>
      <c r="N140" s="91">
        <v>0</v>
      </c>
      <c r="O140" s="91">
        <v>0</v>
      </c>
      <c r="P140" s="91">
        <v>0</v>
      </c>
      <c r="Q140" s="91">
        <v>158299.93</v>
      </c>
      <c r="R140" s="97"/>
    </row>
    <row r="141" spans="2:18" x14ac:dyDescent="0.25">
      <c r="C141" s="69"/>
      <c r="H141" s="94">
        <f>VLOOKUP($C140,'[5]#summary'!$F$12:$P$157,H$1,FALSE)</f>
        <v>11941.84</v>
      </c>
      <c r="I141" s="94">
        <f>VLOOKUP($C140,'[5]#summary'!$F$12:$P$157,I$1,FALSE)</f>
        <v>10540.309999999998</v>
      </c>
      <c r="J141" s="94">
        <f>VLOOKUP($C140,'[5]#summary'!$F$12:$P$157,J$1,FALSE)</f>
        <v>0</v>
      </c>
      <c r="K141" s="94">
        <f>VLOOKUP($C140,'[5]#summary'!$F$12:$P$157,K$1,FALSE)</f>
        <v>0</v>
      </c>
      <c r="L141" s="94">
        <f>VLOOKUP($C140,'[5]#summary'!$F$12:$P$157,L$1,FALSE)</f>
        <v>2115.23</v>
      </c>
      <c r="M141" s="94">
        <f>VLOOKUP($C140,'[5]#summary'!$F$12:$P$157,M$1,FALSE)</f>
        <v>0</v>
      </c>
      <c r="N141" s="94">
        <f>VLOOKUP($C140,'[5]#summary'!$F$12:$P$157,N$1,FALSE)</f>
        <v>0</v>
      </c>
      <c r="O141" s="94">
        <f>VLOOKUP($C140,'[5]#summary'!$F$12:$P$157,O$1,FALSE)</f>
        <v>0</v>
      </c>
      <c r="P141" s="94">
        <f>VLOOKUP($C140,'[5]#summary'!$F$12:$P$157,P$1,FALSE)</f>
        <v>0</v>
      </c>
      <c r="Q141" s="94">
        <f>VLOOKUP($C140,'[5]#summary'!$F$12:$P$157,Q$1,FALSE)</f>
        <v>24597.379999999997</v>
      </c>
      <c r="R141" s="124"/>
    </row>
    <row r="142" spans="2:18" x14ac:dyDescent="0.25">
      <c r="C142" s="69"/>
      <c r="H142" s="91"/>
      <c r="I142" s="91"/>
      <c r="J142" s="91"/>
      <c r="K142" s="91"/>
      <c r="L142" s="91"/>
      <c r="M142" s="91"/>
      <c r="N142" s="91"/>
      <c r="O142" s="91"/>
      <c r="P142" s="91"/>
      <c r="Q142" s="91"/>
      <c r="R142" s="97"/>
    </row>
    <row r="143" spans="2:18" x14ac:dyDescent="0.25">
      <c r="C143" s="69">
        <v>18230668</v>
      </c>
      <c r="D143" s="2" t="s">
        <v>83</v>
      </c>
      <c r="H143" s="91">
        <v>54461</v>
      </c>
      <c r="I143" s="91">
        <v>43078.650999999998</v>
      </c>
      <c r="J143" s="91">
        <v>0</v>
      </c>
      <c r="K143" s="91">
        <v>2000</v>
      </c>
      <c r="L143" s="91">
        <v>8736</v>
      </c>
      <c r="M143" s="91">
        <v>1000</v>
      </c>
      <c r="N143" s="91">
        <v>0</v>
      </c>
      <c r="O143" s="91">
        <v>0</v>
      </c>
      <c r="P143" s="91">
        <v>0</v>
      </c>
      <c r="Q143" s="91">
        <v>109275.651</v>
      </c>
      <c r="R143" s="97"/>
    </row>
    <row r="144" spans="2:18" x14ac:dyDescent="0.25">
      <c r="C144" s="69"/>
      <c r="H144" s="94">
        <f>VLOOKUP($C143,'[5]#summary'!$F$12:$P$157,H$1,FALSE)</f>
        <v>27962.34</v>
      </c>
      <c r="I144" s="94">
        <f>VLOOKUP($C143,'[5]#summary'!$F$12:$P$157,I$1,FALSE)</f>
        <v>25899.22</v>
      </c>
      <c r="J144" s="94">
        <f>VLOOKUP($C143,'[5]#summary'!$F$12:$P$157,J$1,FALSE)</f>
        <v>0</v>
      </c>
      <c r="K144" s="94">
        <f>VLOOKUP($C143,'[5]#summary'!$F$12:$P$157,K$1,FALSE)</f>
        <v>7.8</v>
      </c>
      <c r="L144" s="94">
        <f>VLOOKUP($C143,'[5]#summary'!$F$12:$P$157,L$1,FALSE)</f>
        <v>1425</v>
      </c>
      <c r="M144" s="94">
        <f>VLOOKUP($C143,'[5]#summary'!$F$12:$P$157,M$1,FALSE)</f>
        <v>0</v>
      </c>
      <c r="N144" s="94">
        <f>VLOOKUP($C143,'[5]#summary'!$F$12:$P$157,N$1,FALSE)</f>
        <v>0</v>
      </c>
      <c r="O144" s="94">
        <f>VLOOKUP($C143,'[5]#summary'!$F$12:$P$157,O$1,FALSE)</f>
        <v>0</v>
      </c>
      <c r="P144" s="94">
        <f>VLOOKUP($C143,'[5]#summary'!$F$12:$P$157,P$1,FALSE)</f>
        <v>0</v>
      </c>
      <c r="Q144" s="94">
        <f>VLOOKUP($C143,'[5]#summary'!$F$12:$P$157,Q$1,FALSE)</f>
        <v>55294.36</v>
      </c>
      <c r="R144" s="124"/>
    </row>
    <row r="145" spans="3:18" x14ac:dyDescent="0.25">
      <c r="C145" s="69"/>
      <c r="H145" s="91"/>
      <c r="I145" s="91"/>
      <c r="J145" s="91"/>
      <c r="K145" s="91"/>
      <c r="L145" s="91"/>
      <c r="M145" s="91"/>
      <c r="N145" s="91"/>
      <c r="O145" s="91"/>
      <c r="P145" s="91"/>
      <c r="Q145" s="91"/>
      <c r="R145" s="97"/>
    </row>
    <row r="146" spans="3:18" x14ac:dyDescent="0.25">
      <c r="C146" s="69">
        <v>18230688</v>
      </c>
      <c r="D146" s="40" t="s">
        <v>84</v>
      </c>
      <c r="E146" s="41"/>
      <c r="F146" s="41"/>
      <c r="H146" s="91">
        <v>89700</v>
      </c>
      <c r="I146" s="91">
        <v>70952.7</v>
      </c>
      <c r="J146" s="91">
        <v>0</v>
      </c>
      <c r="K146" s="91">
        <v>2460</v>
      </c>
      <c r="L146" s="91">
        <v>6500</v>
      </c>
      <c r="M146" s="91">
        <v>0</v>
      </c>
      <c r="N146" s="91">
        <v>0</v>
      </c>
      <c r="O146" s="91">
        <v>0</v>
      </c>
      <c r="P146" s="91">
        <v>0</v>
      </c>
      <c r="Q146" s="91">
        <v>169612.7</v>
      </c>
      <c r="R146" s="97"/>
    </row>
    <row r="147" spans="3:18" x14ac:dyDescent="0.25">
      <c r="C147" s="69"/>
      <c r="D147" s="40"/>
      <c r="E147" s="41"/>
      <c r="F147" s="41"/>
      <c r="H147" s="94">
        <f>VLOOKUP($C146,'[5]#summary'!$F$12:$P$157,H$1,FALSE)</f>
        <v>61269.529999999992</v>
      </c>
      <c r="I147" s="94">
        <f>VLOOKUP($C146,'[5]#summary'!$F$12:$P$157,I$1,FALSE)</f>
        <v>54044.69999999999</v>
      </c>
      <c r="J147" s="94">
        <f>VLOOKUP($C146,'[5]#summary'!$F$12:$P$157,J$1,FALSE)</f>
        <v>0</v>
      </c>
      <c r="K147" s="94">
        <f>VLOOKUP($C146,'[5]#summary'!$F$12:$P$157,K$1,FALSE)</f>
        <v>206.44000000000003</v>
      </c>
      <c r="L147" s="94">
        <f>VLOOKUP($C146,'[5]#summary'!$F$12:$P$157,L$1,FALSE)</f>
        <v>12497.41</v>
      </c>
      <c r="M147" s="94">
        <f>VLOOKUP($C146,'[5]#summary'!$F$12:$P$157,M$1,FALSE)</f>
        <v>0</v>
      </c>
      <c r="N147" s="94">
        <f>VLOOKUP($C146,'[5]#summary'!$F$12:$P$157,N$1,FALSE)</f>
        <v>0</v>
      </c>
      <c r="O147" s="94">
        <f>VLOOKUP($C146,'[5]#summary'!$F$12:$P$157,O$1,FALSE)</f>
        <v>0</v>
      </c>
      <c r="P147" s="94">
        <f>VLOOKUP($C146,'[5]#summary'!$F$12:$P$157,P$1,FALSE)</f>
        <v>0</v>
      </c>
      <c r="Q147" s="94">
        <f>VLOOKUP($C146,'[5]#summary'!$F$12:$P$157,Q$1,FALSE)</f>
        <v>128018.07999999999</v>
      </c>
      <c r="R147" s="124"/>
    </row>
    <row r="148" spans="3:18" x14ac:dyDescent="0.25">
      <c r="C148" s="69"/>
      <c r="D148" s="40"/>
      <c r="E148" s="41"/>
      <c r="F148" s="41"/>
      <c r="H148" s="91"/>
      <c r="I148" s="91"/>
      <c r="J148" s="91"/>
      <c r="K148" s="91"/>
      <c r="L148" s="91"/>
      <c r="M148" s="91"/>
      <c r="N148" s="91"/>
      <c r="O148" s="91"/>
      <c r="P148" s="91"/>
      <c r="Q148" s="91"/>
      <c r="R148" s="97"/>
    </row>
    <row r="149" spans="3:18" x14ac:dyDescent="0.25">
      <c r="C149" s="69">
        <v>18230698</v>
      </c>
      <c r="D149" s="41" t="s">
        <v>85</v>
      </c>
      <c r="E149" s="41"/>
      <c r="F149" s="41"/>
      <c r="H149" s="91">
        <v>0</v>
      </c>
      <c r="I149" s="91">
        <v>0</v>
      </c>
      <c r="J149" s="91">
        <v>0</v>
      </c>
      <c r="K149" s="91">
        <v>0</v>
      </c>
      <c r="L149" s="91">
        <v>18200</v>
      </c>
      <c r="M149" s="91">
        <v>0</v>
      </c>
      <c r="N149" s="91">
        <v>0</v>
      </c>
      <c r="O149" s="91">
        <v>0</v>
      </c>
      <c r="P149" s="91">
        <v>0</v>
      </c>
      <c r="Q149" s="91">
        <v>18200</v>
      </c>
      <c r="R149" s="97"/>
    </row>
    <row r="150" spans="3:18" x14ac:dyDescent="0.25">
      <c r="C150" s="69"/>
      <c r="D150" s="41"/>
      <c r="E150" s="41"/>
      <c r="F150" s="41"/>
      <c r="H150" s="94">
        <f>VLOOKUP($C149,'[5]#summary'!$F$12:$P$157,H$1,FALSE)</f>
        <v>0</v>
      </c>
      <c r="I150" s="94">
        <f>VLOOKUP($C149,'[5]#summary'!$F$12:$P$157,I$1,FALSE)</f>
        <v>0</v>
      </c>
      <c r="J150" s="94">
        <f>VLOOKUP($C149,'[5]#summary'!$F$12:$P$157,J$1,FALSE)</f>
        <v>0</v>
      </c>
      <c r="K150" s="94">
        <f>VLOOKUP($C149,'[5]#summary'!$F$12:$P$157,K$1,FALSE)</f>
        <v>0</v>
      </c>
      <c r="L150" s="94">
        <f>VLOOKUP($C149,'[5]#summary'!$F$12:$P$157,L$1,FALSE)</f>
        <v>49275.729999999996</v>
      </c>
      <c r="M150" s="94">
        <f>VLOOKUP($C149,'[5]#summary'!$F$12:$P$157,M$1,FALSE)</f>
        <v>0</v>
      </c>
      <c r="N150" s="94">
        <f>VLOOKUP($C149,'[5]#summary'!$F$12:$P$157,N$1,FALSE)</f>
        <v>8661.5999999999985</v>
      </c>
      <c r="O150" s="94">
        <f>VLOOKUP($C149,'[5]#summary'!$F$12:$P$157,O$1,FALSE)</f>
        <v>0</v>
      </c>
      <c r="P150" s="94">
        <f>VLOOKUP($C149,'[5]#summary'!$F$12:$P$157,P$1,FALSE)</f>
        <v>0</v>
      </c>
      <c r="Q150" s="94">
        <f>VLOOKUP($C149,'[5]#summary'!$F$12:$P$157,Q$1,FALSE)</f>
        <v>57937.329999999994</v>
      </c>
      <c r="R150" s="124"/>
    </row>
    <row r="151" spans="3:18" x14ac:dyDescent="0.25">
      <c r="C151" s="69"/>
      <c r="D151" s="41"/>
      <c r="E151" s="41"/>
      <c r="F151" s="41"/>
      <c r="H151" s="91"/>
      <c r="I151" s="91"/>
      <c r="J151" s="91"/>
      <c r="K151" s="91"/>
      <c r="L151" s="91"/>
      <c r="M151" s="91"/>
      <c r="N151" s="91"/>
      <c r="O151" s="91"/>
      <c r="P151" s="91"/>
      <c r="Q151" s="91"/>
      <c r="R151" s="97"/>
    </row>
    <row r="152" spans="3:18" x14ac:dyDescent="0.25">
      <c r="C152" s="69">
        <v>18231031</v>
      </c>
      <c r="D152" s="41" t="s">
        <v>86</v>
      </c>
      <c r="E152" s="41"/>
      <c r="F152" s="41"/>
      <c r="H152" s="91">
        <v>145750</v>
      </c>
      <c r="I152" s="91">
        <v>115288.25</v>
      </c>
      <c r="J152" s="91">
        <v>20000</v>
      </c>
      <c r="K152" s="91">
        <v>5000</v>
      </c>
      <c r="L152" s="91">
        <v>57500</v>
      </c>
      <c r="M152" s="91">
        <v>1500</v>
      </c>
      <c r="N152" s="91">
        <v>0</v>
      </c>
      <c r="O152" s="91">
        <v>0</v>
      </c>
      <c r="P152" s="91">
        <v>-290070.94</v>
      </c>
      <c r="Q152" s="91">
        <v>54967.31</v>
      </c>
      <c r="R152" s="97"/>
    </row>
    <row r="153" spans="3:18" x14ac:dyDescent="0.25">
      <c r="C153" s="69">
        <v>18230268</v>
      </c>
      <c r="D153" s="41"/>
      <c r="E153" s="41"/>
      <c r="F153" s="41"/>
      <c r="H153" s="94">
        <f>VLOOKUP($C152,'[5]#summary'!$F$12:$P$157,H$1,FALSE)+VLOOKUP($C153,'[5]#summary'!$F$12:$P$157,H$1,FALSE)</f>
        <v>98725.9</v>
      </c>
      <c r="I153" s="94">
        <f>VLOOKUP($C152,'[5]#summary'!$F$12:$P$157,I$1,FALSE)+VLOOKUP($C153,'[5]#summary'!$F$12:$P$157,I$1,FALSE)</f>
        <v>87092.32</v>
      </c>
      <c r="J153" s="94">
        <f>VLOOKUP($C152,'[5]#summary'!$F$12:$P$157,J$1,FALSE)+VLOOKUP($C153,'[5]#summary'!$F$12:$P$157,J$1,FALSE)</f>
        <v>22991.440000000002</v>
      </c>
      <c r="K153" s="94">
        <f>VLOOKUP($C152,'[5]#summary'!$F$12:$P$157,K$1,FALSE)+VLOOKUP($C153,'[5]#summary'!$F$12:$P$157,K$1,FALSE)</f>
        <v>119.08999999999999</v>
      </c>
      <c r="L153" s="94">
        <f>VLOOKUP($C152,'[5]#summary'!$F$12:$P$157,L$1,FALSE)+VLOOKUP($C153,'[5]#summary'!$F$12:$P$157,L$1,FALSE)</f>
        <v>37500</v>
      </c>
      <c r="M153" s="94">
        <f>VLOOKUP($C152,'[5]#summary'!$F$12:$P$157,M$1,FALSE)+VLOOKUP($C153,'[5]#summary'!$F$12:$P$157,M$1,FALSE)</f>
        <v>226.81</v>
      </c>
      <c r="N153" s="94">
        <f>VLOOKUP($C152,'[5]#summary'!$F$12:$P$157,N$1,FALSE)+VLOOKUP($C153,'[5]#summary'!$F$12:$P$157,N$1,FALSE)</f>
        <v>0</v>
      </c>
      <c r="O153" s="94">
        <f>VLOOKUP($C152,'[5]#summary'!$F$12:$P$157,O$1,FALSE)+VLOOKUP($C153,'[5]#summary'!$F$12:$P$157,O$1,FALSE)</f>
        <v>0</v>
      </c>
      <c r="P153" s="94">
        <f>VLOOKUP($C152,'[5]#summary'!$F$12:$P$157,P$1,FALSE)+VLOOKUP($C153,'[5]#summary'!$F$12:$P$157,P$1,FALSE)</f>
        <v>-299384.2</v>
      </c>
      <c r="Q153" s="94">
        <f>VLOOKUP($C152,'[5]#summary'!$F$12:$P$157,Q$1,FALSE)+VLOOKUP($C153,'[5]#summary'!$F$12:$P$157,Q$1,FALSE)</f>
        <v>-52728.640000000029</v>
      </c>
      <c r="R153" s="124"/>
    </row>
    <row r="154" spans="3:18" x14ac:dyDescent="0.25">
      <c r="C154" s="69"/>
      <c r="D154" s="41"/>
      <c r="E154" s="41"/>
      <c r="F154" s="41"/>
      <c r="H154" s="91"/>
      <c r="I154" s="91"/>
      <c r="J154" s="91"/>
      <c r="K154" s="91"/>
      <c r="L154" s="91"/>
      <c r="M154" s="91"/>
      <c r="N154" s="91"/>
      <c r="O154" s="91"/>
      <c r="P154" s="91"/>
      <c r="Q154" s="91"/>
      <c r="R154" s="97"/>
    </row>
    <row r="155" spans="3:18" s="34" customFormat="1" x14ac:dyDescent="0.25">
      <c r="C155" s="69">
        <v>18230667</v>
      </c>
      <c r="D155" s="2" t="s">
        <v>87</v>
      </c>
      <c r="H155" s="91">
        <v>38725</v>
      </c>
      <c r="I155" s="91">
        <v>30631.474999999999</v>
      </c>
      <c r="J155" s="91">
        <v>0</v>
      </c>
      <c r="K155" s="91">
        <v>0</v>
      </c>
      <c r="L155" s="91">
        <v>140000</v>
      </c>
      <c r="M155" s="91">
        <v>0</v>
      </c>
      <c r="N155" s="91">
        <v>0</v>
      </c>
      <c r="O155" s="91">
        <v>0</v>
      </c>
      <c r="P155" s="91">
        <v>0</v>
      </c>
      <c r="Q155" s="91">
        <v>209356.47500000001</v>
      </c>
      <c r="R155" s="110"/>
    </row>
    <row r="156" spans="3:18" s="34" customFormat="1" x14ac:dyDescent="0.25">
      <c r="C156" s="69">
        <v>18230265</v>
      </c>
      <c r="D156" s="2"/>
      <c r="H156" s="94">
        <f>VLOOKUP($C155,'[5]#summary'!$F$12:$P$157,H$1,FALSE)+VLOOKUP($C156,'[5]#summary'!$F$12:$P$157,H$1,FALSE)</f>
        <v>104501.82</v>
      </c>
      <c r="I156" s="94">
        <f>VLOOKUP($C155,'[5]#summary'!$F$12:$P$157,I$1,FALSE)+VLOOKUP($C156,'[5]#summary'!$F$12:$P$157,I$1,FALSE)</f>
        <v>92255.87000000001</v>
      </c>
      <c r="J156" s="94">
        <f>VLOOKUP($C155,'[5]#summary'!$F$12:$P$157,J$1,FALSE)+VLOOKUP($C156,'[5]#summary'!$F$12:$P$157,J$1,FALSE)</f>
        <v>0</v>
      </c>
      <c r="K156" s="94">
        <f>VLOOKUP($C155,'[5]#summary'!$F$12:$P$157,K$1,FALSE)+VLOOKUP($C156,'[5]#summary'!$F$12:$P$157,K$1,FALSE)</f>
        <v>799.62999999999988</v>
      </c>
      <c r="L156" s="94">
        <f>VLOOKUP($C155,'[5]#summary'!$F$12:$P$157,L$1,FALSE)+VLOOKUP($C156,'[5]#summary'!$F$12:$P$157,L$1,FALSE)</f>
        <v>124137.67000000001</v>
      </c>
      <c r="M156" s="94">
        <f>VLOOKUP($C155,'[5]#summary'!$F$12:$P$157,M$1,FALSE)+VLOOKUP($C156,'[5]#summary'!$F$12:$P$157,M$1,FALSE)</f>
        <v>142.54</v>
      </c>
      <c r="N156" s="94">
        <f>VLOOKUP($C155,'[5]#summary'!$F$12:$P$157,N$1,FALSE)+VLOOKUP($C156,'[5]#summary'!$F$12:$P$157,N$1,FALSE)</f>
        <v>0</v>
      </c>
      <c r="O156" s="94">
        <f>VLOOKUP($C155,'[5]#summary'!$F$12:$P$157,O$1,FALSE)+VLOOKUP($C156,'[5]#summary'!$F$12:$P$157,O$1,FALSE)</f>
        <v>0</v>
      </c>
      <c r="P156" s="94">
        <f>VLOOKUP($C155,'[5]#summary'!$F$12:$P$157,P$1,FALSE)+VLOOKUP($C156,'[5]#summary'!$F$12:$P$157,P$1,FALSE)</f>
        <v>0</v>
      </c>
      <c r="Q156" s="94">
        <f>VLOOKUP($C155,'[5]#summary'!$F$12:$P$157,Q$1,FALSE)+VLOOKUP($C156,'[5]#summary'!$F$12:$P$157,Q$1,FALSE)</f>
        <v>321837.52999999997</v>
      </c>
      <c r="R156" s="124"/>
    </row>
    <row r="157" spans="3:18" s="34" customFormat="1" x14ac:dyDescent="0.25">
      <c r="C157" s="69"/>
      <c r="D157" s="2"/>
      <c r="H157" s="91"/>
      <c r="I157" s="91"/>
      <c r="J157" s="91"/>
      <c r="K157" s="91"/>
      <c r="L157" s="91"/>
      <c r="M157" s="91"/>
      <c r="N157" s="91"/>
      <c r="O157" s="91"/>
      <c r="P157" s="91"/>
      <c r="Q157" s="91"/>
      <c r="R157" s="110"/>
    </row>
    <row r="158" spans="3:18" s="34" customFormat="1" x14ac:dyDescent="0.25">
      <c r="C158" s="69">
        <v>18230704</v>
      </c>
      <c r="D158" s="2" t="s">
        <v>88</v>
      </c>
      <c r="H158" s="91">
        <v>120835</v>
      </c>
      <c r="I158" s="91">
        <v>95580.484999999986</v>
      </c>
      <c r="J158" s="91">
        <v>0</v>
      </c>
      <c r="K158" s="91">
        <v>7832</v>
      </c>
      <c r="L158" s="91">
        <v>200</v>
      </c>
      <c r="M158" s="91">
        <v>423</v>
      </c>
      <c r="N158" s="91">
        <v>202</v>
      </c>
      <c r="O158" s="91">
        <v>0</v>
      </c>
      <c r="P158" s="91">
        <v>0</v>
      </c>
      <c r="Q158" s="91">
        <v>225072.48499999999</v>
      </c>
      <c r="R158" s="110"/>
    </row>
    <row r="159" spans="3:18" s="34" customFormat="1" x14ac:dyDescent="0.25">
      <c r="C159" s="69">
        <v>18230226</v>
      </c>
      <c r="D159" s="2"/>
      <c r="H159" s="94">
        <f>VLOOKUP($C158,'[5]#summary'!$F$12:$P$157,H$1,FALSE)+VLOOKUP($C159,'[5]#summary'!$F$12:$P$157,H$1,FALSE)</f>
        <v>124359.07000000002</v>
      </c>
      <c r="I159" s="94">
        <f>VLOOKUP($C158,'[5]#summary'!$F$12:$P$157,I$1,FALSE)+VLOOKUP($C159,'[5]#summary'!$F$12:$P$157,I$1,FALSE)</f>
        <v>109796.93000000002</v>
      </c>
      <c r="J159" s="94">
        <f>VLOOKUP($C158,'[5]#summary'!$F$12:$P$157,J$1,FALSE)+VLOOKUP($C159,'[5]#summary'!$F$12:$P$157,J$1,FALSE)</f>
        <v>0</v>
      </c>
      <c r="K159" s="94">
        <f>VLOOKUP($C158,'[5]#summary'!$F$12:$P$157,K$1,FALSE)+VLOOKUP($C159,'[5]#summary'!$F$12:$P$157,K$1,FALSE)</f>
        <v>0</v>
      </c>
      <c r="L159" s="94">
        <f>VLOOKUP($C158,'[5]#summary'!$F$12:$P$157,L$1,FALSE)+VLOOKUP($C159,'[5]#summary'!$F$12:$P$157,L$1,FALSE)</f>
        <v>0</v>
      </c>
      <c r="M159" s="94">
        <f>VLOOKUP($C158,'[5]#summary'!$F$12:$P$157,M$1,FALSE)+VLOOKUP($C159,'[5]#summary'!$F$12:$P$157,M$1,FALSE)</f>
        <v>0</v>
      </c>
      <c r="N159" s="94">
        <f>VLOOKUP($C158,'[5]#summary'!$F$12:$P$157,N$1,FALSE)+VLOOKUP($C159,'[5]#summary'!$F$12:$P$157,N$1,FALSE)</f>
        <v>0</v>
      </c>
      <c r="O159" s="94">
        <f>VLOOKUP($C158,'[5]#summary'!$F$12:$P$157,O$1,FALSE)+VLOOKUP($C159,'[5]#summary'!$F$12:$P$157,O$1,FALSE)</f>
        <v>0</v>
      </c>
      <c r="P159" s="94">
        <f>VLOOKUP($C158,'[5]#summary'!$F$12:$P$157,P$1,FALSE)+VLOOKUP($C159,'[5]#summary'!$F$12:$P$157,P$1,FALSE)</f>
        <v>0</v>
      </c>
      <c r="Q159" s="94">
        <f>VLOOKUP($C158,'[5]#summary'!$F$12:$P$157,Q$1,FALSE)+VLOOKUP($C159,'[5]#summary'!$F$12:$P$157,Q$1,FALSE)</f>
        <v>234156.00000000003</v>
      </c>
      <c r="R159" s="124"/>
    </row>
    <row r="160" spans="3:18" s="34" customFormat="1" x14ac:dyDescent="0.25">
      <c r="C160" s="69"/>
      <c r="D160" s="2"/>
      <c r="H160" s="91"/>
      <c r="I160" s="91"/>
      <c r="J160" s="91"/>
      <c r="K160" s="91"/>
      <c r="L160" s="91"/>
      <c r="M160" s="91"/>
      <c r="N160" s="91"/>
      <c r="O160" s="91"/>
      <c r="P160" s="91"/>
      <c r="Q160" s="91"/>
      <c r="R160" s="110"/>
    </row>
    <row r="161" spans="3:18" x14ac:dyDescent="0.25">
      <c r="C161" s="69">
        <v>18230657</v>
      </c>
      <c r="D161" s="2" t="s">
        <v>89</v>
      </c>
      <c r="H161" s="91">
        <v>98163.27399999999</v>
      </c>
      <c r="I161" s="91">
        <v>77647.149733999991</v>
      </c>
      <c r="J161" s="91">
        <v>5916</v>
      </c>
      <c r="K161" s="91">
        <v>2607</v>
      </c>
      <c r="L161" s="91">
        <v>14942</v>
      </c>
      <c r="M161" s="91">
        <v>1755</v>
      </c>
      <c r="N161" s="91">
        <v>0</v>
      </c>
      <c r="O161" s="91">
        <v>0</v>
      </c>
      <c r="P161" s="91">
        <v>0</v>
      </c>
      <c r="Q161" s="91">
        <v>201030.42373399998</v>
      </c>
      <c r="R161" s="97"/>
    </row>
    <row r="162" spans="3:18" x14ac:dyDescent="0.25">
      <c r="C162" s="69">
        <v>18230227</v>
      </c>
      <c r="H162" s="94">
        <f>VLOOKUP($C161,'[5]#summary'!$F$12:$P$157,H$1,FALSE)+VLOOKUP($C162,'[5]#summary'!$F$12:$P$157,H$1,FALSE)</f>
        <v>81002.63</v>
      </c>
      <c r="I162" s="94">
        <f>VLOOKUP($C161,'[5]#summary'!$F$12:$P$157,I$1,FALSE)+VLOOKUP($C162,'[5]#summary'!$F$12:$P$157,I$1,FALSE)</f>
        <v>71499.350000000006</v>
      </c>
      <c r="J162" s="94">
        <f>VLOOKUP($C161,'[5]#summary'!$F$12:$P$157,J$1,FALSE)+VLOOKUP($C162,'[5]#summary'!$F$12:$P$157,J$1,FALSE)</f>
        <v>0</v>
      </c>
      <c r="K162" s="94">
        <f>VLOOKUP($C161,'[5]#summary'!$F$12:$P$157,K$1,FALSE)+VLOOKUP($C162,'[5]#summary'!$F$12:$P$157,K$1,FALSE)</f>
        <v>1980.9599999999998</v>
      </c>
      <c r="L162" s="94">
        <f>VLOOKUP($C161,'[5]#summary'!$F$12:$P$157,L$1,FALSE)+VLOOKUP($C162,'[5]#summary'!$F$12:$P$157,L$1,FALSE)</f>
        <v>1161</v>
      </c>
      <c r="M162" s="94">
        <f>VLOOKUP($C161,'[5]#summary'!$F$12:$P$157,M$1,FALSE)+VLOOKUP($C162,'[5]#summary'!$F$12:$P$157,M$1,FALSE)</f>
        <v>932.11</v>
      </c>
      <c r="N162" s="94">
        <f>VLOOKUP($C161,'[5]#summary'!$F$12:$P$157,N$1,FALSE)+VLOOKUP($C162,'[5]#summary'!$F$12:$P$157,N$1,FALSE)</f>
        <v>2110.09</v>
      </c>
      <c r="O162" s="94">
        <f>VLOOKUP($C161,'[5]#summary'!$F$12:$P$157,O$1,FALSE)+VLOOKUP($C162,'[5]#summary'!$F$12:$P$157,O$1,FALSE)</f>
        <v>0</v>
      </c>
      <c r="P162" s="94">
        <f>VLOOKUP($C161,'[5]#summary'!$F$12:$P$157,P$1,FALSE)+VLOOKUP($C162,'[5]#summary'!$F$12:$P$157,P$1,FALSE)</f>
        <v>0</v>
      </c>
      <c r="Q162" s="94">
        <f>VLOOKUP($C161,'[5]#summary'!$F$12:$P$157,Q$1,FALSE)+VLOOKUP($C162,'[5]#summary'!$F$12:$P$157,Q$1,FALSE)</f>
        <v>158686.13999999998</v>
      </c>
      <c r="R162" s="124"/>
    </row>
    <row r="163" spans="3:18" x14ac:dyDescent="0.25">
      <c r="C163" s="69"/>
      <c r="H163" s="91"/>
      <c r="I163" s="91"/>
      <c r="J163" s="91"/>
      <c r="K163" s="91"/>
      <c r="L163" s="91"/>
      <c r="M163" s="91"/>
      <c r="N163" s="91"/>
      <c r="O163" s="91"/>
      <c r="P163" s="91"/>
      <c r="Q163" s="91"/>
      <c r="R163" s="97"/>
    </row>
    <row r="164" spans="3:18" s="34" customFormat="1" x14ac:dyDescent="0.25">
      <c r="C164" s="21"/>
      <c r="D164" s="58" t="s">
        <v>90</v>
      </c>
      <c r="H164" s="91">
        <v>205865</v>
      </c>
      <c r="I164" s="91">
        <v>162839.215</v>
      </c>
      <c r="J164" s="91">
        <v>70000</v>
      </c>
      <c r="K164" s="91">
        <v>2500</v>
      </c>
      <c r="L164" s="91">
        <v>174539.06</v>
      </c>
      <c r="M164" s="91">
        <v>0</v>
      </c>
      <c r="N164" s="91">
        <v>0</v>
      </c>
      <c r="O164" s="91">
        <v>0</v>
      </c>
      <c r="P164" s="91">
        <v>0</v>
      </c>
      <c r="Q164" s="91">
        <v>615743.27500000002</v>
      </c>
      <c r="R164" s="110"/>
    </row>
    <row r="165" spans="3:18" s="34" customFormat="1" x14ac:dyDescent="0.25">
      <c r="C165" s="29"/>
      <c r="D165" s="58"/>
      <c r="H165" s="103">
        <f>H168+H171+H174+H177</f>
        <v>132236.85999999999</v>
      </c>
      <c r="I165" s="103">
        <f t="shared" ref="I165:Q165" si="14">I168+I171+I174+I177</f>
        <v>116658.75</v>
      </c>
      <c r="J165" s="103">
        <f t="shared" si="14"/>
        <v>74733.399999999994</v>
      </c>
      <c r="K165" s="103">
        <f t="shared" si="14"/>
        <v>1177.02</v>
      </c>
      <c r="L165" s="103">
        <f>L168+L171+L174+L177</f>
        <v>184235.06</v>
      </c>
      <c r="M165" s="103">
        <f t="shared" si="14"/>
        <v>0</v>
      </c>
      <c r="N165" s="103">
        <f t="shared" si="14"/>
        <v>692.8</v>
      </c>
      <c r="O165" s="103">
        <f t="shared" si="14"/>
        <v>0</v>
      </c>
      <c r="P165" s="103">
        <f t="shared" si="14"/>
        <v>0</v>
      </c>
      <c r="Q165" s="103">
        <f t="shared" si="14"/>
        <v>509733.88999999996</v>
      </c>
      <c r="R165" s="128"/>
    </row>
    <row r="166" spans="3:18" s="34" customFormat="1" x14ac:dyDescent="0.25">
      <c r="C166" s="29"/>
      <c r="D166" s="58"/>
      <c r="H166" s="91"/>
      <c r="I166" s="91"/>
      <c r="J166" s="91"/>
      <c r="K166" s="91"/>
      <c r="L166" s="91"/>
      <c r="M166" s="91"/>
      <c r="N166" s="91"/>
      <c r="O166" s="91"/>
      <c r="P166" s="91"/>
      <c r="Q166" s="91"/>
      <c r="R166" s="110"/>
    </row>
    <row r="167" spans="3:18" s="34" customFormat="1" x14ac:dyDescent="0.25">
      <c r="C167" s="69">
        <v>18230665</v>
      </c>
      <c r="D167" s="65" t="s">
        <v>91</v>
      </c>
      <c r="H167" s="100">
        <v>11440</v>
      </c>
      <c r="I167" s="100">
        <v>9049.0400000000009</v>
      </c>
      <c r="J167" s="100">
        <v>0</v>
      </c>
      <c r="K167" s="100">
        <v>0</v>
      </c>
      <c r="L167" s="100">
        <v>0</v>
      </c>
      <c r="M167" s="100">
        <v>0</v>
      </c>
      <c r="N167" s="100">
        <v>0</v>
      </c>
      <c r="O167" s="100">
        <v>0</v>
      </c>
      <c r="P167" s="100">
        <v>0</v>
      </c>
      <c r="Q167" s="100">
        <v>20489.04</v>
      </c>
      <c r="R167" s="58"/>
    </row>
    <row r="168" spans="3:18" s="34" customFormat="1" x14ac:dyDescent="0.25">
      <c r="C168" s="69">
        <v>18230228</v>
      </c>
      <c r="D168" s="65"/>
      <c r="H168" s="94">
        <f>VLOOKUP($C167,'[5]#summary'!$F$12:$P$157,H$1,FALSE)+VLOOKUP($C168,'[5]#summary'!$F$12:$P$157,H$1,FALSE)</f>
        <v>32845.5</v>
      </c>
      <c r="I168" s="94">
        <f>VLOOKUP($C167,'[5]#summary'!$F$12:$P$157,I$1,FALSE)+VLOOKUP($C168,'[5]#summary'!$F$12:$P$157,I$1,FALSE)</f>
        <v>28971.940000000002</v>
      </c>
      <c r="J168" s="94">
        <f>VLOOKUP($C167,'[5]#summary'!$F$12:$P$157,J$1,FALSE)+VLOOKUP($C168,'[5]#summary'!$F$12:$P$157,J$1,FALSE)</f>
        <v>0</v>
      </c>
      <c r="K168" s="94">
        <f>VLOOKUP($C167,'[5]#summary'!$F$12:$P$157,K$1,FALSE)+VLOOKUP($C168,'[5]#summary'!$F$12:$P$157,K$1,FALSE)</f>
        <v>0</v>
      </c>
      <c r="L168" s="94">
        <f>VLOOKUP($C167,'[5]#summary'!$F$12:$P$157,L$1,FALSE)+VLOOKUP($C168,'[5]#summary'!$F$12:$P$157,L$1,FALSE)</f>
        <v>0</v>
      </c>
      <c r="M168" s="94">
        <f>VLOOKUP($C167,'[5]#summary'!$F$12:$P$157,M$1,FALSE)+VLOOKUP($C168,'[5]#summary'!$F$12:$P$157,M$1,FALSE)</f>
        <v>0</v>
      </c>
      <c r="N168" s="94">
        <f>VLOOKUP($C167,'[5]#summary'!$F$12:$P$157,N$1,FALSE)+VLOOKUP($C168,'[5]#summary'!$F$12:$P$157,N$1,FALSE)</f>
        <v>0</v>
      </c>
      <c r="O168" s="94">
        <f>VLOOKUP($C167,'[5]#summary'!$F$12:$P$157,O$1,FALSE)+VLOOKUP($C168,'[5]#summary'!$F$12:$P$157,O$1,FALSE)</f>
        <v>0</v>
      </c>
      <c r="P168" s="94">
        <f>VLOOKUP($C167,'[5]#summary'!$F$12:$P$157,P$1,FALSE)+VLOOKUP($C168,'[5]#summary'!$F$12:$P$157,P$1,FALSE)</f>
        <v>0</v>
      </c>
      <c r="Q168" s="94">
        <f>VLOOKUP($C167,'[5]#summary'!$F$12:$P$157,Q$1,FALSE)+VLOOKUP($C168,'[5]#summary'!$F$12:$P$157,Q$1,FALSE)</f>
        <v>61817.440000000002</v>
      </c>
      <c r="R168" s="124"/>
    </row>
    <row r="169" spans="3:18" s="34" customFormat="1" x14ac:dyDescent="0.25">
      <c r="C169" s="69"/>
      <c r="D169" s="65"/>
      <c r="H169" s="100"/>
      <c r="I169" s="100"/>
      <c r="J169" s="100"/>
      <c r="K169" s="100"/>
      <c r="L169" s="100"/>
      <c r="M169" s="100"/>
      <c r="N169" s="100"/>
      <c r="O169" s="100"/>
      <c r="P169" s="100"/>
      <c r="Q169" s="100"/>
      <c r="R169" s="58"/>
    </row>
    <row r="170" spans="3:18" s="34" customFormat="1" x14ac:dyDescent="0.25">
      <c r="C170" s="69">
        <v>18230737</v>
      </c>
      <c r="D170" s="65" t="s">
        <v>92</v>
      </c>
      <c r="H170" s="100">
        <v>38225</v>
      </c>
      <c r="I170" s="100">
        <v>30235.974999999999</v>
      </c>
      <c r="J170" s="100">
        <v>0</v>
      </c>
      <c r="K170" s="100">
        <v>0</v>
      </c>
      <c r="L170" s="100">
        <v>66412.760000000009</v>
      </c>
      <c r="M170" s="100">
        <v>0</v>
      </c>
      <c r="N170" s="100">
        <v>0</v>
      </c>
      <c r="O170" s="100">
        <v>0</v>
      </c>
      <c r="P170" s="100">
        <v>0</v>
      </c>
      <c r="Q170" s="100">
        <v>134873.73500000002</v>
      </c>
      <c r="R170" s="58"/>
    </row>
    <row r="171" spans="3:18" s="34" customFormat="1" x14ac:dyDescent="0.25">
      <c r="C171" s="69">
        <v>18230271</v>
      </c>
      <c r="D171" s="65"/>
      <c r="H171" s="94">
        <f>VLOOKUP($C170,'[5]#summary'!$F$12:$P$157,H$1,FALSE)+VLOOKUP($C171,'[5]#summary'!$F$12:$P$157,H$1,FALSE)</f>
        <v>18631.21</v>
      </c>
      <c r="I171" s="94">
        <f>VLOOKUP($C170,'[5]#summary'!$F$12:$P$157,I$1,FALSE)+VLOOKUP($C171,'[5]#summary'!$F$12:$P$157,I$1,FALSE)</f>
        <v>16440.600000000002</v>
      </c>
      <c r="J171" s="94">
        <f>VLOOKUP($C170,'[5]#summary'!$F$12:$P$157,J$1,FALSE)+VLOOKUP($C171,'[5]#summary'!$F$12:$P$157,J$1,FALSE)</f>
        <v>2563.1999999999998</v>
      </c>
      <c r="K171" s="94">
        <f>VLOOKUP($C170,'[5]#summary'!$F$12:$P$157,K$1,FALSE)+VLOOKUP($C171,'[5]#summary'!$F$12:$P$157,K$1,FALSE)</f>
        <v>0</v>
      </c>
      <c r="L171" s="94">
        <f>VLOOKUP($C170,'[5]#summary'!$F$12:$P$157,L$1,FALSE)+VLOOKUP($C171,'[5]#summary'!$F$12:$P$157,L$1,FALSE)</f>
        <v>82150.02</v>
      </c>
      <c r="M171" s="94">
        <f>VLOOKUP($C170,'[5]#summary'!$F$12:$P$157,M$1,FALSE)+VLOOKUP($C171,'[5]#summary'!$F$12:$P$157,M$1,FALSE)</f>
        <v>0</v>
      </c>
      <c r="N171" s="94">
        <f>VLOOKUP($C170,'[5]#summary'!$F$12:$P$157,N$1,FALSE)+VLOOKUP($C171,'[5]#summary'!$F$12:$P$157,N$1,FALSE)</f>
        <v>0</v>
      </c>
      <c r="O171" s="94">
        <f>VLOOKUP($C170,'[5]#summary'!$F$12:$P$157,O$1,FALSE)+VLOOKUP($C171,'[5]#summary'!$F$12:$P$157,O$1,FALSE)</f>
        <v>0</v>
      </c>
      <c r="P171" s="94">
        <f>VLOOKUP($C170,'[5]#summary'!$F$12:$P$157,P$1,FALSE)+VLOOKUP($C171,'[5]#summary'!$F$12:$P$157,P$1,FALSE)</f>
        <v>0</v>
      </c>
      <c r="Q171" s="94">
        <f>VLOOKUP($C170,'[5]#summary'!$F$12:$P$157,Q$1,FALSE)+VLOOKUP($C171,'[5]#summary'!$F$12:$P$157,Q$1,FALSE)</f>
        <v>119785.03000000001</v>
      </c>
      <c r="R171" s="124"/>
    </row>
    <row r="172" spans="3:18" s="34" customFormat="1" x14ac:dyDescent="0.25">
      <c r="C172" s="69"/>
      <c r="D172" s="65"/>
      <c r="H172" s="100"/>
      <c r="I172" s="100"/>
      <c r="J172" s="100"/>
      <c r="K172" s="100"/>
      <c r="L172" s="100"/>
      <c r="M172" s="100"/>
      <c r="N172" s="100"/>
      <c r="O172" s="100"/>
      <c r="P172" s="100"/>
      <c r="Q172" s="100"/>
      <c r="R172" s="58"/>
    </row>
    <row r="173" spans="3:18" s="34" customFormat="1" x14ac:dyDescent="0.25">
      <c r="C173" s="69">
        <v>18230690</v>
      </c>
      <c r="D173" s="65" t="s">
        <v>140</v>
      </c>
      <c r="H173" s="100">
        <v>52250</v>
      </c>
      <c r="I173" s="100">
        <v>41329.75</v>
      </c>
      <c r="J173" s="100">
        <v>0</v>
      </c>
      <c r="K173" s="100">
        <v>0</v>
      </c>
      <c r="L173" s="100">
        <v>101506.3</v>
      </c>
      <c r="M173" s="100">
        <v>0</v>
      </c>
      <c r="N173" s="100">
        <v>0</v>
      </c>
      <c r="O173" s="100">
        <v>0</v>
      </c>
      <c r="P173" s="100">
        <v>0</v>
      </c>
      <c r="Q173" s="100">
        <v>195086.05</v>
      </c>
      <c r="R173" s="58"/>
    </row>
    <row r="174" spans="3:18" s="34" customFormat="1" x14ac:dyDescent="0.25">
      <c r="C174" s="69">
        <v>18230272</v>
      </c>
      <c r="D174" s="65"/>
      <c r="H174" s="94">
        <f>VLOOKUP($C173,'[5]#summary'!$F$12:$P$157,H$1,FALSE)+VLOOKUP($C174,'[5]#summary'!$F$12:$P$157,H$1,FALSE)</f>
        <v>29623.149999999998</v>
      </c>
      <c r="I174" s="94">
        <f>VLOOKUP($C173,'[5]#summary'!$F$12:$P$157,I$1,FALSE)+VLOOKUP($C174,'[5]#summary'!$F$12:$P$157,I$1,FALSE)</f>
        <v>26138.249999999996</v>
      </c>
      <c r="J174" s="94">
        <f>VLOOKUP($C173,'[5]#summary'!$F$12:$P$157,J$1,FALSE)+VLOOKUP($C174,'[5]#summary'!$F$12:$P$157,J$1,FALSE)</f>
        <v>2563.1999999999998</v>
      </c>
      <c r="K174" s="94">
        <f>VLOOKUP($C173,'[5]#summary'!$F$12:$P$157,K$1,FALSE)+VLOOKUP($C174,'[5]#summary'!$F$12:$P$157,K$1,FALSE)</f>
        <v>0</v>
      </c>
      <c r="L174" s="94">
        <f>VLOOKUP($C173,'[5]#summary'!$F$12:$P$157,L$1,FALSE)+VLOOKUP($C174,'[5]#summary'!$F$12:$P$157,L$1,FALSE)</f>
        <v>97465.04</v>
      </c>
      <c r="M174" s="94">
        <f>VLOOKUP($C173,'[5]#summary'!$F$12:$P$157,M$1,FALSE)+VLOOKUP($C174,'[5]#summary'!$F$12:$P$157,M$1,FALSE)</f>
        <v>0</v>
      </c>
      <c r="N174" s="94">
        <f>VLOOKUP($C173,'[5]#summary'!$F$12:$P$157,N$1,FALSE)+VLOOKUP($C174,'[5]#summary'!$F$12:$P$157,N$1,FALSE)</f>
        <v>0</v>
      </c>
      <c r="O174" s="94">
        <f>VLOOKUP($C173,'[5]#summary'!$F$12:$P$157,O$1,FALSE)+VLOOKUP($C174,'[5]#summary'!$F$12:$P$157,O$1,FALSE)</f>
        <v>0</v>
      </c>
      <c r="P174" s="94">
        <f>VLOOKUP($C173,'[5]#summary'!$F$12:$P$157,P$1,FALSE)+VLOOKUP($C174,'[5]#summary'!$F$12:$P$157,P$1,FALSE)</f>
        <v>0</v>
      </c>
      <c r="Q174" s="94">
        <f>VLOOKUP($C173,'[5]#summary'!$F$12:$P$157,Q$1,FALSE)+VLOOKUP($C174,'[5]#summary'!$F$12:$P$157,Q$1,FALSE)</f>
        <v>155789.63999999998</v>
      </c>
      <c r="R174" s="124"/>
    </row>
    <row r="175" spans="3:18" s="34" customFormat="1" x14ac:dyDescent="0.25">
      <c r="C175" s="69"/>
      <c r="D175" s="65"/>
      <c r="H175" s="100"/>
      <c r="I175" s="100"/>
      <c r="J175" s="100"/>
      <c r="K175" s="100"/>
      <c r="L175" s="100"/>
      <c r="M175" s="100"/>
      <c r="N175" s="100"/>
      <c r="O175" s="100"/>
      <c r="P175" s="100"/>
      <c r="Q175" s="100"/>
      <c r="R175" s="58"/>
    </row>
    <row r="176" spans="3:18" s="34" customFormat="1" x14ac:dyDescent="0.25">
      <c r="C176" s="69">
        <v>18230662</v>
      </c>
      <c r="D176" s="65" t="s">
        <v>94</v>
      </c>
      <c r="H176" s="100">
        <v>103950</v>
      </c>
      <c r="I176" s="100">
        <v>82224.45</v>
      </c>
      <c r="J176" s="100">
        <v>70000</v>
      </c>
      <c r="K176" s="100">
        <v>2500</v>
      </c>
      <c r="L176" s="100">
        <v>6620</v>
      </c>
      <c r="M176" s="100">
        <v>0</v>
      </c>
      <c r="N176" s="100">
        <v>0</v>
      </c>
      <c r="O176" s="100">
        <v>0</v>
      </c>
      <c r="P176" s="100">
        <v>0</v>
      </c>
      <c r="Q176" s="100">
        <v>265294.45</v>
      </c>
      <c r="R176" s="58"/>
    </row>
    <row r="177" spans="2:18" s="34" customFormat="1" x14ac:dyDescent="0.25">
      <c r="C177" s="69"/>
      <c r="D177" s="65"/>
      <c r="H177" s="94">
        <f>VLOOKUP($C176,'[5]#summary'!$F$12:$P$157,H$1,FALSE)</f>
        <v>51137</v>
      </c>
      <c r="I177" s="94">
        <f>VLOOKUP($C176,'[5]#summary'!$F$12:$P$157,I$1,FALSE)</f>
        <v>45107.96</v>
      </c>
      <c r="J177" s="94">
        <f>VLOOKUP($C176,'[5]#summary'!$F$12:$P$157,J$1,FALSE)</f>
        <v>69607</v>
      </c>
      <c r="K177" s="94">
        <f>VLOOKUP($C176,'[5]#summary'!$F$12:$P$157,K$1,FALSE)</f>
        <v>1177.02</v>
      </c>
      <c r="L177" s="94">
        <f>VLOOKUP($C176,'[5]#summary'!$F$12:$P$157,L$1,FALSE)</f>
        <v>4620</v>
      </c>
      <c r="M177" s="94">
        <f>VLOOKUP($C176,'[5]#summary'!$F$12:$P$157,M$1,FALSE)</f>
        <v>0</v>
      </c>
      <c r="N177" s="94">
        <f>VLOOKUP($C176,'[5]#summary'!$F$12:$P$157,N$1,FALSE)</f>
        <v>692.8</v>
      </c>
      <c r="O177" s="94">
        <f>VLOOKUP($C176,'[5]#summary'!$F$12:$P$157,O$1,FALSE)</f>
        <v>0</v>
      </c>
      <c r="P177" s="94">
        <f>VLOOKUP($C176,'[5]#summary'!$F$12:$P$157,P$1,FALSE)</f>
        <v>0</v>
      </c>
      <c r="Q177" s="94">
        <f>VLOOKUP($C176,'[5]#summary'!$F$12:$P$157,Q$1,FALSE)</f>
        <v>172341.77999999997</v>
      </c>
      <c r="R177" s="124"/>
    </row>
    <row r="178" spans="2:18" s="34" customFormat="1" x14ac:dyDescent="0.25">
      <c r="C178" s="69"/>
      <c r="D178" s="65"/>
      <c r="H178" s="100"/>
      <c r="I178" s="100"/>
      <c r="J178" s="100"/>
      <c r="K178" s="100"/>
      <c r="L178" s="100"/>
      <c r="M178" s="100"/>
      <c r="N178" s="100"/>
      <c r="O178" s="100"/>
      <c r="P178" s="100"/>
      <c r="Q178" s="100"/>
      <c r="R178" s="58"/>
    </row>
    <row r="179" spans="2:18" s="34" customFormat="1" x14ac:dyDescent="0.25">
      <c r="C179" s="69">
        <v>18230732</v>
      </c>
      <c r="D179" s="2" t="s">
        <v>95</v>
      </c>
      <c r="H179" s="91">
        <v>43945</v>
      </c>
      <c r="I179" s="91">
        <v>34760.494999999995</v>
      </c>
      <c r="J179" s="91">
        <v>143000</v>
      </c>
      <c r="K179" s="91">
        <v>0</v>
      </c>
      <c r="L179" s="91">
        <v>4680</v>
      </c>
      <c r="M179" s="91">
        <v>0</v>
      </c>
      <c r="N179" s="91">
        <v>0</v>
      </c>
      <c r="O179" s="91">
        <v>0</v>
      </c>
      <c r="P179" s="91"/>
      <c r="Q179" s="91">
        <v>226385.495</v>
      </c>
      <c r="R179" s="110"/>
    </row>
    <row r="180" spans="2:18" s="34" customFormat="1" x14ac:dyDescent="0.25">
      <c r="C180" s="69">
        <v>18230224</v>
      </c>
      <c r="D180" s="2"/>
      <c r="H180" s="94">
        <f>VLOOKUP($C179,'[5]#summary'!$F$12:$P$157,H$1,FALSE)+VLOOKUP($C180,'[5]#summary'!$F$12:$P$157,H$1,FALSE)</f>
        <v>36820.82</v>
      </c>
      <c r="I180" s="94">
        <f>VLOOKUP($C179,'[5]#summary'!$F$12:$P$157,I$1,FALSE)+VLOOKUP($C180,'[5]#summary'!$F$12:$P$157,I$1,FALSE)</f>
        <v>32532.68</v>
      </c>
      <c r="J180" s="94">
        <f>VLOOKUP($C179,'[5]#summary'!$F$12:$P$157,J$1,FALSE)+VLOOKUP($C180,'[5]#summary'!$F$12:$P$157,J$1,FALSE)</f>
        <v>115329.09</v>
      </c>
      <c r="K180" s="94">
        <f>VLOOKUP($C179,'[5]#summary'!$F$12:$P$157,K$1,FALSE)+VLOOKUP($C180,'[5]#summary'!$F$12:$P$157,K$1,FALSE)</f>
        <v>0</v>
      </c>
      <c r="L180" s="94">
        <f>VLOOKUP($C179,'[5]#summary'!$F$12:$P$157,L$1,FALSE)+VLOOKUP($C180,'[5]#summary'!$F$12:$P$157,L$1,FALSE)</f>
        <v>3994.06</v>
      </c>
      <c r="M180" s="94">
        <f>VLOOKUP($C179,'[5]#summary'!$F$12:$P$157,M$1,FALSE)+VLOOKUP($C180,'[5]#summary'!$F$12:$P$157,M$1,FALSE)</f>
        <v>3884.5899999999997</v>
      </c>
      <c r="N180" s="94">
        <f>VLOOKUP($C179,'[5]#summary'!$F$12:$P$157,N$1,FALSE)+VLOOKUP($C180,'[5]#summary'!$F$12:$P$157,N$1,FALSE)</f>
        <v>0</v>
      </c>
      <c r="O180" s="94">
        <f>VLOOKUP($C179,'[5]#summary'!$F$12:$P$157,O$1,FALSE)+VLOOKUP($C180,'[5]#summary'!$F$12:$P$157,O$1,FALSE)</f>
        <v>0</v>
      </c>
      <c r="P180" s="94">
        <f>VLOOKUP($C179,'[5]#summary'!$F$12:$P$157,P$1,FALSE)+VLOOKUP($C180,'[5]#summary'!$F$12:$P$157,P$1,FALSE)</f>
        <v>0</v>
      </c>
      <c r="Q180" s="94">
        <f>VLOOKUP($C179,'[5]#summary'!$F$12:$P$157,Q$1,FALSE)+VLOOKUP($C180,'[5]#summary'!$F$12:$P$157,Q$1,FALSE)</f>
        <v>192561.24</v>
      </c>
      <c r="R180" s="124"/>
    </row>
    <row r="181" spans="2:18" s="34" customFormat="1" x14ac:dyDescent="0.25">
      <c r="C181" s="69"/>
      <c r="D181" s="2"/>
      <c r="H181" s="91"/>
      <c r="I181" s="91"/>
      <c r="J181" s="91"/>
      <c r="K181" s="91"/>
      <c r="L181" s="91"/>
      <c r="M181" s="91"/>
      <c r="N181" s="91"/>
      <c r="O181" s="91"/>
      <c r="P181" s="91"/>
      <c r="Q181" s="91"/>
      <c r="R181" s="110"/>
    </row>
    <row r="182" spans="2:18" s="34" customFormat="1" x14ac:dyDescent="0.25">
      <c r="C182" s="69">
        <v>18230675</v>
      </c>
      <c r="D182" s="2" t="s">
        <v>96</v>
      </c>
      <c r="H182" s="91">
        <v>82775</v>
      </c>
      <c r="I182" s="91">
        <v>65475.024999999994</v>
      </c>
      <c r="J182" s="91">
        <v>2600</v>
      </c>
      <c r="K182" s="91">
        <v>781</v>
      </c>
      <c r="L182" s="91">
        <v>40802</v>
      </c>
      <c r="M182" s="91">
        <v>9759</v>
      </c>
      <c r="N182" s="91">
        <v>0</v>
      </c>
      <c r="O182" s="91">
        <v>0</v>
      </c>
      <c r="P182" s="91">
        <v>0</v>
      </c>
      <c r="Q182" s="91">
        <v>202192.02499999999</v>
      </c>
      <c r="R182" s="110"/>
    </row>
    <row r="183" spans="2:18" s="34" customFormat="1" x14ac:dyDescent="0.25">
      <c r="C183" s="69">
        <v>18230225</v>
      </c>
      <c r="D183" s="2"/>
      <c r="H183" s="94">
        <f>VLOOKUP($C182,'[5]#summary'!$F$12:$P$157,H$1,FALSE)+VLOOKUP($C183,'[5]#summary'!$F$12:$P$157,H$1,FALSE)</f>
        <v>63416.43</v>
      </c>
      <c r="I183" s="94">
        <f>VLOOKUP($C182,'[5]#summary'!$F$12:$P$157,I$1,FALSE)+VLOOKUP($C183,'[5]#summary'!$F$12:$P$157,I$1,FALSE)</f>
        <v>56031.909999999996</v>
      </c>
      <c r="J183" s="94">
        <f>VLOOKUP($C182,'[5]#summary'!$F$12:$P$157,J$1,FALSE)+VLOOKUP($C183,'[5]#summary'!$F$12:$P$157,J$1,FALSE)</f>
        <v>3883.3199999999997</v>
      </c>
      <c r="K183" s="94">
        <f>VLOOKUP($C182,'[5]#summary'!$F$12:$P$157,K$1,FALSE)+VLOOKUP($C183,'[5]#summary'!$F$12:$P$157,K$1,FALSE)</f>
        <v>1747.26</v>
      </c>
      <c r="L183" s="94">
        <f>VLOOKUP($C182,'[5]#summary'!$F$12:$P$157,L$1,FALSE)+VLOOKUP($C183,'[5]#summary'!$F$12:$P$157,L$1,FALSE)</f>
        <v>30516.339999999997</v>
      </c>
      <c r="M183" s="94">
        <f>VLOOKUP($C182,'[5]#summary'!$F$12:$P$157,M$1,FALSE)+VLOOKUP($C183,'[5]#summary'!$F$12:$P$157,M$1,FALSE)</f>
        <v>12991.07</v>
      </c>
      <c r="N183" s="94">
        <f>VLOOKUP($C182,'[5]#summary'!$F$12:$P$157,N$1,FALSE)+VLOOKUP($C183,'[5]#summary'!$F$12:$P$157,N$1,FALSE)</f>
        <v>3627.2</v>
      </c>
      <c r="O183" s="94">
        <f>VLOOKUP($C182,'[5]#summary'!$F$12:$P$157,O$1,FALSE)+VLOOKUP($C183,'[5]#summary'!$F$12:$P$157,O$1,FALSE)</f>
        <v>0</v>
      </c>
      <c r="P183" s="94">
        <f>VLOOKUP($C182,'[5]#summary'!$F$12:$P$157,P$1,FALSE)+VLOOKUP($C183,'[5]#summary'!$F$12:$P$157,P$1,FALSE)</f>
        <v>0</v>
      </c>
      <c r="Q183" s="94">
        <f>VLOOKUP($C182,'[5]#summary'!$F$12:$P$157,Q$1,FALSE)+VLOOKUP($C183,'[5]#summary'!$F$12:$P$157,Q$1,FALSE)</f>
        <v>172213.53</v>
      </c>
      <c r="R183" s="124"/>
    </row>
    <row r="184" spans="2:18" s="34" customFormat="1" x14ac:dyDescent="0.25">
      <c r="C184" s="69"/>
      <c r="D184" s="2"/>
      <c r="H184" s="91"/>
      <c r="I184" s="91"/>
      <c r="J184" s="91"/>
      <c r="K184" s="91"/>
      <c r="L184" s="91"/>
      <c r="M184" s="91"/>
      <c r="N184" s="91"/>
      <c r="O184" s="91"/>
      <c r="P184" s="91"/>
      <c r="Q184" s="91"/>
      <c r="R184" s="110"/>
    </row>
    <row r="185" spans="2:18" s="26" customFormat="1" ht="12.75" x14ac:dyDescent="0.2">
      <c r="C185" s="43"/>
      <c r="E185" s="27"/>
      <c r="F185" s="27" t="s">
        <v>97</v>
      </c>
      <c r="H185" s="92">
        <f t="shared" ref="H185:Q185" si="15">H137+H140+H143+H146+H149+H152+H155+H158+H161+H164+H179+H182</f>
        <v>1022229.274</v>
      </c>
      <c r="I185" s="92">
        <f t="shared" si="15"/>
        <v>808583.35573399998</v>
      </c>
      <c r="J185" s="92">
        <f t="shared" si="15"/>
        <v>241516</v>
      </c>
      <c r="K185" s="92">
        <f t="shared" si="15"/>
        <v>27780</v>
      </c>
      <c r="L185" s="92">
        <f t="shared" si="15"/>
        <v>522571.06</v>
      </c>
      <c r="M185" s="92">
        <f t="shared" si="15"/>
        <v>15437</v>
      </c>
      <c r="N185" s="92">
        <f t="shared" si="15"/>
        <v>202</v>
      </c>
      <c r="O185" s="92">
        <f t="shared" si="15"/>
        <v>0</v>
      </c>
      <c r="P185" s="92">
        <f t="shared" si="15"/>
        <v>-290070.94</v>
      </c>
      <c r="Q185" s="92">
        <f t="shared" si="15"/>
        <v>2348247.7497339998</v>
      </c>
      <c r="R185" s="111"/>
    </row>
    <row r="186" spans="2:18" x14ac:dyDescent="0.25">
      <c r="C186" s="66"/>
      <c r="H186" s="125">
        <f>H138+H141+H144+H147+H150+H153+H156+H159+H162+H165+H180+H183</f>
        <v>811387.35</v>
      </c>
      <c r="I186" s="125">
        <f t="shared" ref="I186:Q186" si="16">I138+I141+I144+I147+I150+I153+I156+I159+I162+I165+I180+I183</f>
        <v>717353.82000000007</v>
      </c>
      <c r="J186" s="125">
        <f t="shared" si="16"/>
        <v>216937.25</v>
      </c>
      <c r="K186" s="125">
        <f t="shared" si="16"/>
        <v>6066.6100000000006</v>
      </c>
      <c r="L186" s="125">
        <f t="shared" si="16"/>
        <v>481957.5</v>
      </c>
      <c r="M186" s="125">
        <f t="shared" si="16"/>
        <v>18189.16</v>
      </c>
      <c r="N186" s="125">
        <f t="shared" si="16"/>
        <v>15091.689999999999</v>
      </c>
      <c r="O186" s="125">
        <f t="shared" si="16"/>
        <v>0</v>
      </c>
      <c r="P186" s="125">
        <f t="shared" si="16"/>
        <v>-299384.2</v>
      </c>
      <c r="Q186" s="125">
        <f t="shared" si="16"/>
        <v>1967599.18</v>
      </c>
      <c r="R186" s="127"/>
    </row>
    <row r="187" spans="2:18" x14ac:dyDescent="0.25">
      <c r="C187" s="29"/>
      <c r="H187" s="91"/>
      <c r="I187" s="91"/>
      <c r="J187" s="91"/>
      <c r="K187" s="91"/>
      <c r="L187" s="91"/>
      <c r="M187" s="91"/>
      <c r="N187" s="91"/>
      <c r="O187" s="91"/>
      <c r="P187" s="91"/>
      <c r="Q187" s="91"/>
      <c r="R187" s="97"/>
    </row>
    <row r="188" spans="2:18" s="61" customFormat="1" ht="12" x14ac:dyDescent="0.2">
      <c r="C188" s="70"/>
      <c r="H188" s="95"/>
      <c r="I188" s="95"/>
      <c r="J188" s="95"/>
      <c r="K188" s="95"/>
      <c r="L188" s="95"/>
      <c r="M188" s="95"/>
      <c r="N188" s="95"/>
      <c r="O188" s="95"/>
      <c r="P188" s="95"/>
      <c r="Q188" s="95"/>
      <c r="R188" s="96"/>
    </row>
    <row r="189" spans="2:18" x14ac:dyDescent="0.25">
      <c r="C189" s="45"/>
      <c r="H189" s="91"/>
      <c r="I189" s="91"/>
      <c r="J189" s="91"/>
      <c r="K189" s="91"/>
      <c r="L189" s="91"/>
      <c r="M189" s="91"/>
      <c r="N189" s="91"/>
      <c r="O189" s="91"/>
      <c r="P189" s="91"/>
      <c r="Q189" s="91"/>
      <c r="R189" s="97"/>
    </row>
    <row r="190" spans="2:18" x14ac:dyDescent="0.25">
      <c r="B190" s="2" t="s">
        <v>141</v>
      </c>
      <c r="C190" s="21"/>
      <c r="H190" s="91"/>
      <c r="I190" s="91"/>
      <c r="J190" s="91"/>
      <c r="K190" s="91"/>
      <c r="L190" s="91"/>
      <c r="M190" s="91"/>
      <c r="N190" s="91"/>
      <c r="O190" s="91"/>
      <c r="P190" s="91"/>
      <c r="Q190" s="91"/>
      <c r="R190" s="97"/>
    </row>
    <row r="191" spans="2:18" x14ac:dyDescent="0.25">
      <c r="C191" s="69">
        <v>18230703</v>
      </c>
      <c r="D191" s="2" t="s">
        <v>99</v>
      </c>
      <c r="H191" s="91">
        <v>15990</v>
      </c>
      <c r="I191" s="91">
        <v>12648.09</v>
      </c>
      <c r="J191" s="91">
        <v>0</v>
      </c>
      <c r="K191" s="91">
        <v>300</v>
      </c>
      <c r="L191" s="91">
        <v>41438</v>
      </c>
      <c r="M191" s="91">
        <v>0</v>
      </c>
      <c r="N191" s="91">
        <v>0</v>
      </c>
      <c r="O191" s="91">
        <v>0</v>
      </c>
      <c r="P191" s="91"/>
      <c r="Q191" s="91">
        <v>70376.09</v>
      </c>
      <c r="R191" s="97"/>
    </row>
    <row r="192" spans="2:18" x14ac:dyDescent="0.25">
      <c r="C192" s="69">
        <v>18230264</v>
      </c>
      <c r="H192" s="94">
        <f>VLOOKUP($C191,'[5]#summary'!$F$12:$P$157,H$1,FALSE)+VLOOKUP($C192,'[5]#summary'!$F$12:$P$157,H$1,FALSE)</f>
        <v>11553.67</v>
      </c>
      <c r="I192" s="94">
        <f>VLOOKUP($C191,'[5]#summary'!$F$12:$P$157,I$1,FALSE)+VLOOKUP($C192,'[5]#summary'!$F$12:$P$157,I$1,FALSE)</f>
        <v>10194.76</v>
      </c>
      <c r="J192" s="94">
        <f>VLOOKUP($C191,'[5]#summary'!$F$12:$P$157,J$1,FALSE)+VLOOKUP($C192,'[5]#summary'!$F$12:$P$157,J$1,FALSE)</f>
        <v>0</v>
      </c>
      <c r="K192" s="94">
        <f>VLOOKUP($C191,'[5]#summary'!$F$12:$P$157,K$1,FALSE)+VLOOKUP($C192,'[5]#summary'!$F$12:$P$157,K$1,FALSE)</f>
        <v>0</v>
      </c>
      <c r="L192" s="94">
        <f>VLOOKUP($C191,'[5]#summary'!$F$12:$P$157,L$1,FALSE)+VLOOKUP($C192,'[5]#summary'!$F$12:$P$157,L$1,FALSE)</f>
        <v>74521.31</v>
      </c>
      <c r="M192" s="94">
        <f>VLOOKUP($C191,'[5]#summary'!$F$12:$P$157,M$1,FALSE)+VLOOKUP($C192,'[5]#summary'!$F$12:$P$157,M$1,FALSE)</f>
        <v>0</v>
      </c>
      <c r="N192" s="94">
        <f>VLOOKUP($C191,'[5]#summary'!$F$12:$P$157,N$1,FALSE)+VLOOKUP($C192,'[5]#summary'!$F$12:$P$157,N$1,FALSE)</f>
        <v>0</v>
      </c>
      <c r="O192" s="94">
        <f>VLOOKUP($C191,'[5]#summary'!$F$12:$P$157,O$1,FALSE)+VLOOKUP($C192,'[5]#summary'!$F$12:$P$157,O$1,FALSE)</f>
        <v>0</v>
      </c>
      <c r="P192" s="94">
        <f>VLOOKUP($C191,'[5]#summary'!$F$12:$P$157,P$1,FALSE)+VLOOKUP($C192,'[5]#summary'!$F$12:$P$157,P$1,FALSE)</f>
        <v>0</v>
      </c>
      <c r="Q192" s="94">
        <f>VLOOKUP($C191,'[5]#summary'!$F$12:$P$157,Q$1,FALSE)+VLOOKUP($C192,'[5]#summary'!$F$12:$P$157,Q$1,FALSE)</f>
        <v>96269.739999999991</v>
      </c>
      <c r="R192" s="124"/>
    </row>
    <row r="193" spans="3:18" x14ac:dyDescent="0.25">
      <c r="C193" s="69"/>
      <c r="H193" s="91"/>
      <c r="I193" s="91"/>
      <c r="J193" s="91"/>
      <c r="K193" s="91"/>
      <c r="L193" s="91"/>
      <c r="M193" s="91"/>
      <c r="N193" s="91"/>
      <c r="O193" s="91"/>
      <c r="P193" s="91"/>
      <c r="Q193" s="91"/>
      <c r="R193" s="97"/>
    </row>
    <row r="194" spans="3:18" x14ac:dyDescent="0.25">
      <c r="C194" s="69">
        <v>18230679</v>
      </c>
      <c r="D194" s="2" t="s">
        <v>100</v>
      </c>
      <c r="H194" s="91">
        <v>46475</v>
      </c>
      <c r="I194" s="91">
        <v>36761.724999999999</v>
      </c>
      <c r="J194" s="91">
        <v>0</v>
      </c>
      <c r="K194" s="91">
        <v>650</v>
      </c>
      <c r="L194" s="91">
        <v>0</v>
      </c>
      <c r="M194" s="91">
        <v>0</v>
      </c>
      <c r="N194" s="91">
        <v>0</v>
      </c>
      <c r="O194" s="91">
        <v>0</v>
      </c>
      <c r="P194" s="91"/>
      <c r="Q194" s="91">
        <v>83886.725000000006</v>
      </c>
      <c r="R194" s="97"/>
    </row>
    <row r="195" spans="3:18" x14ac:dyDescent="0.25">
      <c r="C195" s="69">
        <v>18230261</v>
      </c>
      <c r="H195" s="94">
        <f>VLOOKUP($C194,'[5]#summary'!$F$12:$P$157,H$1,FALSE)+VLOOKUP($C195,'[5]#summary'!$F$12:$P$157,H$1,FALSE)</f>
        <v>35425.230000000003</v>
      </c>
      <c r="I195" s="94">
        <f>VLOOKUP($C194,'[5]#summary'!$F$12:$P$157,I$1,FALSE)+VLOOKUP($C195,'[5]#summary'!$F$12:$P$157,I$1,FALSE)</f>
        <v>31256.41</v>
      </c>
      <c r="J195" s="94">
        <f>VLOOKUP($C194,'[5]#summary'!$F$12:$P$157,J$1,FALSE)+VLOOKUP($C195,'[5]#summary'!$F$12:$P$157,J$1,FALSE)</f>
        <v>0</v>
      </c>
      <c r="K195" s="94">
        <f>VLOOKUP($C194,'[5]#summary'!$F$12:$P$157,K$1,FALSE)+VLOOKUP($C195,'[5]#summary'!$F$12:$P$157,K$1,FALSE)</f>
        <v>2266.9399999999996</v>
      </c>
      <c r="L195" s="94">
        <f>VLOOKUP($C194,'[5]#summary'!$F$12:$P$157,L$1,FALSE)+VLOOKUP($C195,'[5]#summary'!$F$12:$P$157,L$1,FALSE)</f>
        <v>0</v>
      </c>
      <c r="M195" s="94">
        <f>VLOOKUP($C194,'[5]#summary'!$F$12:$P$157,M$1,FALSE)+VLOOKUP($C195,'[5]#summary'!$F$12:$P$157,M$1,FALSE)</f>
        <v>39.15</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68987.73</v>
      </c>
      <c r="R195" s="124"/>
    </row>
    <row r="196" spans="3:18" x14ac:dyDescent="0.25">
      <c r="C196" s="69"/>
      <c r="H196" s="91"/>
      <c r="I196" s="91"/>
      <c r="J196" s="91"/>
      <c r="K196" s="91"/>
      <c r="L196" s="91"/>
      <c r="M196" s="91"/>
      <c r="N196" s="91"/>
      <c r="O196" s="91"/>
      <c r="P196" s="91"/>
      <c r="Q196" s="91"/>
      <c r="R196" s="97"/>
    </row>
    <row r="197" spans="3:18" x14ac:dyDescent="0.25">
      <c r="C197" s="69">
        <v>18230669</v>
      </c>
      <c r="D197" s="2" t="s">
        <v>101</v>
      </c>
      <c r="H197" s="91">
        <v>18018</v>
      </c>
      <c r="I197" s="91">
        <v>14252.237999999998</v>
      </c>
      <c r="J197" s="91">
        <v>0</v>
      </c>
      <c r="K197" s="91">
        <v>0</v>
      </c>
      <c r="L197" s="91">
        <v>0</v>
      </c>
      <c r="M197" s="91">
        <v>0</v>
      </c>
      <c r="N197" s="91">
        <v>1300</v>
      </c>
      <c r="O197" s="91">
        <v>0</v>
      </c>
      <c r="P197" s="91"/>
      <c r="Q197" s="91">
        <v>33570.237999999998</v>
      </c>
      <c r="R197" s="97"/>
    </row>
    <row r="198" spans="3:18" x14ac:dyDescent="0.25">
      <c r="C198" s="69">
        <v>18230260</v>
      </c>
      <c r="H198" s="94">
        <f>VLOOKUP($C197,'[5]#summary'!$F$12:$P$157,H$1,FALSE)+VLOOKUP($C198,'[5]#summary'!$F$12:$P$157,H$1,FALSE)</f>
        <v>15396.479999999998</v>
      </c>
      <c r="I198" s="94">
        <f>VLOOKUP($C197,'[5]#summary'!$F$12:$P$157,I$1,FALSE)+VLOOKUP($C198,'[5]#summary'!$F$12:$P$157,I$1,FALSE)</f>
        <v>13575.939999999997</v>
      </c>
      <c r="J198" s="94">
        <f>VLOOKUP($C197,'[5]#summary'!$F$12:$P$157,J$1,FALSE)+VLOOKUP($C198,'[5]#summary'!$F$12:$P$157,J$1,FALSE)</f>
        <v>0</v>
      </c>
      <c r="K198" s="94">
        <f>VLOOKUP($C197,'[5]#summary'!$F$12:$P$157,K$1,FALSE)+VLOOKUP($C198,'[5]#summary'!$F$12:$P$157,K$1,FALSE)</f>
        <v>0</v>
      </c>
      <c r="L198" s="94">
        <f>VLOOKUP($C197,'[5]#summary'!$F$12:$P$157,L$1,FALSE)+VLOOKUP($C198,'[5]#summary'!$F$12:$P$157,L$1,FALSE)</f>
        <v>834.66000000000008</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29807.079999999994</v>
      </c>
      <c r="R198" s="124"/>
    </row>
    <row r="199" spans="3:18" x14ac:dyDescent="0.25">
      <c r="C199" s="69"/>
      <c r="H199" s="91"/>
      <c r="I199" s="91"/>
      <c r="J199" s="91"/>
      <c r="K199" s="91"/>
      <c r="L199" s="91"/>
      <c r="M199" s="91"/>
      <c r="N199" s="91"/>
      <c r="O199" s="91"/>
      <c r="P199" s="91"/>
      <c r="Q199" s="91"/>
      <c r="R199" s="97"/>
    </row>
    <row r="200" spans="3:18" x14ac:dyDescent="0.25">
      <c r="C200" s="69">
        <v>18230699</v>
      </c>
      <c r="D200" s="2" t="s">
        <v>102</v>
      </c>
      <c r="H200" s="91">
        <v>30030.000000000004</v>
      </c>
      <c r="I200" s="91">
        <v>23753.730000000003</v>
      </c>
      <c r="J200" s="91">
        <v>0</v>
      </c>
      <c r="K200" s="91">
        <v>650</v>
      </c>
      <c r="L200" s="91">
        <v>162868</v>
      </c>
      <c r="M200" s="91">
        <v>0</v>
      </c>
      <c r="N200" s="91">
        <v>146600</v>
      </c>
      <c r="O200" s="91">
        <v>0</v>
      </c>
      <c r="P200" s="91"/>
      <c r="Q200" s="91">
        <v>363901.73</v>
      </c>
      <c r="R200" s="97"/>
    </row>
    <row r="201" spans="3:18" x14ac:dyDescent="0.25">
      <c r="C201" s="69">
        <v>18230263</v>
      </c>
      <c r="H201" s="94">
        <f>VLOOKUP($C200,'[5]#summary'!$F$12:$P$157,H$1,FALSE)+VLOOKUP($C201,'[5]#summary'!$F$12:$P$157,H$1,FALSE)</f>
        <v>25393.009999999995</v>
      </c>
      <c r="I201" s="94">
        <f>VLOOKUP($C200,'[5]#summary'!$F$12:$P$157,I$1,FALSE)+VLOOKUP($C201,'[5]#summary'!$F$12:$P$157,I$1,FALSE)</f>
        <v>22397.79</v>
      </c>
      <c r="J201" s="94">
        <f>VLOOKUP($C200,'[5]#summary'!$F$12:$P$157,J$1,FALSE)+VLOOKUP($C201,'[5]#summary'!$F$12:$P$157,J$1,FALSE)</f>
        <v>0</v>
      </c>
      <c r="K201" s="94">
        <f>VLOOKUP($C200,'[5]#summary'!$F$12:$P$157,K$1,FALSE)+VLOOKUP($C201,'[5]#summary'!$F$12:$P$157,K$1,FALSE)</f>
        <v>0</v>
      </c>
      <c r="L201" s="94">
        <f>VLOOKUP($C200,'[5]#summary'!$F$12:$P$157,L$1,FALSE)+VLOOKUP($C201,'[5]#summary'!$F$12:$P$157,L$1,FALSE)</f>
        <v>174296.17</v>
      </c>
      <c r="M201" s="94">
        <f>VLOOKUP($C200,'[5]#summary'!$F$12:$P$157,M$1,FALSE)+VLOOKUP($C201,'[5]#summary'!$F$12:$P$157,M$1,FALSE)</f>
        <v>0</v>
      </c>
      <c r="N201" s="94">
        <f>VLOOKUP($C200,'[5]#summary'!$F$12:$P$157,N$1,FALSE)+VLOOKUP($C201,'[5]#summary'!$F$12:$P$157,N$1,FALSE)</f>
        <v>146600</v>
      </c>
      <c r="O201" s="94">
        <f>VLOOKUP($C200,'[5]#summary'!$F$12:$P$157,O$1,FALSE)+VLOOKUP($C201,'[5]#summary'!$F$12:$P$157,O$1,FALSE)</f>
        <v>0</v>
      </c>
      <c r="P201" s="94">
        <f>VLOOKUP($C200,'[5]#summary'!$F$12:$P$157,P$1,FALSE)+VLOOKUP($C201,'[5]#summary'!$F$12:$P$157,P$1,FALSE)</f>
        <v>0</v>
      </c>
      <c r="Q201" s="94">
        <f>VLOOKUP($C200,'[5]#summary'!$F$12:$P$157,Q$1,FALSE)+VLOOKUP($C201,'[5]#summary'!$F$12:$P$157,Q$1,FALSE)</f>
        <v>368686.97</v>
      </c>
      <c r="R201" s="124"/>
    </row>
    <row r="202" spans="3:18" x14ac:dyDescent="0.25">
      <c r="C202" s="69"/>
      <c r="H202" s="91"/>
      <c r="I202" s="91"/>
      <c r="J202" s="91"/>
      <c r="K202" s="91"/>
      <c r="L202" s="91"/>
      <c r="M202" s="91"/>
      <c r="N202" s="91"/>
      <c r="O202" s="91"/>
      <c r="P202" s="91"/>
      <c r="Q202" s="91"/>
      <c r="R202" s="97"/>
    </row>
    <row r="203" spans="3:18" x14ac:dyDescent="0.25">
      <c r="C203" s="69">
        <v>18230262</v>
      </c>
      <c r="D203" s="2" t="s">
        <v>152</v>
      </c>
      <c r="H203" s="91"/>
      <c r="I203" s="91"/>
      <c r="J203" s="91"/>
      <c r="K203" s="91"/>
      <c r="L203" s="91"/>
      <c r="M203" s="91"/>
      <c r="N203" s="91"/>
      <c r="O203" s="91"/>
      <c r="P203" s="91"/>
      <c r="Q203" s="91"/>
      <c r="R203" s="97"/>
    </row>
    <row r="204" spans="3:18" x14ac:dyDescent="0.25">
      <c r="C204" s="69"/>
      <c r="H204" s="94">
        <f>VLOOKUP($C203,'[5]#summary'!$F$12:$P$157,H$1,FALSE)</f>
        <v>0</v>
      </c>
      <c r="I204" s="94">
        <f>VLOOKUP($C203,'[5]#summary'!$F$12:$P$157,I$1,FALSE)</f>
        <v>0</v>
      </c>
      <c r="J204" s="94">
        <f>VLOOKUP($C203,'[5]#summary'!$F$12:$P$157,J$1,FALSE)</f>
        <v>0</v>
      </c>
      <c r="K204" s="94">
        <f>VLOOKUP($C203,'[5]#summary'!$F$12:$P$157,K$1,FALSE)</f>
        <v>0</v>
      </c>
      <c r="L204" s="94">
        <f>VLOOKUP($C203,'[5]#summary'!$F$12:$P$157,L$1,FALSE)</f>
        <v>8762.19</v>
      </c>
      <c r="M204" s="94">
        <f>VLOOKUP($C203,'[5]#summary'!$F$12:$P$157,M$1,FALSE)</f>
        <v>0</v>
      </c>
      <c r="N204" s="94">
        <f>VLOOKUP($C203,'[5]#summary'!$F$12:$P$157,N$1,FALSE)</f>
        <v>0</v>
      </c>
      <c r="O204" s="94">
        <f>VLOOKUP($C203,'[5]#summary'!$F$12:$P$157,O$1,FALSE)</f>
        <v>0</v>
      </c>
      <c r="P204" s="94">
        <f>VLOOKUP($C203,'[5]#summary'!$F$12:$P$157,P$1,FALSE)</f>
        <v>0</v>
      </c>
      <c r="Q204" s="94">
        <f>VLOOKUP($C203,'[5]#summary'!$F$12:$P$157,Q$1,FALSE)</f>
        <v>8762.19</v>
      </c>
      <c r="R204" s="124"/>
    </row>
    <row r="205" spans="3:18" x14ac:dyDescent="0.25">
      <c r="C205" s="69"/>
      <c r="H205" s="91"/>
      <c r="I205" s="91"/>
      <c r="J205" s="91"/>
      <c r="K205" s="91"/>
      <c r="L205" s="91"/>
      <c r="M205" s="91"/>
      <c r="N205" s="91"/>
      <c r="O205" s="91"/>
      <c r="P205" s="91"/>
      <c r="Q205" s="91"/>
      <c r="R205" s="97"/>
    </row>
    <row r="206" spans="3:18" s="26" customFormat="1" ht="12.75" x14ac:dyDescent="0.2">
      <c r="C206" s="43"/>
      <c r="E206" s="27"/>
      <c r="F206" s="27" t="s">
        <v>104</v>
      </c>
      <c r="H206" s="92">
        <f t="shared" ref="H206:Q206" si="17">SUM(H191:H200)</f>
        <v>172888.38</v>
      </c>
      <c r="I206" s="92">
        <f t="shared" si="17"/>
        <v>142442.89300000001</v>
      </c>
      <c r="J206" s="92">
        <f t="shared" si="17"/>
        <v>0</v>
      </c>
      <c r="K206" s="92">
        <f t="shared" si="17"/>
        <v>3866.9399999999996</v>
      </c>
      <c r="L206" s="92">
        <f t="shared" si="17"/>
        <v>279661.96999999997</v>
      </c>
      <c r="M206" s="92">
        <f t="shared" si="17"/>
        <v>39.15</v>
      </c>
      <c r="N206" s="92">
        <f t="shared" si="17"/>
        <v>147900</v>
      </c>
      <c r="O206" s="92">
        <f t="shared" si="17"/>
        <v>0</v>
      </c>
      <c r="P206" s="92">
        <f t="shared" si="17"/>
        <v>0</v>
      </c>
      <c r="Q206" s="92">
        <f t="shared" si="17"/>
        <v>746799.33299999998</v>
      </c>
      <c r="R206" s="111"/>
    </row>
    <row r="207" spans="3:18" s="26" customFormat="1" x14ac:dyDescent="0.25">
      <c r="C207" s="44"/>
      <c r="E207" s="27"/>
      <c r="F207" s="27"/>
      <c r="H207" s="125">
        <f>H192+H195+H198+H201+H204</f>
        <v>87768.389999999985</v>
      </c>
      <c r="I207" s="125">
        <f t="shared" ref="I207:Q207" si="18">I192+I195+I198+I201+I204</f>
        <v>77424.899999999994</v>
      </c>
      <c r="J207" s="125">
        <f t="shared" si="18"/>
        <v>0</v>
      </c>
      <c r="K207" s="125">
        <f t="shared" si="18"/>
        <v>2266.9399999999996</v>
      </c>
      <c r="L207" s="125">
        <f t="shared" si="18"/>
        <v>258414.33000000002</v>
      </c>
      <c r="M207" s="125">
        <f t="shared" si="18"/>
        <v>39.15</v>
      </c>
      <c r="N207" s="125">
        <f t="shared" si="18"/>
        <v>146600</v>
      </c>
      <c r="O207" s="125">
        <f t="shared" si="18"/>
        <v>0</v>
      </c>
      <c r="P207" s="125">
        <f t="shared" si="18"/>
        <v>0</v>
      </c>
      <c r="Q207" s="125">
        <f t="shared" si="18"/>
        <v>572513.70999999985</v>
      </c>
      <c r="R207" s="124"/>
    </row>
    <row r="208" spans="3:18" s="61" customFormat="1" ht="12" x14ac:dyDescent="0.2">
      <c r="C208" s="70"/>
      <c r="H208" s="95"/>
      <c r="I208" s="95"/>
      <c r="J208" s="95"/>
      <c r="K208" s="95"/>
      <c r="L208" s="95"/>
      <c r="M208" s="95"/>
      <c r="N208" s="95"/>
      <c r="O208" s="95"/>
      <c r="P208" s="95"/>
      <c r="Q208" s="95"/>
      <c r="R208" s="96"/>
    </row>
    <row r="209" spans="2:20" x14ac:dyDescent="0.25">
      <c r="B209" s="2" t="s">
        <v>105</v>
      </c>
      <c r="C209" s="21"/>
      <c r="H209" s="91"/>
      <c r="I209" s="91"/>
      <c r="J209" s="91"/>
      <c r="K209" s="91"/>
      <c r="L209" s="91"/>
      <c r="M209" s="91"/>
      <c r="N209" s="91"/>
      <c r="O209" s="91"/>
      <c r="P209" s="91"/>
      <c r="Q209" s="91"/>
      <c r="R209" s="97"/>
    </row>
    <row r="210" spans="2:20" x14ac:dyDescent="0.25">
      <c r="B210" s="2" t="s">
        <v>142</v>
      </c>
      <c r="C210" s="69">
        <v>18230217</v>
      </c>
      <c r="D210" s="2" t="s">
        <v>109</v>
      </c>
      <c r="H210" s="91">
        <v>0</v>
      </c>
      <c r="I210" s="91">
        <v>0</v>
      </c>
      <c r="J210" s="91">
        <v>0</v>
      </c>
      <c r="K210" s="91">
        <v>0</v>
      </c>
      <c r="L210" s="91">
        <v>100000</v>
      </c>
      <c r="M210" s="91">
        <v>0</v>
      </c>
      <c r="N210" s="91">
        <v>0</v>
      </c>
      <c r="O210" s="91">
        <v>0</v>
      </c>
      <c r="P210" s="91">
        <v>0</v>
      </c>
      <c r="Q210" s="91">
        <v>100000</v>
      </c>
      <c r="R210" s="97"/>
    </row>
    <row r="211" spans="2:20" x14ac:dyDescent="0.25">
      <c r="C211" s="69">
        <v>18230266</v>
      </c>
      <c r="H211" s="94">
        <f>VLOOKUP($C210,'[5]#summary'!$F$12:$P$157,H$1,FALSE)+VLOOKUP($C211,'[5]#summary'!$F$12:$P$157,H$1,FALSE)</f>
        <v>0</v>
      </c>
      <c r="I211" s="94">
        <f>VLOOKUP($C210,'[5]#summary'!$F$12:$P$157,I$1,FALSE)+VLOOKUP($C211,'[5]#summary'!$F$12:$P$157,I$1,FALSE)</f>
        <v>0</v>
      </c>
      <c r="J211" s="94">
        <f>VLOOKUP($C210,'[5]#summary'!$F$12:$P$157,J$1,FALSE)+VLOOKUP($C211,'[5]#summary'!$F$12:$P$157,J$1,FALSE)</f>
        <v>0</v>
      </c>
      <c r="K211" s="94">
        <f>VLOOKUP($C210,'[5]#summary'!$F$12:$P$157,K$1,FALSE)+VLOOKUP($C211,'[5]#summary'!$F$12:$P$157,K$1,FALSE)</f>
        <v>0</v>
      </c>
      <c r="L211" s="94">
        <f>VLOOKUP($C210,'[5]#summary'!$F$12:$P$157,L$1,FALSE)+VLOOKUP($C211,'[5]#summary'!$F$12:$P$157,L$1,FALSE)</f>
        <v>16372.75</v>
      </c>
      <c r="M211" s="94">
        <f>VLOOKUP($C210,'[5]#summary'!$F$12:$P$157,M$1,FALSE)+VLOOKUP($C211,'[5]#summary'!$F$12:$P$157,M$1,FALSE)</f>
        <v>0</v>
      </c>
      <c r="N211" s="94">
        <f>VLOOKUP($C210,'[5]#summary'!$F$12:$P$157,N$1,FALSE)+VLOOKUP($C211,'[5]#summary'!$F$12:$P$157,N$1,FALSE)</f>
        <v>0</v>
      </c>
      <c r="O211" s="94">
        <f>VLOOKUP($C210,'[5]#summary'!$F$12:$P$157,O$1,FALSE)+VLOOKUP($C211,'[5]#summary'!$F$12:$P$157,O$1,FALSE)</f>
        <v>8625</v>
      </c>
      <c r="P211" s="94">
        <f>VLOOKUP($C210,'[5]#summary'!$F$12:$P$157,P$1,FALSE)+VLOOKUP($C211,'[5]#summary'!$F$12:$P$157,P$1,FALSE)</f>
        <v>0</v>
      </c>
      <c r="Q211" s="94">
        <f>VLOOKUP($C210,'[5]#summary'!$F$12:$P$157,Q$1,FALSE)+VLOOKUP($C211,'[5]#summary'!$F$12:$P$157,Q$1,FALSE)</f>
        <v>24997.75</v>
      </c>
      <c r="R211" s="130"/>
    </row>
    <row r="212" spans="2:20" x14ac:dyDescent="0.25">
      <c r="C212" s="69"/>
      <c r="H212" s="91"/>
      <c r="I212" s="91"/>
      <c r="J212" s="91"/>
      <c r="K212" s="91"/>
      <c r="L212" s="91"/>
      <c r="M212" s="91"/>
      <c r="N212" s="91"/>
      <c r="O212" s="91"/>
      <c r="P212" s="91"/>
      <c r="Q212" s="91"/>
      <c r="R212" s="97"/>
    </row>
    <row r="213" spans="2:20" s="26" customFormat="1" ht="12.75" x14ac:dyDescent="0.2">
      <c r="C213" s="43"/>
      <c r="E213" s="27"/>
      <c r="F213" s="27" t="s">
        <v>111</v>
      </c>
      <c r="H213" s="92">
        <f t="shared" ref="H213:Q213" si="19">SUM(H210:H210)</f>
        <v>0</v>
      </c>
      <c r="I213" s="92">
        <f t="shared" si="19"/>
        <v>0</v>
      </c>
      <c r="J213" s="92">
        <f t="shared" si="19"/>
        <v>0</v>
      </c>
      <c r="K213" s="92">
        <f t="shared" si="19"/>
        <v>0</v>
      </c>
      <c r="L213" s="92">
        <f t="shared" si="19"/>
        <v>100000</v>
      </c>
      <c r="M213" s="92">
        <f t="shared" si="19"/>
        <v>0</v>
      </c>
      <c r="N213" s="92">
        <f t="shared" si="19"/>
        <v>0</v>
      </c>
      <c r="O213" s="92">
        <f t="shared" si="19"/>
        <v>0</v>
      </c>
      <c r="P213" s="92">
        <f t="shared" si="19"/>
        <v>0</v>
      </c>
      <c r="Q213" s="92">
        <f t="shared" si="19"/>
        <v>100000</v>
      </c>
      <c r="R213" s="111"/>
    </row>
    <row r="214" spans="2:20" s="26" customFormat="1" ht="12.75" x14ac:dyDescent="0.2">
      <c r="C214" s="83"/>
      <c r="E214" s="27"/>
      <c r="F214" s="27"/>
      <c r="H214" s="131">
        <f>H211</f>
        <v>0</v>
      </c>
      <c r="I214" s="131">
        <f t="shared" ref="I214:P214" si="20">I211</f>
        <v>0</v>
      </c>
      <c r="J214" s="131">
        <f t="shared" si="20"/>
        <v>0</v>
      </c>
      <c r="K214" s="131">
        <f t="shared" si="20"/>
        <v>0</v>
      </c>
      <c r="L214" s="131">
        <f t="shared" si="20"/>
        <v>16372.75</v>
      </c>
      <c r="M214" s="131">
        <f t="shared" si="20"/>
        <v>0</v>
      </c>
      <c r="N214" s="131">
        <f t="shared" si="20"/>
        <v>0</v>
      </c>
      <c r="O214" s="131">
        <f t="shared" si="20"/>
        <v>8625</v>
      </c>
      <c r="P214" s="131">
        <f t="shared" si="20"/>
        <v>0</v>
      </c>
      <c r="Q214" s="131">
        <f>Q211</f>
        <v>24997.75</v>
      </c>
      <c r="R214" s="132"/>
    </row>
    <row r="215" spans="2:20" s="26" customFormat="1" ht="12.75" x14ac:dyDescent="0.2">
      <c r="C215" s="83"/>
      <c r="E215" s="27"/>
      <c r="F215" s="27"/>
      <c r="H215" s="92"/>
      <c r="I215" s="92"/>
      <c r="J215" s="92"/>
      <c r="K215" s="92"/>
      <c r="L215" s="92"/>
      <c r="M215" s="92"/>
      <c r="N215" s="92"/>
      <c r="O215" s="92"/>
      <c r="P215" s="92"/>
      <c r="Q215" s="92"/>
      <c r="R215" s="111"/>
    </row>
    <row r="216" spans="2:20" x14ac:dyDescent="0.25">
      <c r="C216" s="45"/>
      <c r="H216" s="91"/>
      <c r="I216" s="91"/>
      <c r="J216" s="91"/>
      <c r="K216" s="91"/>
      <c r="L216" s="91"/>
      <c r="M216" s="91"/>
      <c r="N216" s="91"/>
      <c r="O216" s="91"/>
      <c r="P216" s="91"/>
      <c r="Q216" s="91"/>
      <c r="R216" s="97"/>
    </row>
    <row r="217" spans="2:20" s="26" customFormat="1" ht="12.75" x14ac:dyDescent="0.2">
      <c r="C217" s="25"/>
      <c r="E217" s="27"/>
      <c r="F217" s="27" t="s">
        <v>143</v>
      </c>
      <c r="H217" s="92">
        <f t="shared" ref="H217:P217" si="21">H206+H185+H132+H121+H106+H52</f>
        <v>2739180.7540000002</v>
      </c>
      <c r="I217" s="92">
        <f t="shared" si="21"/>
        <v>2165082.6048340001</v>
      </c>
      <c r="J217" s="92">
        <f t="shared" si="21"/>
        <v>805716</v>
      </c>
      <c r="K217" s="92">
        <f t="shared" si="21"/>
        <v>55696.94</v>
      </c>
      <c r="L217" s="92">
        <f t="shared" si="21"/>
        <v>5583503.7719999999</v>
      </c>
      <c r="M217" s="92">
        <f t="shared" si="21"/>
        <v>77376.149999999994</v>
      </c>
      <c r="N217" s="92">
        <f t="shared" si="21"/>
        <v>152602</v>
      </c>
      <c r="O217" s="92">
        <f t="shared" si="21"/>
        <v>15286523.454</v>
      </c>
      <c r="P217" s="92">
        <f t="shared" si="21"/>
        <v>-290070.94</v>
      </c>
      <c r="Q217" s="92">
        <f>Q206+Q185+Q132+Q121+Q106+Q52+Q213</f>
        <v>26675610.734834</v>
      </c>
      <c r="R217" s="119">
        <f>R206+R185+R132+R121+R106+R52</f>
        <v>4393239.0494999997</v>
      </c>
      <c r="T217" s="46"/>
    </row>
    <row r="218" spans="2:20" s="26" customFormat="1" ht="12.75" x14ac:dyDescent="0.2">
      <c r="C218" s="25"/>
      <c r="E218" s="27"/>
      <c r="F218" s="27"/>
      <c r="H218" s="131">
        <f>H207+H186+H133+H122+H107+H53+H214</f>
        <v>2356870.5599999996</v>
      </c>
      <c r="I218" s="131">
        <f t="shared" ref="I218:P218" si="22">I207+I186+I133+I122+I107+I53+I214</f>
        <v>2073503.9499999997</v>
      </c>
      <c r="J218" s="131">
        <f t="shared" si="22"/>
        <v>741198.04</v>
      </c>
      <c r="K218" s="131">
        <f t="shared" si="22"/>
        <v>34563.170000000006</v>
      </c>
      <c r="L218" s="131">
        <f t="shared" si="22"/>
        <v>2887020</v>
      </c>
      <c r="M218" s="131">
        <f t="shared" si="22"/>
        <v>23376.050000000003</v>
      </c>
      <c r="N218" s="131">
        <f t="shared" si="22"/>
        <v>175581.38</v>
      </c>
      <c r="O218" s="131">
        <f t="shared" si="22"/>
        <v>19943188.02</v>
      </c>
      <c r="P218" s="131">
        <f t="shared" si="22"/>
        <v>-323821.81</v>
      </c>
      <c r="Q218" s="131">
        <f>Q207+Q186+Q133+Q122+Q107+Q53+Q214</f>
        <v>27824533.75</v>
      </c>
      <c r="R218" s="133">
        <f>R207+R186+R133+R122+R107+R53+R214</f>
        <v>4555198.4499999695</v>
      </c>
    </row>
    <row r="219" spans="2:20" s="61" customFormat="1" ht="12" x14ac:dyDescent="0.2">
      <c r="C219" s="70"/>
      <c r="H219" s="31"/>
      <c r="I219" s="31"/>
      <c r="J219" s="31"/>
      <c r="K219" s="31"/>
      <c r="L219" s="31"/>
      <c r="M219" s="31"/>
      <c r="N219" s="31"/>
      <c r="O219" s="31"/>
      <c r="P219" s="31"/>
      <c r="Q219" s="31"/>
      <c r="R219" s="32"/>
    </row>
    <row r="221" spans="2:20" s="48" customFormat="1" ht="135" x14ac:dyDescent="0.25">
      <c r="C221" s="71" t="s">
        <v>114</v>
      </c>
      <c r="E221" s="49"/>
      <c r="F221" s="50" t="s">
        <v>113</v>
      </c>
      <c r="H221" s="52" t="s">
        <v>115</v>
      </c>
      <c r="I221" s="53" t="s">
        <v>144</v>
      </c>
      <c r="J221" s="52" t="s">
        <v>117</v>
      </c>
      <c r="K221" s="52" t="s">
        <v>118</v>
      </c>
      <c r="L221" s="52" t="s">
        <v>119</v>
      </c>
      <c r="M221" s="52" t="s">
        <v>120</v>
      </c>
      <c r="N221" s="52" t="s">
        <v>121</v>
      </c>
      <c r="O221" s="52" t="s">
        <v>122</v>
      </c>
      <c r="P221" s="52" t="s">
        <v>123</v>
      </c>
      <c r="Q221" s="54"/>
      <c r="R221" s="55"/>
    </row>
  </sheetData>
  <mergeCells count="1">
    <mergeCell ref="D6:F6"/>
  </mergeCells>
  <pageMargins left="0.7" right="0.7" top="0.4" bottom="0.37" header="0.3" footer="0.3"/>
  <pageSetup paperSize="17" scale="50" orientation="landscape" r:id="rId1"/>
  <headerFooter>
    <oddHeader>&amp;R&amp;G</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6EC2B34D56824478303D8B73BC62E62" ma:contentTypeVersion="44" ma:contentTypeDescription="" ma:contentTypeScope="" ma:versionID="6e55970f9850d00d56948eb971312a1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Pending</CaseStatus>
    <OpenedDate xmlns="dc463f71-b30c-4ab2-9473-d307f9d35888">2021-10-29T07:00:00+00:00</OpenedDate>
    <SignificantOrder xmlns="dc463f71-b30c-4ab2-9473-d307f9d35888">false</SignificantOrder>
    <Date1 xmlns="dc463f71-b30c-4ab2-9473-d307f9d35888">2024-05-09T07:00:00+00:00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210823</DocketNumber>
    <DelegatedOrder xmlns="dc463f71-b30c-4ab2-9473-d307f9d35888">false</DelegatedOrder>
  </documentManagement>
</p:properties>
</file>

<file path=customXml/itemProps1.xml><?xml version="1.0" encoding="utf-8"?>
<ds:datastoreItem xmlns:ds="http://schemas.openxmlformats.org/officeDocument/2006/customXml" ds:itemID="{6BB0621D-C6E8-492A-8B03-87025B81BDDD}"/>
</file>

<file path=customXml/itemProps2.xml><?xml version="1.0" encoding="utf-8"?>
<ds:datastoreItem xmlns:ds="http://schemas.openxmlformats.org/officeDocument/2006/customXml" ds:itemID="{8B2ABC11-EB24-41F4-9536-6370553265A9}"/>
</file>

<file path=customXml/itemProps3.xml><?xml version="1.0" encoding="utf-8"?>
<ds:datastoreItem xmlns:ds="http://schemas.openxmlformats.org/officeDocument/2006/customXml" ds:itemID="{9996E2E1-DBA8-4AC0-99C0-76A639678CDC}"/>
</file>

<file path=customXml/itemProps4.xml><?xml version="1.0" encoding="utf-8"?>
<ds:datastoreItem xmlns:ds="http://schemas.openxmlformats.org/officeDocument/2006/customXml" ds:itemID="{D1D369BD-3BAA-4E81-9A38-98A20EBEFB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vt:lpstr>
      <vt:lpstr>Natural Gas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Rottger</dc:creator>
  <cp:lastModifiedBy>Lance Rottger</cp:lastModifiedBy>
  <dcterms:created xsi:type="dcterms:W3CDTF">2024-01-17T18:50:54Z</dcterms:created>
  <dcterms:modified xsi:type="dcterms:W3CDTF">2024-04-09T21:28:29Z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0x0101006E56B4D1795A2E4DB2F0B01679ED314A00A6EC2B34D56824478303D8B73BC62E62</vt:lpwstr>
  </property>
  <property fmtid="{D5CDD505-2E9C-101B-9397-08002B2CF9AE}" pid="3" name="_docset_NoMedatataSyncRequired">
    <vt:lpwstr>False</vt:lpwstr>
  </property>
</Properties>
</file>