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60" windowWidth="14865" windowHeight="7560"/>
  </bookViews>
  <sheets>
    <sheet name="Exh SC-9" sheetId="1" r:id="rId1"/>
  </sheets>
  <definedNames>
    <definedName name="_xlnm.Print_Area" localSheetId="0">'Exh SC-9'!$B$1:$N$43</definedName>
  </definedNames>
  <calcPr calcId="125725" calcMode="manual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/>
  <c r="A12"/>
  <c r="J14"/>
  <c r="J17"/>
  <c r="J23" l="1"/>
  <c r="J16"/>
  <c r="J18" s="1"/>
  <c r="G37" l="1"/>
  <c r="G36"/>
  <c r="G35"/>
  <c r="G34"/>
  <c r="G31"/>
  <c r="G30"/>
  <c r="G29"/>
  <c r="G28"/>
  <c r="K21"/>
  <c r="M21" l="1"/>
  <c r="G22"/>
  <c r="K22"/>
  <c r="M22" s="1"/>
  <c r="D18"/>
  <c r="K16"/>
  <c r="G17"/>
  <c r="K17"/>
  <c r="M17" s="1"/>
  <c r="D23"/>
  <c r="G16"/>
  <c r="G18" s="1"/>
  <c r="G21"/>
  <c r="G23" s="1"/>
  <c r="K23" l="1"/>
  <c r="M16"/>
  <c r="M18" s="1"/>
  <c r="K18"/>
  <c r="I37"/>
  <c r="J37" s="1"/>
  <c r="K37" s="1"/>
  <c r="M37" s="1"/>
  <c r="N37" s="1"/>
  <c r="I36"/>
  <c r="J36" s="1"/>
  <c r="K36" s="1"/>
  <c r="M36" s="1"/>
  <c r="N36" s="1"/>
  <c r="N21"/>
  <c r="G13"/>
  <c r="K13"/>
  <c r="M13" s="1"/>
  <c r="N17"/>
  <c r="N22"/>
  <c r="N16" l="1"/>
  <c r="N18" s="1"/>
  <c r="N23"/>
  <c r="N41" s="1"/>
  <c r="K12"/>
  <c r="I31"/>
  <c r="J31" s="1"/>
  <c r="K31" s="1"/>
  <c r="M31" s="1"/>
  <c r="N31" s="1"/>
  <c r="I30"/>
  <c r="J30" s="1"/>
  <c r="K30" s="1"/>
  <c r="M30" s="1"/>
  <c r="N30" s="1"/>
  <c r="N13"/>
  <c r="D14"/>
  <c r="G12"/>
  <c r="M12" l="1"/>
  <c r="M14" s="1"/>
  <c r="K14"/>
  <c r="G14"/>
  <c r="N12" l="1"/>
  <c r="N14" s="1"/>
  <c r="N39" s="1"/>
</calcChain>
</file>

<file path=xl/sharedStrings.xml><?xml version="1.0" encoding="utf-8"?>
<sst xmlns="http://schemas.openxmlformats.org/spreadsheetml/2006/main" count="84" uniqueCount="59">
  <si>
    <t>PacifiCorp</t>
  </si>
  <si>
    <t>TOTAL</t>
  </si>
  <si>
    <t>WCA</t>
  </si>
  <si>
    <t>COMPANY</t>
  </si>
  <si>
    <t>FACTOR</t>
  </si>
  <si>
    <t>FACTOR %</t>
  </si>
  <si>
    <t>ALLOCATED</t>
  </si>
  <si>
    <t>REF#</t>
  </si>
  <si>
    <t>Adjustment to Rate Base:</t>
  </si>
  <si>
    <t>Steam Production</t>
  </si>
  <si>
    <t>JBG</t>
  </si>
  <si>
    <t>Hydro Production</t>
  </si>
  <si>
    <t>CAGW</t>
  </si>
  <si>
    <t>Total Rate Base</t>
  </si>
  <si>
    <t>Accumulated Reserve</t>
  </si>
  <si>
    <t>Total Accumulated Reserve</t>
  </si>
  <si>
    <t>Depreciation Expense</t>
  </si>
  <si>
    <t>Total Depreciation Expense</t>
  </si>
  <si>
    <t>Adjustment to Tax:</t>
  </si>
  <si>
    <t>Steam Production - Schedule M Adjust</t>
  </si>
  <si>
    <t>Steam Production - Def Inc Tax Expense</t>
  </si>
  <si>
    <t>Steam Production - AMA ADIT</t>
  </si>
  <si>
    <t>Hydro Production - Schedule M Adjust</t>
  </si>
  <si>
    <t>Hydro Production - Def Inc Tax Expense</t>
  </si>
  <si>
    <t>Hydro Production - AMA ADIT</t>
  </si>
  <si>
    <t>Plant Additions</t>
  </si>
  <si>
    <t>8.4.1</t>
  </si>
  <si>
    <t>8.4.2</t>
  </si>
  <si>
    <t>8.4.3</t>
  </si>
  <si>
    <t>Adjustment to Expense:</t>
  </si>
  <si>
    <t>Revised</t>
  </si>
  <si>
    <t>Difference</t>
  </si>
  <si>
    <t>Reduction in Rate Base</t>
  </si>
  <si>
    <t>Reduction in Depr Expense</t>
  </si>
  <si>
    <t xml:space="preserve">Source: </t>
  </si>
  <si>
    <t>(1) PacifiCorp Pro-Forma Adjustment page 8.4.</t>
  </si>
  <si>
    <t>Note 1</t>
  </si>
  <si>
    <t>Note 1: DFIT as a percent of plant additions.</t>
  </si>
  <si>
    <t>Public Counsel Adjustments to Pro-Forma Additions</t>
  </si>
  <si>
    <r>
      <t xml:space="preserve">PacifiCorp Pro-Forma Plant Additions </t>
    </r>
    <r>
      <rPr>
        <b/>
        <vertAlign val="superscript"/>
        <sz val="10"/>
        <rFont val="Arial"/>
        <family val="2"/>
      </rPr>
      <t>(1)</t>
    </r>
  </si>
  <si>
    <t>Adjustments to</t>
  </si>
  <si>
    <t>Factor %</t>
  </si>
  <si>
    <t>Allocated</t>
  </si>
  <si>
    <t>Alloc. to WA w/Revised Factor</t>
  </si>
  <si>
    <t>Line #</t>
  </si>
  <si>
    <t>(A)</t>
  </si>
  <si>
    <t>(B)</t>
  </si>
  <si>
    <t>( C)</t>
  </si>
  <si>
    <t>(D)</t>
  </si>
  <si>
    <t>(E)</t>
  </si>
  <si>
    <t>(F)</t>
  </si>
  <si>
    <t>(G)</t>
  </si>
  <si>
    <t>(H)</t>
  </si>
  <si>
    <t>(I)</t>
  </si>
  <si>
    <t>(J)</t>
  </si>
  <si>
    <t>(K)</t>
  </si>
  <si>
    <t>Docket UE -130043</t>
  </si>
  <si>
    <t>Public Counsel Adjustments to Major Plant Additions</t>
  </si>
  <si>
    <t>Exhibit No. SC-9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</si>
</sst>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_(&quot;$&quot;* #,##0_);_(&quot;$&quot;* \(#,##0\);_(&quot;$&quot;* &quot;-&quot;??_);_(@_)"/>
    <numFmt numFmtId="168" formatCode="0.0000%"/>
  </numFmts>
  <fonts count="12">
    <font>
      <sz val="10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4" fontId="8" fillId="0" borderId="3" applyNumberFormat="0" applyProtection="0">
      <alignment horizontal="left" vertical="center" indent="1"/>
    </xf>
    <xf numFmtId="4" fontId="8" fillId="2" borderId="3" applyNumberFormat="0" applyProtection="0">
      <alignment horizontal="left" vertical="center" indent="1"/>
    </xf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3" fillId="0" borderId="0" xfId="4" applyFont="1" applyBorder="1"/>
    <xf numFmtId="0" fontId="4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41" fontId="3" fillId="0" borderId="0" xfId="1" applyNumberFormat="1" applyFont="1" applyFill="1" applyBorder="1" applyAlignment="1">
      <alignment horizontal="center"/>
    </xf>
    <xf numFmtId="0" fontId="3" fillId="0" borderId="0" xfId="0" applyFont="1" applyFill="1"/>
    <xf numFmtId="41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1" applyNumberFormat="1" applyFont="1" applyFill="1" applyBorder="1" applyAlignment="1">
      <alignment horizontal="center"/>
    </xf>
    <xf numFmtId="0" fontId="6" fillId="0" borderId="0" xfId="4" applyNumberFormat="1" applyFont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3" fillId="0" borderId="1" xfId="1" applyNumberFormat="1" applyFont="1" applyBorder="1"/>
    <xf numFmtId="0" fontId="4" fillId="0" borderId="0" xfId="4" applyFont="1" applyBorder="1"/>
    <xf numFmtId="0" fontId="3" fillId="0" borderId="0" xfId="4" applyFont="1" applyFill="1" applyBorder="1"/>
    <xf numFmtId="0" fontId="4" fillId="0" borderId="0" xfId="4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1" fontId="3" fillId="0" borderId="0" xfId="2" applyFont="1" applyFill="1"/>
    <xf numFmtId="0" fontId="3" fillId="0" borderId="0" xfId="6" applyFont="1" applyFill="1" applyBorder="1"/>
    <xf numFmtId="0" fontId="3" fillId="0" borderId="0" xfId="4" applyFont="1" applyFill="1"/>
    <xf numFmtId="0" fontId="5" fillId="0" borderId="0" xfId="4" applyFont="1" applyBorder="1" applyAlignment="1">
      <alignment horizontal="center"/>
    </xf>
    <xf numFmtId="164" fontId="3" fillId="0" borderId="0" xfId="0" applyNumberFormat="1" applyFont="1"/>
    <xf numFmtId="0" fontId="4" fillId="0" borderId="0" xfId="0" applyFont="1" applyFill="1" applyAlignment="1">
      <alignment horizontal="center"/>
    </xf>
    <xf numFmtId="0" fontId="0" fillId="0" borderId="0" xfId="4" applyNumberFormat="1" applyFont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5" fontId="3" fillId="0" borderId="0" xfId="4" applyNumberFormat="1" applyFont="1" applyBorder="1" applyAlignment="1">
      <alignment horizontal="center"/>
    </xf>
    <xf numFmtId="165" fontId="3" fillId="0" borderId="0" xfId="3" applyNumberFormat="1" applyFont="1" applyFill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165" fontId="3" fillId="0" borderId="0" xfId="4" applyNumberFormat="1" applyFont="1"/>
    <xf numFmtId="164" fontId="3" fillId="0" borderId="0" xfId="1" applyNumberFormat="1" applyFont="1"/>
    <xf numFmtId="41" fontId="4" fillId="0" borderId="0" xfId="1" applyNumberFormat="1" applyFont="1" applyFill="1" applyAlignment="1">
      <alignment horizontal="center"/>
    </xf>
    <xf numFmtId="0" fontId="0" fillId="0" borderId="0" xfId="4" applyNumberFormat="1" applyFont="1" applyAlignment="1">
      <alignment horizontal="left"/>
    </xf>
    <xf numFmtId="166" fontId="3" fillId="0" borderId="0" xfId="3" applyNumberFormat="1" applyFont="1"/>
    <xf numFmtId="167" fontId="3" fillId="0" borderId="0" xfId="23" applyNumberFormat="1" applyFont="1" applyAlignment="1">
      <alignment horizontal="left"/>
    </xf>
    <xf numFmtId="167" fontId="3" fillId="0" borderId="0" xfId="23" applyNumberFormat="1" applyFont="1"/>
    <xf numFmtId="164" fontId="3" fillId="0" borderId="0" xfId="1" applyNumberFormat="1" applyFont="1" applyAlignment="1">
      <alignment horizontal="left"/>
    </xf>
    <xf numFmtId="166" fontId="0" fillId="0" borderId="0" xfId="3" applyNumberFormat="1" applyFont="1" applyAlignment="1">
      <alignment horizontal="center"/>
    </xf>
    <xf numFmtId="0" fontId="0" fillId="0" borderId="0" xfId="4" applyFont="1" applyFill="1" applyBorder="1"/>
    <xf numFmtId="0" fontId="9" fillId="0" borderId="0" xfId="0" applyFont="1"/>
    <xf numFmtId="0" fontId="0" fillId="0" borderId="0" xfId="4" applyFont="1" applyFill="1"/>
    <xf numFmtId="0" fontId="4" fillId="0" borderId="0" xfId="4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4" applyFont="1" applyFill="1" applyAlignment="1">
      <alignment horizontal="center"/>
    </xf>
    <xf numFmtId="168" fontId="3" fillId="0" borderId="0" xfId="3" applyNumberFormat="1" applyFont="1" applyAlignment="1">
      <alignment horizontal="center"/>
    </xf>
    <xf numFmtId="168" fontId="3" fillId="0" borderId="0" xfId="24" applyNumberFormat="1" applyFont="1" applyAlignment="1">
      <alignment horizontal="center"/>
    </xf>
    <xf numFmtId="167" fontId="3" fillId="0" borderId="0" xfId="23" applyNumberFormat="1" applyFont="1" applyFill="1" applyBorder="1" applyAlignment="1">
      <alignment horizontal="center"/>
    </xf>
    <xf numFmtId="167" fontId="3" fillId="0" borderId="0" xfId="23" applyNumberFormat="1" applyFont="1" applyFill="1" applyAlignment="1">
      <alignment horizontal="center"/>
    </xf>
    <xf numFmtId="167" fontId="3" fillId="0" borderId="4" xfId="23" applyNumberFormat="1" applyFont="1" applyFill="1" applyBorder="1" applyAlignment="1">
      <alignment horizontal="center"/>
    </xf>
    <xf numFmtId="167" fontId="3" fillId="0" borderId="4" xfId="23" applyNumberFormat="1" applyFont="1" applyBorder="1"/>
    <xf numFmtId="167" fontId="3" fillId="0" borderId="0" xfId="23" applyNumberFormat="1" applyFont="1" applyAlignment="1">
      <alignment horizontal="center"/>
    </xf>
    <xf numFmtId="167" fontId="3" fillId="0" borderId="0" xfId="23" applyNumberFormat="1" applyFont="1" applyFill="1"/>
    <xf numFmtId="167" fontId="3" fillId="0" borderId="0" xfId="4" applyNumberFormat="1" applyFont="1" applyFill="1"/>
    <xf numFmtId="0" fontId="4" fillId="0" borderId="5" xfId="0" applyFont="1" applyFill="1" applyBorder="1" applyAlignment="1"/>
    <xf numFmtId="167" fontId="4" fillId="3" borderId="0" xfId="23" applyNumberFormat="1" applyFont="1" applyFill="1" applyAlignment="1">
      <alignment horizontal="center"/>
    </xf>
    <xf numFmtId="0" fontId="4" fillId="3" borderId="0" xfId="4" applyFont="1" applyFill="1"/>
    <xf numFmtId="167" fontId="4" fillId="3" borderId="0" xfId="23" applyNumberFormat="1" applyFont="1" applyFill="1"/>
    <xf numFmtId="0" fontId="0" fillId="0" borderId="0" xfId="4" applyFont="1" applyAlignment="1">
      <alignment horizontal="center"/>
    </xf>
    <xf numFmtId="0" fontId="4" fillId="0" borderId="0" xfId="4" applyFont="1" applyAlignment="1">
      <alignment horizontal="center"/>
    </xf>
    <xf numFmtId="165" fontId="0" fillId="0" borderId="0" xfId="4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4" applyFont="1" applyBorder="1" applyAlignment="1">
      <alignment horizontal="center"/>
    </xf>
    <xf numFmtId="0" fontId="0" fillId="0" borderId="0" xfId="4" applyFont="1" applyAlignment="1">
      <alignment horizontal="center"/>
    </xf>
    <xf numFmtId="0" fontId="3" fillId="0" borderId="0" xfId="4" applyFont="1" applyAlignment="1">
      <alignment horizontal="center"/>
    </xf>
  </cellXfs>
  <cellStyles count="25">
    <cellStyle name="Comma" xfId="1" builtinId="3"/>
    <cellStyle name="Comma [0]" xfId="2" builtinId="6"/>
    <cellStyle name="Comma [0] 2" xfId="7"/>
    <cellStyle name="Comma [0] 3" xfId="9"/>
    <cellStyle name="Comma 2" xfId="10"/>
    <cellStyle name="Comma 3" xfId="5"/>
    <cellStyle name="Currency" xfId="23" builtinId="4"/>
    <cellStyle name="Normal" xfId="0" builtinId="0"/>
    <cellStyle name="Normal 18" xfId="11"/>
    <cellStyle name="Normal 19" xfId="12"/>
    <cellStyle name="Normal 2" xfId="13"/>
    <cellStyle name="Normal 2 2" xfId="14"/>
    <cellStyle name="Normal 22" xfId="15"/>
    <cellStyle name="Normal 3" xfId="16"/>
    <cellStyle name="Normal 4" xfId="17"/>
    <cellStyle name="Normal 5" xfId="18"/>
    <cellStyle name="Normal 6" xfId="6"/>
    <cellStyle name="Normal 7" xfId="19"/>
    <cellStyle name="Normal_Copy of File50007" xfId="4"/>
    <cellStyle name="Percent" xfId="3" builtinId="5"/>
    <cellStyle name="Percent 3" xfId="8"/>
    <cellStyle name="Percent 3 2" xfId="20"/>
    <cellStyle name="Percent 3 3" xfId="24"/>
    <cellStyle name="SAPBEXstdItem" xfId="21"/>
    <cellStyle name="SAPBEXstdItem 2" xfId="22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abSelected="1" zoomScaleNormal="100" workbookViewId="0">
      <selection activeCell="C10" sqref="C10"/>
    </sheetView>
  </sheetViews>
  <sheetFormatPr defaultColWidth="9.140625" defaultRowHeight="12.75"/>
  <cols>
    <col min="1" max="1" width="7.5703125" style="1" customWidth="1"/>
    <col min="2" max="2" width="7.140625" style="1" customWidth="1"/>
    <col min="3" max="3" width="29" style="1" customWidth="1"/>
    <col min="4" max="4" width="14.42578125" style="1" customWidth="1"/>
    <col min="5" max="5" width="8.42578125" style="1" bestFit="1" customWidth="1"/>
    <col min="6" max="6" width="10.28515625" style="41" customWidth="1"/>
    <col min="7" max="7" width="13" style="1" customWidth="1"/>
    <col min="8" max="8" width="5.7109375" style="1" bestFit="1" customWidth="1"/>
    <col min="9" max="9" width="7.42578125" style="1" customWidth="1"/>
    <col min="10" max="10" width="16.28515625" style="1" customWidth="1"/>
    <col min="11" max="11" width="17.42578125" style="1" customWidth="1"/>
    <col min="12" max="12" width="13" style="1" customWidth="1"/>
    <col min="13" max="13" width="15.140625" style="1" customWidth="1"/>
    <col min="14" max="14" width="14.42578125" style="1" customWidth="1"/>
    <col min="15" max="16384" width="9.140625" style="1"/>
  </cols>
  <sheetData>
    <row r="1" spans="1:14" ht="13.5" customHeight="1">
      <c r="A1" s="2"/>
      <c r="D1" s="2" t="s">
        <v>0</v>
      </c>
      <c r="F1" s="1"/>
      <c r="G1" s="3"/>
      <c r="H1" s="4"/>
      <c r="I1" s="4"/>
      <c r="N1" s="72" t="s">
        <v>58</v>
      </c>
    </row>
    <row r="2" spans="1:14" ht="13.5" customHeight="1">
      <c r="A2" s="51"/>
      <c r="D2" s="51" t="s">
        <v>56</v>
      </c>
      <c r="F2" s="1"/>
      <c r="G2" s="3"/>
      <c r="H2" s="4"/>
      <c r="I2" s="4"/>
    </row>
    <row r="3" spans="1:14" ht="13.5" customHeight="1">
      <c r="A3" s="2"/>
      <c r="D3" s="2" t="s">
        <v>57</v>
      </c>
      <c r="F3" s="1"/>
      <c r="G3" s="3"/>
      <c r="H3" s="4"/>
      <c r="I3" s="4"/>
    </row>
    <row r="4" spans="1:14" ht="13.5" customHeight="1">
      <c r="A4" s="2"/>
      <c r="D4" s="3"/>
      <c r="E4" s="3"/>
      <c r="F4" s="35"/>
      <c r="G4" s="3"/>
      <c r="H4" s="4"/>
      <c r="I4" s="4"/>
    </row>
    <row r="5" spans="1:14" ht="13.5" customHeight="1">
      <c r="B5" s="74" t="s">
        <v>45</v>
      </c>
      <c r="C5" s="75"/>
      <c r="D5" s="69" t="s">
        <v>46</v>
      </c>
      <c r="E5" s="69" t="s">
        <v>47</v>
      </c>
      <c r="F5" s="71" t="s">
        <v>48</v>
      </c>
      <c r="G5" s="69" t="s">
        <v>49</v>
      </c>
      <c r="H5" s="33" t="s">
        <v>50</v>
      </c>
      <c r="I5" s="4"/>
      <c r="J5" s="69" t="s">
        <v>51</v>
      </c>
      <c r="K5" s="69" t="s">
        <v>52</v>
      </c>
      <c r="L5" s="69" t="s">
        <v>53</v>
      </c>
      <c r="M5" s="69" t="s">
        <v>54</v>
      </c>
      <c r="N5" s="69" t="s">
        <v>55</v>
      </c>
    </row>
    <row r="6" spans="1:14" ht="13.5" customHeight="1">
      <c r="D6" s="3"/>
      <c r="E6" s="3"/>
      <c r="F6" s="35"/>
      <c r="G6" s="3"/>
      <c r="H6" s="4"/>
      <c r="I6" s="4"/>
    </row>
    <row r="7" spans="1:14" ht="13.5" customHeight="1" thickBot="1">
      <c r="D7" s="73" t="s">
        <v>39</v>
      </c>
      <c r="E7" s="73"/>
      <c r="F7" s="73"/>
      <c r="G7" s="73"/>
      <c r="H7" s="73"/>
      <c r="I7" s="4"/>
      <c r="J7" s="73" t="s">
        <v>38</v>
      </c>
      <c r="K7" s="73"/>
      <c r="L7" s="73"/>
      <c r="M7" s="73"/>
      <c r="N7" s="73"/>
    </row>
    <row r="8" spans="1:14" ht="13.5" customHeight="1">
      <c r="D8" s="3" t="s">
        <v>1</v>
      </c>
      <c r="E8" s="3" t="s">
        <v>2</v>
      </c>
      <c r="F8" s="35"/>
      <c r="G8" s="3"/>
      <c r="H8" s="4"/>
      <c r="I8" s="4"/>
      <c r="J8" s="53" t="s">
        <v>40</v>
      </c>
      <c r="K8" s="53" t="s">
        <v>30</v>
      </c>
      <c r="L8" s="65" t="s">
        <v>43</v>
      </c>
      <c r="M8" s="65"/>
      <c r="N8" s="32"/>
    </row>
    <row r="9" spans="1:14" ht="13.5" customHeight="1">
      <c r="A9" s="70" t="s">
        <v>44</v>
      </c>
      <c r="D9" s="5" t="s">
        <v>3</v>
      </c>
      <c r="E9" s="5" t="s">
        <v>4</v>
      </c>
      <c r="F9" s="36" t="s">
        <v>5</v>
      </c>
      <c r="G9" s="5" t="s">
        <v>6</v>
      </c>
      <c r="H9" s="6" t="s">
        <v>7</v>
      </c>
      <c r="I9" s="6"/>
      <c r="J9" s="55" t="s">
        <v>25</v>
      </c>
      <c r="K9" s="55" t="s">
        <v>25</v>
      </c>
      <c r="L9" s="54" t="s">
        <v>41</v>
      </c>
      <c r="M9" s="54" t="s">
        <v>42</v>
      </c>
      <c r="N9" s="54" t="s">
        <v>31</v>
      </c>
    </row>
    <row r="10" spans="1:14" ht="13.5" customHeight="1">
      <c r="A10" s="7"/>
      <c r="B10" s="8"/>
      <c r="C10" s="7"/>
      <c r="D10" s="9"/>
      <c r="E10" s="9"/>
      <c r="F10" s="37"/>
      <c r="G10" s="10"/>
      <c r="H10" s="4"/>
      <c r="I10" s="4"/>
    </row>
    <row r="11" spans="1:14" ht="13.5" customHeight="1">
      <c r="A11" s="9">
        <v>1</v>
      </c>
      <c r="B11" s="8" t="s">
        <v>8</v>
      </c>
      <c r="C11" s="7"/>
      <c r="D11" s="12"/>
      <c r="E11" s="13"/>
      <c r="F11" s="38"/>
      <c r="G11" s="14"/>
      <c r="H11" s="4"/>
      <c r="I11" s="4"/>
      <c r="J11" s="15"/>
      <c r="K11" s="16"/>
    </row>
    <row r="12" spans="1:14" ht="13.5" customHeight="1">
      <c r="A12" s="9">
        <f>+A11+1</f>
        <v>2</v>
      </c>
      <c r="B12" s="15" t="s">
        <v>9</v>
      </c>
      <c r="C12" s="7"/>
      <c r="D12" s="58">
        <v>30973301.560000002</v>
      </c>
      <c r="E12" s="17" t="s">
        <v>10</v>
      </c>
      <c r="F12" s="38">
        <v>0.22498093236399827</v>
      </c>
      <c r="G12" s="59">
        <f>D12*F12</f>
        <v>6968402.2633600831</v>
      </c>
      <c r="H12" s="18"/>
      <c r="I12" s="18"/>
      <c r="J12" s="46">
        <v>-6371522</v>
      </c>
      <c r="K12" s="47">
        <f>+D12+J12</f>
        <v>24601779.560000002</v>
      </c>
      <c r="L12" s="56">
        <v>0.22476599999999999</v>
      </c>
      <c r="M12" s="47">
        <f>+L12*K12</f>
        <v>5529643.5845829602</v>
      </c>
      <c r="N12" s="47">
        <f>+M12-G12</f>
        <v>-1438758.6787771229</v>
      </c>
    </row>
    <row r="13" spans="1:14" ht="13.5" customHeight="1">
      <c r="A13" s="9">
        <f t="shared" ref="A13:A41" si="0">+A12+1</f>
        <v>3</v>
      </c>
      <c r="B13" s="15" t="s">
        <v>11</v>
      </c>
      <c r="C13" s="7"/>
      <c r="D13" s="19">
        <v>180623943.50999999</v>
      </c>
      <c r="E13" s="17" t="s">
        <v>12</v>
      </c>
      <c r="F13" s="38">
        <v>0.2262649010137</v>
      </c>
      <c r="G13" s="14">
        <f>D13*F13</f>
        <v>40868858.698994286</v>
      </c>
      <c r="H13" s="18"/>
      <c r="I13" s="18"/>
      <c r="J13" s="48">
        <v>-13449598</v>
      </c>
      <c r="K13" s="31">
        <f>+D13+J13</f>
        <v>167174345.50999999</v>
      </c>
      <c r="L13" s="57">
        <v>0.22605500000000001</v>
      </c>
      <c r="M13" s="42">
        <f>+L13*K13</f>
        <v>37790596.674263045</v>
      </c>
      <c r="N13" s="42">
        <f>+M13-G13</f>
        <v>-3078262.0247312412</v>
      </c>
    </row>
    <row r="14" spans="1:14" ht="13.5" customHeight="1">
      <c r="A14" s="9">
        <f t="shared" si="0"/>
        <v>4</v>
      </c>
      <c r="B14" s="20" t="s">
        <v>13</v>
      </c>
      <c r="C14" s="7"/>
      <c r="D14" s="58">
        <f>SUM(D12:D13)</f>
        <v>211597245.06999999</v>
      </c>
      <c r="E14" s="58"/>
      <c r="F14" s="59"/>
      <c r="G14" s="60">
        <f>SUM(G12:G13)</f>
        <v>47837260.962354369</v>
      </c>
      <c r="H14" s="4" t="s">
        <v>26</v>
      </c>
      <c r="I14" s="4"/>
      <c r="J14" s="60">
        <f t="shared" ref="J14:K14" si="1">SUM(J12:J13)</f>
        <v>-19821120</v>
      </c>
      <c r="K14" s="60">
        <f t="shared" si="1"/>
        <v>191776125.06999999</v>
      </c>
      <c r="L14" s="62"/>
      <c r="M14" s="60">
        <f t="shared" ref="M14:N14" si="2">SUM(M12:M13)</f>
        <v>43320240.258846007</v>
      </c>
      <c r="N14" s="60">
        <f t="shared" si="2"/>
        <v>-4517020.703508364</v>
      </c>
    </row>
    <row r="15" spans="1:14" ht="13.5" customHeight="1">
      <c r="A15" s="9">
        <f t="shared" si="0"/>
        <v>5</v>
      </c>
      <c r="B15" s="15"/>
      <c r="C15" s="7"/>
      <c r="D15" s="17"/>
      <c r="E15" s="17"/>
      <c r="F15" s="38"/>
      <c r="G15" s="14"/>
      <c r="H15" s="18"/>
      <c r="I15" s="18"/>
      <c r="J15" s="15"/>
      <c r="K15" s="16"/>
      <c r="L15" s="3"/>
    </row>
    <row r="16" spans="1:14" ht="13.5" customHeight="1">
      <c r="A16" s="9">
        <f t="shared" si="0"/>
        <v>6</v>
      </c>
      <c r="B16" s="7" t="s">
        <v>14</v>
      </c>
      <c r="C16" s="7"/>
      <c r="D16" s="58">
        <v>-555911.64519122185</v>
      </c>
      <c r="E16" s="17" t="s">
        <v>10</v>
      </c>
      <c r="F16" s="38">
        <v>0.22498093236399827</v>
      </c>
      <c r="G16" s="59">
        <f>D16*F16</f>
        <v>-125069.52024712529</v>
      </c>
      <c r="H16" s="18"/>
      <c r="I16" s="18"/>
      <c r="J16" s="46">
        <f>-J21</f>
        <v>126471.64954866728</v>
      </c>
      <c r="K16" s="47">
        <f>+D16+J16</f>
        <v>-429439.9956425546</v>
      </c>
      <c r="L16" s="56">
        <v>0.22476599999999999</v>
      </c>
      <c r="M16" s="47">
        <f>+L16*K16</f>
        <v>-96523.510060594417</v>
      </c>
      <c r="N16" s="47">
        <f>+M16-G16</f>
        <v>28546.010186530868</v>
      </c>
    </row>
    <row r="17" spans="1:14" ht="13.5" customHeight="1">
      <c r="A17" s="9">
        <f t="shared" si="0"/>
        <v>7</v>
      </c>
      <c r="B17" s="7" t="s">
        <v>14</v>
      </c>
      <c r="C17" s="7"/>
      <c r="D17" s="21">
        <v>-5774813.7660319675</v>
      </c>
      <c r="E17" s="17" t="s">
        <v>12</v>
      </c>
      <c r="F17" s="38">
        <v>0.2262649010137</v>
      </c>
      <c r="G17" s="14">
        <f>D17*F17</f>
        <v>-1306637.6651437753</v>
      </c>
      <c r="H17" s="4"/>
      <c r="I17" s="4"/>
      <c r="J17" s="48">
        <f>-J22</f>
        <v>354096.70335643843</v>
      </c>
      <c r="K17" s="31">
        <f>+D17+J17</f>
        <v>-5420717.0626755292</v>
      </c>
      <c r="L17" s="57">
        <v>0.22605500000000001</v>
      </c>
      <c r="M17" s="42">
        <f>+L17*K17</f>
        <v>-1225380.1956031169</v>
      </c>
      <c r="N17" s="42">
        <f>+M17-G17</f>
        <v>81257.469540658407</v>
      </c>
    </row>
    <row r="18" spans="1:14" ht="13.5" customHeight="1">
      <c r="A18" s="9">
        <f t="shared" si="0"/>
        <v>8</v>
      </c>
      <c r="B18" s="22" t="s">
        <v>15</v>
      </c>
      <c r="C18" s="7"/>
      <c r="D18" s="47">
        <f>SUM(D16:D17)</f>
        <v>-6330725.411223189</v>
      </c>
      <c r="E18" s="58"/>
      <c r="F18" s="59"/>
      <c r="G18" s="61">
        <f>SUM(G16:G17)</f>
        <v>-1431707.1853909006</v>
      </c>
      <c r="H18" s="4" t="s">
        <v>27</v>
      </c>
      <c r="I18" s="4"/>
      <c r="J18" s="61">
        <f t="shared" ref="J18:K18" si="3">SUM(J16:J17)</f>
        <v>480568.35290510568</v>
      </c>
      <c r="K18" s="61">
        <f t="shared" si="3"/>
        <v>-5850157.0583180841</v>
      </c>
      <c r="L18" s="3"/>
      <c r="M18" s="61">
        <f t="shared" ref="M18:N18" si="4">SUM(M16:M17)</f>
        <v>-1321903.7056637113</v>
      </c>
      <c r="N18" s="61">
        <f t="shared" si="4"/>
        <v>109803.47972718927</v>
      </c>
    </row>
    <row r="19" spans="1:14" ht="13.5" customHeight="1">
      <c r="A19" s="9">
        <f t="shared" si="0"/>
        <v>9</v>
      </c>
      <c r="B19" s="7"/>
      <c r="C19" s="7"/>
      <c r="D19" s="17"/>
      <c r="E19" s="17"/>
      <c r="F19" s="38"/>
      <c r="G19" s="14"/>
      <c r="H19" s="4"/>
      <c r="I19" s="4"/>
      <c r="L19" s="3"/>
    </row>
    <row r="20" spans="1:14" ht="13.5" customHeight="1">
      <c r="A20" s="9">
        <f t="shared" si="0"/>
        <v>10</v>
      </c>
      <c r="B20" s="22" t="s">
        <v>29</v>
      </c>
      <c r="C20" s="7"/>
      <c r="D20" s="17"/>
      <c r="E20" s="17"/>
      <c r="F20" s="38"/>
      <c r="G20" s="14"/>
      <c r="H20" s="4"/>
      <c r="I20" s="4"/>
      <c r="L20" s="3"/>
    </row>
    <row r="21" spans="1:14" ht="13.5" customHeight="1">
      <c r="A21" s="9">
        <f t="shared" si="0"/>
        <v>11</v>
      </c>
      <c r="B21" s="7" t="s">
        <v>16</v>
      </c>
      <c r="C21" s="7"/>
      <c r="D21" s="58">
        <v>555911.64519122185</v>
      </c>
      <c r="E21" s="17" t="s">
        <v>10</v>
      </c>
      <c r="F21" s="38">
        <v>0.22498093236399827</v>
      </c>
      <c r="G21" s="59">
        <f>D21*F21</f>
        <v>125069.52024712529</v>
      </c>
      <c r="H21" s="4"/>
      <c r="I21" s="4"/>
      <c r="J21" s="47">
        <v>-126471.64954866728</v>
      </c>
      <c r="K21" s="47">
        <f>+D21+J21</f>
        <v>429439.9956425546</v>
      </c>
      <c r="L21" s="56">
        <v>0.22476599999999999</v>
      </c>
      <c r="M21" s="47">
        <f>+L21*K21</f>
        <v>96523.510060594417</v>
      </c>
      <c r="N21" s="47">
        <f>+M21-G21</f>
        <v>-28546.010186530868</v>
      </c>
    </row>
    <row r="22" spans="1:14" ht="13.5" customHeight="1">
      <c r="A22" s="9">
        <f t="shared" si="0"/>
        <v>12</v>
      </c>
      <c r="B22" s="7" t="s">
        <v>16</v>
      </c>
      <c r="C22" s="7"/>
      <c r="D22" s="19">
        <v>5237812.77444652</v>
      </c>
      <c r="E22" s="17" t="s">
        <v>12</v>
      </c>
      <c r="F22" s="38">
        <v>0.2262649010137</v>
      </c>
      <c r="G22" s="14">
        <f>D22*F22</f>
        <v>1185133.1889384352</v>
      </c>
      <c r="H22" s="4"/>
      <c r="I22" s="4"/>
      <c r="J22" s="42">
        <v>-354096.70335643843</v>
      </c>
      <c r="K22" s="31">
        <f>+D22+J22</f>
        <v>4883716.0710900817</v>
      </c>
      <c r="L22" s="57">
        <v>0.22605500000000001</v>
      </c>
      <c r="M22" s="42">
        <f>+L22*K22</f>
        <v>1103988.4364502684</v>
      </c>
      <c r="N22" s="42">
        <f>+M22-G22</f>
        <v>-81144.752488166792</v>
      </c>
    </row>
    <row r="23" spans="1:14" ht="13.5" customHeight="1">
      <c r="A23" s="9">
        <f t="shared" si="0"/>
        <v>13</v>
      </c>
      <c r="B23" s="22" t="s">
        <v>17</v>
      </c>
      <c r="C23" s="7"/>
      <c r="D23" s="17">
        <f>SUM(D21:D22)</f>
        <v>5793724.4196377415</v>
      </c>
      <c r="E23" s="17"/>
      <c r="F23" s="38"/>
      <c r="G23" s="34">
        <f>SUM(G21:G22)</f>
        <v>1310202.7091855605</v>
      </c>
      <c r="H23" s="4" t="s">
        <v>27</v>
      </c>
      <c r="I23" s="4"/>
      <c r="J23" s="60">
        <f>SUM(J21:J22)</f>
        <v>-480568.35290510568</v>
      </c>
      <c r="K23" s="60">
        <f>SUM(K21:K22)</f>
        <v>5313156.0667326367</v>
      </c>
      <c r="L23" s="3"/>
      <c r="N23" s="60">
        <f>SUM(N21:N22)</f>
        <v>-109690.76267469766</v>
      </c>
    </row>
    <row r="24" spans="1:14" ht="13.5" customHeight="1">
      <c r="A24" s="9">
        <f t="shared" si="0"/>
        <v>14</v>
      </c>
      <c r="B24" s="7"/>
      <c r="C24" s="7"/>
      <c r="D24" s="17"/>
      <c r="E24" s="17"/>
      <c r="F24" s="38"/>
      <c r="G24" s="14"/>
      <c r="H24" s="4"/>
      <c r="I24" s="4"/>
      <c r="L24" s="3"/>
    </row>
    <row r="25" spans="1:14" ht="13.5" customHeight="1">
      <c r="A25" s="9">
        <f t="shared" si="0"/>
        <v>15</v>
      </c>
      <c r="C25" s="23"/>
      <c r="D25" s="17"/>
      <c r="E25" s="17"/>
      <c r="F25" s="39"/>
      <c r="G25" s="12"/>
      <c r="H25" s="4"/>
      <c r="I25" s="4"/>
      <c r="L25" s="3"/>
    </row>
    <row r="26" spans="1:14" ht="13.5" customHeight="1">
      <c r="A26" s="9">
        <f t="shared" si="0"/>
        <v>16</v>
      </c>
      <c r="B26" s="24" t="s">
        <v>18</v>
      </c>
      <c r="C26" s="23"/>
      <c r="D26" s="17"/>
      <c r="E26" s="25"/>
      <c r="F26" s="39"/>
      <c r="G26" s="12"/>
      <c r="H26" s="4"/>
      <c r="I26" s="6" t="s">
        <v>36</v>
      </c>
      <c r="L26" s="3"/>
    </row>
    <row r="27" spans="1:14" ht="13.5" customHeight="1">
      <c r="A27" s="9">
        <f t="shared" si="0"/>
        <v>17</v>
      </c>
      <c r="B27" s="13"/>
      <c r="C27" s="13"/>
      <c r="D27" s="27"/>
      <c r="E27" s="26"/>
      <c r="F27" s="40"/>
      <c r="G27" s="12"/>
      <c r="H27" s="4"/>
      <c r="I27" s="4"/>
      <c r="L27" s="3"/>
    </row>
    <row r="28" spans="1:14" ht="13.5" customHeight="1">
      <c r="A28" s="9">
        <f t="shared" si="0"/>
        <v>18</v>
      </c>
      <c r="B28" s="28" t="s">
        <v>19</v>
      </c>
      <c r="C28" s="28"/>
      <c r="D28" s="58">
        <v>383702</v>
      </c>
      <c r="E28" s="17" t="s">
        <v>10</v>
      </c>
      <c r="F28" s="39">
        <v>0.22498093236399827</v>
      </c>
      <c r="G28" s="58">
        <f t="shared" ref="G28:G31" si="5">D28*F28</f>
        <v>86325.633709930858</v>
      </c>
      <c r="H28" s="33" t="s">
        <v>28</v>
      </c>
      <c r="I28" s="33"/>
      <c r="L28" s="3"/>
    </row>
    <row r="29" spans="1:14" ht="13.5" customHeight="1">
      <c r="A29" s="9">
        <f t="shared" si="0"/>
        <v>19</v>
      </c>
      <c r="B29" s="28" t="s">
        <v>19</v>
      </c>
      <c r="C29" s="13"/>
      <c r="D29" s="58">
        <v>10262963</v>
      </c>
      <c r="E29" s="17" t="s">
        <v>10</v>
      </c>
      <c r="F29" s="39">
        <v>0.22498093236399827</v>
      </c>
      <c r="G29" s="58">
        <f t="shared" si="5"/>
        <v>2308970.984557217</v>
      </c>
      <c r="H29" s="33" t="s">
        <v>28</v>
      </c>
      <c r="I29" s="33"/>
      <c r="L29" s="3"/>
    </row>
    <row r="30" spans="1:14" ht="13.5" customHeight="1">
      <c r="A30" s="9">
        <f t="shared" si="0"/>
        <v>20</v>
      </c>
      <c r="B30" s="28" t="s">
        <v>20</v>
      </c>
      <c r="C30" s="28"/>
      <c r="D30" s="58">
        <v>3749278</v>
      </c>
      <c r="E30" s="17" t="s">
        <v>10</v>
      </c>
      <c r="F30" s="39">
        <v>0.22498093236399827</v>
      </c>
      <c r="G30" s="58">
        <f t="shared" si="5"/>
        <v>843516.06013182667</v>
      </c>
      <c r="H30" s="33" t="s">
        <v>28</v>
      </c>
      <c r="I30" s="49">
        <f>D30/D12</f>
        <v>0.12104870359839029</v>
      </c>
      <c r="J30" s="47">
        <f>+I30*J12</f>
        <v>-771264.47804862284</v>
      </c>
      <c r="K30" s="47">
        <f t="shared" ref="K30:K31" si="6">+D30+J30</f>
        <v>2978013.5219513774</v>
      </c>
      <c r="L30" s="56">
        <v>0.22476599999999999</v>
      </c>
      <c r="M30" s="47">
        <f>+L30*K30</f>
        <v>669356.18727492332</v>
      </c>
      <c r="N30" s="47">
        <f>+M30-G30</f>
        <v>-174159.87285690336</v>
      </c>
    </row>
    <row r="31" spans="1:14" ht="13.5" customHeight="1">
      <c r="A31" s="9">
        <f t="shared" si="0"/>
        <v>21</v>
      </c>
      <c r="B31" s="28" t="s">
        <v>21</v>
      </c>
      <c r="C31" s="13"/>
      <c r="D31" s="58">
        <v>-3686949.035776</v>
      </c>
      <c r="E31" s="17" t="s">
        <v>10</v>
      </c>
      <c r="F31" s="39">
        <v>0.22498093236399827</v>
      </c>
      <c r="G31" s="58">
        <f t="shared" si="5"/>
        <v>-829493.23164742894</v>
      </c>
      <c r="H31" s="33" t="s">
        <v>28</v>
      </c>
      <c r="I31" s="45">
        <f>D31/D12</f>
        <v>-0.11903635873734088</v>
      </c>
      <c r="J31" s="47">
        <f>+I31*J12</f>
        <v>758442.77849485958</v>
      </c>
      <c r="K31" s="47">
        <f t="shared" si="6"/>
        <v>-2928506.2572811404</v>
      </c>
      <c r="L31" s="56">
        <v>0.22476599999999999</v>
      </c>
      <c r="M31" s="47">
        <f>+L31*K31</f>
        <v>-658228.63742405281</v>
      </c>
      <c r="N31" s="47">
        <f>+M31-G31</f>
        <v>171264.59422337613</v>
      </c>
    </row>
    <row r="32" spans="1:14" ht="13.5" customHeight="1">
      <c r="A32" s="9">
        <f t="shared" si="0"/>
        <v>22</v>
      </c>
      <c r="B32" s="23"/>
      <c r="C32" s="23"/>
      <c r="D32" s="58"/>
      <c r="E32" s="25"/>
      <c r="F32" s="39"/>
      <c r="G32" s="58"/>
      <c r="H32" s="4"/>
      <c r="I32" s="4"/>
      <c r="J32" s="47"/>
      <c r="K32" s="47"/>
      <c r="L32" s="3"/>
    </row>
    <row r="33" spans="1:14" ht="13.5" customHeight="1">
      <c r="A33" s="9">
        <f t="shared" si="0"/>
        <v>23</v>
      </c>
      <c r="B33" s="13"/>
      <c r="C33" s="13"/>
      <c r="D33" s="63"/>
      <c r="E33" s="26"/>
      <c r="F33" s="39"/>
      <c r="G33" s="58"/>
      <c r="H33" s="4"/>
      <c r="I33" s="4"/>
      <c r="J33" s="47"/>
      <c r="K33" s="47"/>
      <c r="L33" s="3"/>
    </row>
    <row r="34" spans="1:14" ht="13.5" customHeight="1">
      <c r="A34" s="9">
        <f t="shared" si="0"/>
        <v>24</v>
      </c>
      <c r="B34" s="23" t="s">
        <v>22</v>
      </c>
      <c r="C34" s="23"/>
      <c r="D34" s="58">
        <v>4124843</v>
      </c>
      <c r="E34" s="17" t="s">
        <v>12</v>
      </c>
      <c r="F34" s="39">
        <v>0.2262649010137</v>
      </c>
      <c r="G34" s="58">
        <f t="shared" ref="G34:G37" si="7">D34*F34</f>
        <v>933307.19309205341</v>
      </c>
      <c r="H34" s="33" t="s">
        <v>28</v>
      </c>
      <c r="I34" s="33"/>
      <c r="J34" s="47"/>
      <c r="K34" s="47"/>
      <c r="L34" s="3"/>
    </row>
    <row r="35" spans="1:14" ht="13.5" customHeight="1">
      <c r="A35" s="9">
        <f t="shared" si="0"/>
        <v>25</v>
      </c>
      <c r="B35" s="23" t="s">
        <v>22</v>
      </c>
      <c r="C35" s="13"/>
      <c r="D35" s="58">
        <v>-13952425</v>
      </c>
      <c r="E35" s="17" t="s">
        <v>12</v>
      </c>
      <c r="F35" s="39">
        <v>0.2262649010137</v>
      </c>
      <c r="G35" s="58">
        <f t="shared" si="7"/>
        <v>-3156944.0615260731</v>
      </c>
      <c r="H35" s="33" t="s">
        <v>28</v>
      </c>
      <c r="I35" s="33"/>
      <c r="J35" s="47"/>
      <c r="K35" s="47"/>
      <c r="L35" s="3"/>
    </row>
    <row r="36" spans="1:14" ht="13.5" customHeight="1">
      <c r="A36" s="9">
        <f t="shared" si="0"/>
        <v>26</v>
      </c>
      <c r="B36" s="23" t="s">
        <v>23</v>
      </c>
      <c r="C36" s="13"/>
      <c r="D36" s="58">
        <v>-6860504</v>
      </c>
      <c r="E36" s="17" t="s">
        <v>12</v>
      </c>
      <c r="F36" s="39">
        <v>0.2262649010137</v>
      </c>
      <c r="G36" s="58">
        <f t="shared" si="7"/>
        <v>-1552291.2584640929</v>
      </c>
      <c r="H36" s="33" t="s">
        <v>28</v>
      </c>
      <c r="I36" s="49">
        <f>D36/D13</f>
        <v>-3.7982251226954179E-2</v>
      </c>
      <c r="J36" s="47">
        <f>+I36*J13</f>
        <v>510846.01013754046</v>
      </c>
      <c r="K36" s="47">
        <f t="shared" ref="K36:K37" si="8">+D36+J36</f>
        <v>-6349657.9898624597</v>
      </c>
      <c r="L36" s="57">
        <v>0.22605500000000001</v>
      </c>
      <c r="M36" s="47">
        <f>+L36*K36</f>
        <v>-1435371.9368983584</v>
      </c>
      <c r="N36" s="47">
        <f>+M36-G36</f>
        <v>116919.32156573446</v>
      </c>
    </row>
    <row r="37" spans="1:14" ht="13.5" customHeight="1">
      <c r="A37" s="9">
        <f t="shared" si="0"/>
        <v>27</v>
      </c>
      <c r="B37" s="23" t="s">
        <v>24</v>
      </c>
      <c r="C37" s="13"/>
      <c r="D37" s="58">
        <v>-31246890.707648002</v>
      </c>
      <c r="E37" s="17" t="s">
        <v>12</v>
      </c>
      <c r="F37" s="39">
        <v>0.2262649010137</v>
      </c>
      <c r="G37" s="58">
        <f t="shared" si="7"/>
        <v>-7070074.632951878</v>
      </c>
      <c r="H37" s="33" t="s">
        <v>28</v>
      </c>
      <c r="I37" s="49">
        <f>D37/D13</f>
        <v>-0.17299417840424938</v>
      </c>
      <c r="J37" s="47">
        <f>+I37*J13</f>
        <v>2326702.1558774356</v>
      </c>
      <c r="K37" s="47">
        <f t="shared" si="8"/>
        <v>-28920188.551770568</v>
      </c>
      <c r="L37" s="57">
        <v>0.22605500000000001</v>
      </c>
      <c r="M37" s="47">
        <f>+L37*K37</f>
        <v>-6537553.2230704958</v>
      </c>
      <c r="N37" s="47">
        <f>+M37-G37</f>
        <v>532521.40988138225</v>
      </c>
    </row>
    <row r="38" spans="1:14" ht="13.5" customHeight="1">
      <c r="A38" s="9">
        <f t="shared" si="0"/>
        <v>28</v>
      </c>
      <c r="B38" s="13"/>
      <c r="C38" s="13"/>
      <c r="D38" s="13"/>
      <c r="E38" s="26"/>
      <c r="F38" s="38"/>
      <c r="G38" s="14"/>
      <c r="H38" s="4"/>
      <c r="I38" s="4"/>
      <c r="L38" s="3"/>
    </row>
    <row r="39" spans="1:14" ht="13.5" customHeight="1">
      <c r="A39" s="9">
        <f t="shared" si="0"/>
        <v>29</v>
      </c>
      <c r="B39" s="13"/>
      <c r="C39" s="13"/>
      <c r="D39" s="27"/>
      <c r="E39" s="26"/>
      <c r="F39" s="38"/>
      <c r="G39" s="43"/>
      <c r="H39" s="44"/>
      <c r="I39" s="44"/>
      <c r="L39" s="67" t="s">
        <v>32</v>
      </c>
      <c r="M39" s="67"/>
      <c r="N39" s="66">
        <f>N14+N18+N31+N37</f>
        <v>-3703431.2196764164</v>
      </c>
    </row>
    <row r="40" spans="1:14" ht="13.5" customHeight="1">
      <c r="A40" s="9">
        <f t="shared" si="0"/>
        <v>30</v>
      </c>
      <c r="B40" s="23"/>
      <c r="C40" s="23"/>
      <c r="D40" s="17"/>
      <c r="E40" s="17"/>
      <c r="F40" s="38"/>
      <c r="G40" s="14"/>
      <c r="H40" s="4"/>
      <c r="I40" s="4"/>
      <c r="L40" s="2"/>
      <c r="M40" s="2"/>
      <c r="N40" s="2"/>
    </row>
    <row r="41" spans="1:14" ht="13.5" customHeight="1">
      <c r="A41" s="9">
        <f t="shared" si="0"/>
        <v>31</v>
      </c>
      <c r="D41" s="17"/>
      <c r="E41" s="17"/>
      <c r="F41" s="38"/>
      <c r="G41" s="14"/>
      <c r="H41" s="4"/>
      <c r="I41" s="4"/>
      <c r="L41" s="67" t="s">
        <v>33</v>
      </c>
      <c r="M41" s="67"/>
      <c r="N41" s="68">
        <f>+N23</f>
        <v>-109690.76267469766</v>
      </c>
    </row>
    <row r="42" spans="1:14" ht="13.5" customHeight="1">
      <c r="A42" s="7"/>
      <c r="B42" s="50" t="s">
        <v>34</v>
      </c>
      <c r="C42" s="50" t="s">
        <v>35</v>
      </c>
      <c r="D42" s="17"/>
      <c r="E42" s="25"/>
      <c r="F42" s="39"/>
      <c r="G42" s="12"/>
      <c r="H42" s="4"/>
      <c r="I42" s="4"/>
    </row>
    <row r="43" spans="1:14" ht="13.5" customHeight="1">
      <c r="A43" s="7"/>
      <c r="B43" s="52" t="s">
        <v>37</v>
      </c>
      <c r="C43" s="23"/>
      <c r="D43" s="17"/>
      <c r="E43" s="25"/>
      <c r="F43" s="39"/>
      <c r="G43" s="12"/>
      <c r="H43" s="4"/>
      <c r="I43" s="4"/>
      <c r="K43" s="29"/>
      <c r="L43" s="52"/>
      <c r="M43" s="29"/>
      <c r="N43" s="64"/>
    </row>
    <row r="44" spans="1:14" ht="13.5" customHeight="1">
      <c r="A44" s="7"/>
      <c r="B44" s="29"/>
      <c r="C44" s="23"/>
      <c r="D44" s="17"/>
      <c r="E44" s="25"/>
      <c r="F44" s="39"/>
      <c r="G44" s="12"/>
      <c r="H44" s="4"/>
      <c r="I44" s="4"/>
      <c r="K44" s="29"/>
      <c r="L44" s="29"/>
      <c r="M44" s="29"/>
      <c r="N44" s="29"/>
    </row>
    <row r="45" spans="1:14" ht="13.5" customHeight="1">
      <c r="A45" s="7"/>
      <c r="B45" s="29"/>
      <c r="C45" s="23"/>
      <c r="D45" s="17"/>
      <c r="E45" s="25"/>
      <c r="F45" s="39"/>
      <c r="G45" s="12"/>
      <c r="H45" s="4"/>
      <c r="I45" s="4"/>
    </row>
    <row r="46" spans="1:14" ht="12" customHeight="1">
      <c r="A46" s="7"/>
      <c r="B46" s="23"/>
      <c r="C46" s="23"/>
      <c r="D46" s="17"/>
      <c r="E46" s="11"/>
      <c r="F46" s="37"/>
      <c r="G46" s="9"/>
      <c r="H46" s="4"/>
      <c r="I46" s="4"/>
    </row>
    <row r="47" spans="1:14" s="7" customFormat="1" ht="12" customHeight="1">
      <c r="B47" s="23"/>
      <c r="C47" s="23"/>
      <c r="D47" s="17"/>
      <c r="E47" s="11"/>
      <c r="F47" s="37"/>
      <c r="G47" s="9"/>
      <c r="H47" s="9"/>
      <c r="I47" s="9"/>
    </row>
    <row r="48" spans="1:14">
      <c r="D48" s="23"/>
    </row>
    <row r="49" spans="4:5">
      <c r="D49" s="12"/>
      <c r="E49" s="30"/>
    </row>
    <row r="50" spans="4:5">
      <c r="D50" s="12"/>
    </row>
    <row r="51" spans="4:5">
      <c r="D51" s="12"/>
    </row>
    <row r="52" spans="4:5">
      <c r="D52" s="12"/>
    </row>
    <row r="53" spans="4:5">
      <c r="D53" s="12"/>
    </row>
    <row r="54" spans="4:5">
      <c r="D54" s="12"/>
    </row>
    <row r="55" spans="4:5">
      <c r="D55" s="12"/>
    </row>
    <row r="56" spans="4:5">
      <c r="D56" s="12"/>
    </row>
  </sheetData>
  <mergeCells count="3">
    <mergeCell ref="D7:H7"/>
    <mergeCell ref="J7:N7"/>
    <mergeCell ref="B5:C5"/>
  </mergeCells>
  <conditionalFormatting sqref="B43">
    <cfRule type="cellIs" dxfId="2" priority="1" stopIfTrue="1" operator="equal">
      <formula>"Title"</formula>
    </cfRule>
  </conditionalFormatting>
  <conditionalFormatting sqref="B10:B11">
    <cfRule type="cellIs" dxfId="1" priority="2" stopIfTrue="1" operator="equal">
      <formula>"Adjustment to Income/Expense/Rate Base:"</formula>
    </cfRule>
  </conditionalFormatting>
  <conditionalFormatting sqref="H1:I1">
    <cfRule type="cellIs" dxfId="0" priority="3" stopIfTrue="1" operator="equal">
      <formula>"x.x"</formula>
    </cfRule>
  </conditionalFormatting>
  <pageMargins left="0.75" right="0.25" top="0.5" bottom="0.3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59C9D21-D629-4145-9FC8-E30480DCC154}"/>
</file>

<file path=customXml/itemProps2.xml><?xml version="1.0" encoding="utf-8"?>
<ds:datastoreItem xmlns:ds="http://schemas.openxmlformats.org/officeDocument/2006/customXml" ds:itemID="{F73429FB-7134-45B3-BB6A-4D2F6262A636}"/>
</file>

<file path=customXml/itemProps3.xml><?xml version="1.0" encoding="utf-8"?>
<ds:datastoreItem xmlns:ds="http://schemas.openxmlformats.org/officeDocument/2006/customXml" ds:itemID="{5992B3C5-B338-4944-B865-81D6511DE336}"/>
</file>

<file path=customXml/itemProps4.xml><?xml version="1.0" encoding="utf-8"?>
<ds:datastoreItem xmlns:ds="http://schemas.openxmlformats.org/officeDocument/2006/customXml" ds:itemID="{C522E989-2938-4FE1-9384-502C9FC44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SC-9</vt:lpstr>
      <vt:lpstr>'Exh SC-9'!Print_Area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2012-11-27T23:36:05Z</dcterms:created>
  <dcterms:modified xsi:type="dcterms:W3CDTF">2013-06-12T15:35:52Z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