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8800" windowHeight="13110"/>
  </bookViews>
  <sheets>
    <sheet name="JAP-5 Summary (Base Revenue)" sheetId="1" r:id="rId1"/>
    <sheet name="JAP-5 Unitized Lighting Costs" sheetId="2" r:id="rId2"/>
    <sheet name="JAP-5 Classification of Costs" sheetId="3" r:id="rId3"/>
    <sheet name="JAP-5 Combined Charges" sheetId="4" r:id="rId4"/>
    <sheet name="JAP-5 Tariff Summary Lights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[3]Actual!#REF!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six6" localSheetId="2" hidden="1">{#N/A,#N/A,FALSE,"CRPT";#N/A,#N/A,FALSE,"TREND";#N/A,#N/A,FALSE,"%Curve"}</definedName>
    <definedName name="__________________six6" localSheetId="0" hidden="1">{#N/A,#N/A,FALSE,"CRPT";#N/A,#N/A,FALSE,"TREND";#N/A,#N/A,FALSE,"%Curve"}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2" hidden="1">{#N/A,#N/A,FALSE,"schA"}</definedName>
    <definedName name="__________________www1" localSheetId="0" hidden="1">{#N/A,#N/A,FALSE,"schA"}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2" hidden="1">{#N/A,#N/A,FALSE,"CRPT";#N/A,#N/A,FALSE,"TREND";#N/A,#N/A,FALSE,"%Curve"}</definedName>
    <definedName name="_________________six6" localSheetId="0" hidden="1">{#N/A,#N/A,FALSE,"CRPT";#N/A,#N/A,FALSE,"TREND";#N/A,#N/A,FALSE,"%Curve"}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2" hidden="1">{#N/A,#N/A,FALSE,"schA"}</definedName>
    <definedName name="_________________www1" localSheetId="0" hidden="1">{#N/A,#N/A,FALSE,"schA"}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2" hidden="1">{#N/A,#N/A,FALSE,"CRPT";#N/A,#N/A,FALSE,"TREND";#N/A,#N/A,FALSE,"%Curve"}</definedName>
    <definedName name="________________six6" localSheetId="0" hidden="1">{#N/A,#N/A,FALSE,"CRPT";#N/A,#N/A,FALSE,"TREND";#N/A,#N/A,FALSE,"%Curve"}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2" hidden="1">{#N/A,#N/A,FALSE,"schA"}</definedName>
    <definedName name="________________www1" localSheetId="0" hidden="1">{#N/A,#N/A,FALSE,"schA"}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2" hidden="1">{#N/A,#N/A,FALSE,"CRPT";#N/A,#N/A,FALSE,"TREND";#N/A,#N/A,FALSE,"%Curve"}</definedName>
    <definedName name="_______________six6" localSheetId="0" hidden="1">{#N/A,#N/A,FALSE,"CRPT";#N/A,#N/A,FALSE,"TREND";#N/A,#N/A,FALSE,"%Curve"}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2" hidden="1">{#N/A,#N/A,FALSE,"schA"}</definedName>
    <definedName name="_______________www1" localSheetId="0" hidden="1">{#N/A,#N/A,FALSE,"schA"}</definedName>
    <definedName name="_______________www1" localSheetId="1" hidden="1">{#N/A,#N/A,FALSE,"schA"}</definedName>
    <definedName name="_______________www1" hidden="1">{#N/A,#N/A,FALSE,"schA"}</definedName>
    <definedName name="______________six6" localSheetId="2" hidden="1">{#N/A,#N/A,FALSE,"CRPT";#N/A,#N/A,FALSE,"TREND";#N/A,#N/A,FALSE,"%Curve"}</definedName>
    <definedName name="______________six6" localSheetId="0" hidden="1">{#N/A,#N/A,FALSE,"CRPT";#N/A,#N/A,FALSE,"TREND";#N/A,#N/A,FALSE,"%Curve"}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2" hidden="1">{#N/A,#N/A,FALSE,"schA"}</definedName>
    <definedName name="______________www1" localSheetId="0" hidden="1">{#N/A,#N/A,FALSE,"schA"}</definedName>
    <definedName name="______________www1" localSheetId="1" hidden="1">{#N/A,#N/A,FALSE,"schA"}</definedName>
    <definedName name="______________www1" hidden="1">{#N/A,#N/A,FALSE,"schA"}</definedName>
    <definedName name="_____________six6" localSheetId="2" hidden="1">{#N/A,#N/A,FALSE,"CRPT";#N/A,#N/A,FALSE,"TREND";#N/A,#N/A,FALSE,"%Curve"}</definedName>
    <definedName name="_____________six6" localSheetId="0" hidden="1">{#N/A,#N/A,FALSE,"CRPT";#N/A,#N/A,FALSE,"TREND";#N/A,#N/A,FALSE,"%Curve"}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2" hidden="1">{#N/A,#N/A,FALSE,"schA"}</definedName>
    <definedName name="_____________www1" localSheetId="0" hidden="1">{#N/A,#N/A,FALSE,"schA"}</definedName>
    <definedName name="_____________www1" localSheetId="1" hidden="1">{#N/A,#N/A,FALSE,"schA"}</definedName>
    <definedName name="_____________www1" hidden="1">{#N/A,#N/A,FALSE,"schA"}</definedName>
    <definedName name="____________six6" localSheetId="2" hidden="1">{#N/A,#N/A,FALSE,"CRPT";#N/A,#N/A,FALSE,"TREND";#N/A,#N/A,FALSE,"%Curve"}</definedName>
    <definedName name="____________six6" localSheetId="0" hidden="1">{#N/A,#N/A,FALSE,"CRPT";#N/A,#N/A,FALSE,"TREND";#N/A,#N/A,FALSE,"%Curve"}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2" hidden="1">{#N/A,#N/A,FALSE,"schA"}</definedName>
    <definedName name="____________www1" localSheetId="0" hidden="1">{#N/A,#N/A,FALSE,"schA"}</definedName>
    <definedName name="____________www1" localSheetId="1" hidden="1">{#N/A,#N/A,FALSE,"schA"}</definedName>
    <definedName name="____________www1" hidden="1">{#N/A,#N/A,FALSE,"schA"}</definedName>
    <definedName name="___________six6" localSheetId="2" hidden="1">{#N/A,#N/A,FALSE,"CRPT";#N/A,#N/A,FALSE,"TREND";#N/A,#N/A,FALSE,"%Curve"}</definedName>
    <definedName name="___________six6" localSheetId="0" hidden="1">{#N/A,#N/A,FALSE,"CRPT";#N/A,#N/A,FALSE,"TREND";#N/A,#N/A,FALSE,"%Curve"}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2" hidden="1">{#N/A,#N/A,FALSE,"schA"}</definedName>
    <definedName name="___________www1" localSheetId="0" hidden="1">{#N/A,#N/A,FALSE,"schA"}</definedName>
    <definedName name="___________www1" localSheetId="1" hidden="1">{#N/A,#N/A,FALSE,"schA"}</definedName>
    <definedName name="___________www1" hidden="1">{#N/A,#N/A,FALSE,"schA"}</definedName>
    <definedName name="__________six6" localSheetId="2" hidden="1">{#N/A,#N/A,FALSE,"CRPT";#N/A,#N/A,FALSE,"TREND";#N/A,#N/A,FALSE,"%Curve"}</definedName>
    <definedName name="__________six6" localSheetId="0" hidden="1">{#N/A,#N/A,FALSE,"CRPT";#N/A,#N/A,FALSE,"TREND";#N/A,#N/A,FALSE,"%Curve"}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2" hidden="1">{#N/A,#N/A,FALSE,"schA"}</definedName>
    <definedName name="__________www1" localSheetId="0" hidden="1">{#N/A,#N/A,FALSE,"schA"}</definedName>
    <definedName name="__________www1" localSheetId="1" hidden="1">{#N/A,#N/A,FALSE,"schA"}</definedName>
    <definedName name="__________www1" hidden="1">{#N/A,#N/A,FALSE,"schA"}</definedName>
    <definedName name="_________six6" localSheetId="2" hidden="1">{#N/A,#N/A,FALSE,"CRPT";#N/A,#N/A,FALSE,"TREND";#N/A,#N/A,FALSE,"%Curve"}</definedName>
    <definedName name="_________six6" localSheetId="0" hidden="1">{#N/A,#N/A,FALSE,"CRPT";#N/A,#N/A,FALSE,"TREND";#N/A,#N/A,FALSE,"%Curve"}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2" hidden="1">{#N/A,#N/A,FALSE,"schA"}</definedName>
    <definedName name="_________www1" localSheetId="0" hidden="1">{#N/A,#N/A,FALSE,"schA"}</definedName>
    <definedName name="_________www1" localSheetId="1" hidden="1">{#N/A,#N/A,FALSE,"schA"}</definedName>
    <definedName name="_________www1" hidden="1">{#N/A,#N/A,FALSE,"schA"}</definedName>
    <definedName name="________six6" localSheetId="2" hidden="1">{#N/A,#N/A,FALSE,"CRPT";#N/A,#N/A,FALSE,"TREND";#N/A,#N/A,FALSE,"%Curve"}</definedName>
    <definedName name="________six6" localSheetId="0" hidden="1">{#N/A,#N/A,FALSE,"CRPT";#N/A,#N/A,FALSE,"TREND";#N/A,#N/A,FALSE,"%Curve"}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2" hidden="1">{#N/A,#N/A,FALSE,"schA"}</definedName>
    <definedName name="________www1" localSheetId="0" hidden="1">{#N/A,#N/A,FALSE,"schA"}</definedName>
    <definedName name="________www1" localSheetId="1" hidden="1">{#N/A,#N/A,FALSE,"schA"}</definedName>
    <definedName name="________www1" hidden="1">{#N/A,#N/A,FALSE,"schA"}</definedName>
    <definedName name="_______six6" localSheetId="2" hidden="1">{#N/A,#N/A,FALSE,"CRPT";#N/A,#N/A,FALSE,"TREND";#N/A,#N/A,FALSE,"%Curve"}</definedName>
    <definedName name="_______six6" localSheetId="0" hidden="1">{#N/A,#N/A,FALSE,"CRPT";#N/A,#N/A,FALSE,"TREND";#N/A,#N/A,FALSE,"%Curve"}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2" hidden="1">{#N/A,#N/A,FALSE,"schA"}</definedName>
    <definedName name="_______www1" localSheetId="0" hidden="1">{#N/A,#N/A,FALSE,"schA"}</definedName>
    <definedName name="_______www1" localSheetId="1" hidden="1">{#N/A,#N/A,FALSE,"schA"}</definedName>
    <definedName name="_______www1" hidden="1">{#N/A,#N/A,FALSE,"schA"}</definedName>
    <definedName name="______six6" localSheetId="2" hidden="1">{#N/A,#N/A,FALSE,"CRPT";#N/A,#N/A,FALSE,"TREND";#N/A,#N/A,FALSE,"%Curve"}</definedName>
    <definedName name="______six6" localSheetId="0" hidden="1">{#N/A,#N/A,FALSE,"CRPT";#N/A,#N/A,FALSE,"TREND";#N/A,#N/A,FALSE,"%Curve"}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2" hidden="1">{#N/A,#N/A,FALSE,"schA"}</definedName>
    <definedName name="______www1" localSheetId="0" hidden="1">{#N/A,#N/A,FALSE,"schA"}</definedName>
    <definedName name="______www1" localSheetId="1" hidden="1">{#N/A,#N/A,FALSE,"schA"}</definedName>
    <definedName name="______www1" hidden="1">{#N/A,#N/A,FALSE,"schA"}</definedName>
    <definedName name="_____six6" localSheetId="2" hidden="1">{#N/A,#N/A,FALSE,"CRPT";#N/A,#N/A,FALSE,"TREND";#N/A,#N/A,FALSE,"%Curve"}</definedName>
    <definedName name="_____six6" localSheetId="0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2" hidden="1">{#N/A,#N/A,FALSE,"schA"}</definedName>
    <definedName name="_____www1" localSheetId="0" hidden="1">{#N/A,#N/A,FALSE,"schA"}</definedName>
    <definedName name="_____www1" localSheetId="1" hidden="1">{#N/A,#N/A,FALSE,"schA"}</definedName>
    <definedName name="_____www1" hidden="1">{#N/A,#N/A,FALSE,"schA"}</definedName>
    <definedName name="____six6" localSheetId="2" hidden="1">{#N/A,#N/A,FALSE,"CRPT";#N/A,#N/A,FALSE,"TREND";#N/A,#N/A,FALSE,"%Curve"}</definedName>
    <definedName name="____six6" localSheetId="0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2" hidden="1">{#N/A,#N/A,FALSE,"schA"}</definedName>
    <definedName name="____www1" localSheetId="0" hidden="1">{#N/A,#N/A,FALSE,"schA"}</definedName>
    <definedName name="____www1" localSheetId="1" hidden="1">{#N/A,#N/A,FALSE,"schA"}</definedName>
    <definedName name="____www1" hidden="1">{#N/A,#N/A,FALSE,"schA"}</definedName>
    <definedName name="___six6" localSheetId="2" hidden="1">{#N/A,#N/A,FALSE,"CRPT";#N/A,#N/A,FALSE,"TREND";#N/A,#N/A,FALSE,"%Curve"}</definedName>
    <definedName name="___six6" localSheetId="0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2" hidden="1">{#N/A,#N/A,FALSE,"schA"}</definedName>
    <definedName name="___www1" localSheetId="0" hidden="1">{#N/A,#N/A,FALSE,"schA"}</definedName>
    <definedName name="___www1" localSheetId="1" hidden="1">{#N/A,#N/A,FALSE,"schA"}</definedName>
    <definedName name="___www1" hidden="1">{#N/A,#N/A,FALSE,"schA"}</definedName>
    <definedName name="__123Graph_A" hidden="1">[4]Inputs!#REF!</definedName>
    <definedName name="__123Graph_B" hidden="1">[4]Inputs!#REF!</definedName>
    <definedName name="__123Graph_D" localSheetId="0" hidden="1">#REF!</definedName>
    <definedName name="__123Graph_D" hidden="1">#REF!</definedName>
    <definedName name="__123Graph_ECURRENT" localSheetId="0" hidden="1">[5]ConsolidatingPL!#REF!</definedName>
    <definedName name="__123Graph_ECURRENT" hidden="1">[5]ConsolidatingPL!#REF!</definedName>
    <definedName name="__six6" localSheetId="2" hidden="1">{#N/A,#N/A,FALSE,"CRPT";#N/A,#N/A,FALSE,"TREND";#N/A,#N/A,FALSE,"%Curve"}</definedName>
    <definedName name="__six6" localSheetId="0" hidden="1">{#N/A,#N/A,FALSE,"CRPT";#N/A,#N/A,FALSE,"TREND";#N/A,#N/A,FALSE,"%Curve"}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2" hidden="1">{#N/A,#N/A,FALSE,"schA"}</definedName>
    <definedName name="__www1" localSheetId="0" hidden="1">{#N/A,#N/A,FALSE,"schA"}</definedName>
    <definedName name="__www1" localSheetId="1" hidden="1">{#N/A,#N/A,FALSE,"schA"}</definedName>
    <definedName name="__www1" hidden="1">{#N/A,#N/A,FALSE,"schA"}</definedName>
    <definedName name="_1Price_Ta">#REF!</definedName>
    <definedName name="_2Price_Ta">#REF!</definedName>
    <definedName name="_B">'[6]Rate Design'!#REF!</definedName>
    <definedName name="_ex1" localSheetId="2" hidden="1">{#N/A,#N/A,FALSE,"Summ";#N/A,#N/A,FALSE,"General"}</definedName>
    <definedName name="_ex1" localSheetId="0" hidden="1">{#N/A,#N/A,FALSE,"Summ";#N/A,#N/A,FALSE,"General"}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>[1]Jan!#REF!</definedName>
    <definedName name="_MEN3">[1]Jan!#REF!</definedName>
    <definedName name="_new1" localSheetId="2" hidden="1">{#N/A,#N/A,FALSE,"Summ";#N/A,#N/A,FALSE,"General"}</definedName>
    <definedName name="_new1" localSheetId="0" hidden="1">{#N/A,#N/A,FALSE,"Summ";#N/A,#N/A,FALSE,"General"}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P">#REF!</definedName>
    <definedName name="_PC1">[7]CLASSIFIERS!$A$7:$IV$7</definedName>
    <definedName name="_PC2">[7]CLASSIFIERS!$A$10:$IV$10</definedName>
    <definedName name="_PC3">[7]CLASSIFIERS!$A$12:$IV$12</definedName>
    <definedName name="_PC4">[7]CLASSIFIERS!$A$13:$IV$13</definedName>
    <definedName name="_Regression_Int" hidden="1">1</definedName>
    <definedName name="_SEC24">[7]EXTERNAL!$A$112:$IV$114</definedName>
    <definedName name="_Sep03">[8]BS!$AB$7:$AB$3420</definedName>
    <definedName name="_six6" localSheetId="2" hidden="1">{#N/A,#N/A,FALSE,"CRPT";#N/A,#N/A,FALSE,"TREND";#N/A,#N/A,FALSE,"%Curve"}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TOP1">[1]Jan!#REF!</definedName>
    <definedName name="_www1" localSheetId="2" hidden="1">{#N/A,#N/A,FALSE,"schA"}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AAAAAAAAAAAAA" localSheetId="2" hidden="1">{#N/A,#N/A,FALSE,"Coversheet";#N/A,#N/A,FALSE,"QA"}</definedName>
    <definedName name="AAAAAAAAAAAAAA" localSheetId="0" hidden="1">{#N/A,#N/A,FALSE,"Coversheet";#N/A,#N/A,FALSE,"QA"}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cct108364">'[9]Func Study'!#REF!</definedName>
    <definedName name="Acct108364S">'[9]Func Study'!#REF!</definedName>
    <definedName name="Acct228.42TROJD">'[10]Func Study'!#REF!</definedName>
    <definedName name="Acct2281SO">'[11]Func Study'!$H$2190</definedName>
    <definedName name="Acct2283SO">'[11]Func Study'!$H$2198</definedName>
    <definedName name="Acct22842TROJD">'[10]Func Study'!#REF!</definedName>
    <definedName name="Acct228SO">'[11]Func Study'!$H$2194</definedName>
    <definedName name="Acct350">'[11]Func Study'!$H$1628</definedName>
    <definedName name="Acct352">'[11]Func Study'!$H$1635</definedName>
    <definedName name="Acct353">'[11]Func Study'!$H$1641</definedName>
    <definedName name="Acct354">'[11]Func Study'!$H$1647</definedName>
    <definedName name="Acct355">'[11]Func Study'!$H$1654</definedName>
    <definedName name="Acct356">'[11]Func Study'!$H$1660</definedName>
    <definedName name="Acct357">'[11]Func Study'!$H$1666</definedName>
    <definedName name="Acct358">'[11]Func Study'!$H$1672</definedName>
    <definedName name="Acct359">'[11]Func Study'!$H$1678</definedName>
    <definedName name="Acct360">'[11]Func Study'!$H$1698</definedName>
    <definedName name="Acct361">'[11]Func Study'!$H$1704</definedName>
    <definedName name="Acct362">'[11]Func Study'!$H$1710</definedName>
    <definedName name="Acct364">'[11]Func Study'!$H$1717</definedName>
    <definedName name="Acct365">'[11]Func Study'!$H$1724</definedName>
    <definedName name="Acct366">'[11]Func Study'!$H$1731</definedName>
    <definedName name="Acct367">'[11]Func Study'!$H$1738</definedName>
    <definedName name="Acct368">'[11]Func Study'!$H$1744</definedName>
    <definedName name="Acct369">'[11]Func Study'!$H$1751</definedName>
    <definedName name="Acct370">'[11]Func Study'!$H$1762</definedName>
    <definedName name="Acct371">'[11]Func Study'!$H$1769</definedName>
    <definedName name="Acct372">'[11]Func Study'!$H$1776</definedName>
    <definedName name="Acct372A">'[11]Func Study'!$H$1775</definedName>
    <definedName name="Acct372DP">'[11]Func Study'!$H$1773</definedName>
    <definedName name="Acct372DS">'[11]Func Study'!$H$1774</definedName>
    <definedName name="Acct373">'[11]Func Study'!$H$1782</definedName>
    <definedName name="Acct41011">'[12]Functional Study'!#REF!</definedName>
    <definedName name="Acct41011BADDEBT">'[12]Functional Study'!#REF!</definedName>
    <definedName name="Acct41011DITEXP">'[12]Functional Study'!#REF!</definedName>
    <definedName name="Acct41011S">'[12]Functional Study'!#REF!</definedName>
    <definedName name="Acct41011SE">'[12]Functional Study'!#REF!</definedName>
    <definedName name="Acct41011SG1">'[12]Functional Study'!#REF!</definedName>
    <definedName name="Acct41011SG2">'[12]Functional Study'!#REF!</definedName>
    <definedName name="ACCT41011SGCT">'[12]Functional Study'!#REF!</definedName>
    <definedName name="Acct41011SGPP">'[12]Functional Study'!#REF!</definedName>
    <definedName name="Acct41011SNP">'[12]Functional Study'!#REF!</definedName>
    <definedName name="ACCT41011SNPD">'[12]Functional Study'!#REF!</definedName>
    <definedName name="Acct41011SO">'[12]Functional Study'!#REF!</definedName>
    <definedName name="Acct41011TROJP">'[12]Functional Study'!#REF!</definedName>
    <definedName name="Acct41111">'[12]Functional Study'!#REF!</definedName>
    <definedName name="Acct41111BADDEBT">'[12]Functional Study'!#REF!</definedName>
    <definedName name="Acct41111DITEXP">'[12]Functional Study'!#REF!</definedName>
    <definedName name="Acct41111S">'[12]Functional Study'!#REF!</definedName>
    <definedName name="Acct41111SE">'[12]Functional Study'!#REF!</definedName>
    <definedName name="Acct41111SG1">'[12]Functional Study'!#REF!</definedName>
    <definedName name="Acct41111SG2">'[12]Functional Study'!#REF!</definedName>
    <definedName name="Acct41111SG3">'[12]Functional Study'!#REF!</definedName>
    <definedName name="Acct41111SGPP">'[12]Functional Study'!#REF!</definedName>
    <definedName name="Acct41111SNP">'[12]Functional Study'!#REF!</definedName>
    <definedName name="Acct41111SNTP">'[12]Functional Study'!#REF!</definedName>
    <definedName name="Acct41111SO">'[12]Functional Study'!#REF!</definedName>
    <definedName name="Acct41111TROJP">'[12]Functional Study'!#REF!</definedName>
    <definedName name="Acct411BADDEBT">'[12]Functional Study'!#REF!</definedName>
    <definedName name="Acct411DGP">'[12]Functional Study'!#REF!</definedName>
    <definedName name="Acct411DGU">'[12]Functional Study'!#REF!</definedName>
    <definedName name="Acct411DITEXP">'[12]Functional Study'!#REF!</definedName>
    <definedName name="Acct411DNPP">'[12]Functional Study'!#REF!</definedName>
    <definedName name="Acct411DNPTP">'[12]Functional Study'!#REF!</definedName>
    <definedName name="Acct411S">'[12]Functional Study'!#REF!</definedName>
    <definedName name="Acct411SE">'[12]Functional Study'!#REF!</definedName>
    <definedName name="Acct411SG">'[12]Functional Study'!#REF!</definedName>
    <definedName name="Acct411SGPP">'[12]Functional Study'!#REF!</definedName>
    <definedName name="Acct411SO">'[12]Functional Study'!#REF!</definedName>
    <definedName name="Acct411TROJP">'[12]Functional Study'!#REF!</definedName>
    <definedName name="Acct447DGU">'[10]Func Study'!#REF!</definedName>
    <definedName name="Acct448S">'[11]Func Study'!$H$274</definedName>
    <definedName name="Acct450S">'[11]Func Study'!$H$302</definedName>
    <definedName name="Acct451S">'[11]Func Study'!$H$307</definedName>
    <definedName name="Acct454S">'[11]Func Study'!$H$318</definedName>
    <definedName name="Acct456S">'[11]Func Study'!$H$325</definedName>
    <definedName name="Acct510">'[11]Func Study'!#REF!</definedName>
    <definedName name="Acct510DNPPSU">'[11]Func Study'!#REF!</definedName>
    <definedName name="ACCT510JBG">'[11]Func Study'!#REF!</definedName>
    <definedName name="ACCT510SSGCH">'[11]Func Study'!#REF!</definedName>
    <definedName name="ACCT557CAGE">'[11]Func Study'!$H$683</definedName>
    <definedName name="Acct557CT">'[11]Func Study'!$H$681</definedName>
    <definedName name="Acct580">'[11]Func Study'!$H$791</definedName>
    <definedName name="Acct581">'[11]Func Study'!$H$796</definedName>
    <definedName name="Acct582">'[11]Func Study'!$H$801</definedName>
    <definedName name="Acct583">'[11]Func Study'!$H$806</definedName>
    <definedName name="Acct584">'[11]Func Study'!$H$811</definedName>
    <definedName name="Acct585">'[11]Func Study'!$H$816</definedName>
    <definedName name="Acct586">'[11]Func Study'!$H$821</definedName>
    <definedName name="Acct587">'[11]Func Study'!$H$826</definedName>
    <definedName name="Acct588">'[11]Func Study'!$H$831</definedName>
    <definedName name="Acct589">'[11]Func Study'!$H$836</definedName>
    <definedName name="Acct590">'[11]Func Study'!$H$841</definedName>
    <definedName name="Acct591">'[11]Func Study'!$H$846</definedName>
    <definedName name="Acct592">'[11]Func Study'!$H$851</definedName>
    <definedName name="Acct593">'[11]Func Study'!$H$856</definedName>
    <definedName name="Acct594">'[11]Func Study'!$H$861</definedName>
    <definedName name="Acct595">'[11]Func Study'!$H$866</definedName>
    <definedName name="Acct596">'[11]Func Study'!$H$876</definedName>
    <definedName name="Acct597">'[11]Func Study'!$H$881</definedName>
    <definedName name="Acct598">'[11]Func Study'!$H$886</definedName>
    <definedName name="ACCT904SG">'[13]Functional Study'!#REF!</definedName>
    <definedName name="AcctAGA">'[11]Func Study'!$H$296</definedName>
    <definedName name="AcctDFAD">'[11]Func Study'!#REF!</definedName>
    <definedName name="AcctDFAP">'[11]Func Study'!#REF!</definedName>
    <definedName name="AcctDFAT">'[11]Func Study'!#REF!</definedName>
    <definedName name="AcctTable">[14]Variables!$AK$42:$AK$396</definedName>
    <definedName name="AcctTS0">'[11]Func Study'!$H$1686</definedName>
    <definedName name="Acq1Plant">'[15]Acquisition Inputs'!$C$8</definedName>
    <definedName name="Acq2Plant">'[15]Acquisition Inputs'!$C$70</definedName>
    <definedName name="ActualROR">'[10]G+T+D+R+M'!$H$61</definedName>
    <definedName name="ADJPTDCE.T">[7]INTERNAL!$A$31:$IV$33</definedName>
    <definedName name="Adjs2avg">[16]Inputs!$L$255:'[16]Inputs'!$T$505</definedName>
    <definedName name="After_Tax_Cash_Discount">'[17]Assumptions (Input)'!$D$37</definedName>
    <definedName name="afudc_flag">'[17]Assumptions (Input)'!$B$13</definedName>
    <definedName name="ANCIL">[7]EXTERNAL!$A$163:$IV$165</definedName>
    <definedName name="APR">[18]Backup!#REF!</definedName>
    <definedName name="APRT">#REF!</definedName>
    <definedName name="AS2DocOpenMode" hidden="1">"AS2DocumentEdit"</definedName>
    <definedName name="Assessment_Rate">'[17]Assumptions (Input)'!$B$7</definedName>
    <definedName name="AUG">[18]Backup!#REF!</definedName>
    <definedName name="AUGT">#REF!</definedName>
    <definedName name="Aurora_Prices">"Monthly Price Summary'!$C$4:$H$63"</definedName>
    <definedName name="AvgFactors">[14]Factors!$B$3:$P$99</definedName>
    <definedName name="b" localSheetId="2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g_Unb_KWHs">[19]LeadSht!$L$10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[20]ZZCOOM_M03_Q005!#REF!</definedName>
    <definedName name="BEx3O85IKWARA6NCJOLRBRJFMEWW" hidden="1">[20]ZZCOOM_M03_Q005!#REF!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[20]ZZCOOM_M03_Q005!#REF!</definedName>
    <definedName name="BEx5MLQZM68YQSKARVWTTPINFQ2C" hidden="1">[20]ZZCOOM_M03_Q005!#REF!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[20]ZZCOOM_M03_Q005!#REF!</definedName>
    <definedName name="BExERWCEBKQRYWRQLYJ4UCMMKTHG" hidden="1">[20]ZZCOOM_M03_Q005!#REF!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[20]ZZCOOM_M03_Q005!#REF!</definedName>
    <definedName name="BExMBYPQDG9AYDQ5E8IECVFREPO6" hidden="1">[20]ZZCOOM_M03_Q005!#REF!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[20]ZZCOOM_M03_Q005!#REF!</definedName>
    <definedName name="BExQ9ZLYHWABXAA9NJDW8ZS0UQ9P" hidden="1">[20]ZZCOOM_M03_Q005!#REF!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[20]ZZCOOM_M03_Q005!#REF!</definedName>
    <definedName name="BExTUY9WNSJ91GV8CP0SKJTEIV82" hidden="1">[20]ZZCOOM_M03_Q005!#REF!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OOK_LIFE">'[21]Lvl FCR'!$G$10</definedName>
    <definedName name="BOOKADJ">#REF!</definedName>
    <definedName name="BPAX">[7]EXTERNAL!$A$121:$IV$123</definedName>
    <definedName name="Button_1">"TradeSummary_Ken_Finicle_List"</definedName>
    <definedName name="CAE.T">[7]INTERNAL!$A$34:$IV$36</definedName>
    <definedName name="CAES1.T">[7]INTERNAL!$A$37:$IV$39</definedName>
    <definedName name="cap">[22]Readings!$B$2</definedName>
    <definedName name="Capital_Inflation">'[17]Assumptions (Input)'!$B$11</definedName>
    <definedName name="CASE">[23]INPUTS!$C$8</definedName>
    <definedName name="CaseDescription">'[15]Dispatch Cases'!$C$11</definedName>
    <definedName name="CBWorkbookPriority" hidden="1">-2060790043</definedName>
    <definedName name="CCGT_HeatRate">[15]Assumptions!$H$23</definedName>
    <definedName name="CCGTPrice">[15]Assumptions!$H$22</definedName>
    <definedName name="Check">#REF!</definedName>
    <definedName name="CL_RT2">'[24]Transp Data'!$A$6:$C$81</definedName>
    <definedName name="Classification">'[11]Func Study'!$AB$251</definedName>
    <definedName name="Close_Date">'[17]Capital Projects(Input)'!$D$7:$D$53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Construction_OH">'[25]Virtual 49 Back-Up'!$E$54</definedName>
    <definedName name="ConversionFactor">[15]Assumptions!$I$65</definedName>
    <definedName name="COSFacVal">[11]Inputs!$R$5</definedName>
    <definedName name="CurrQtr">'[26]Inc Stmt'!$AJ$222</definedName>
    <definedName name="CUS">[7]CLASSIFIERS!$A$6:$IV$6</definedName>
    <definedName name="CUST_1">[7]EXTERNAL!$A$22:$IV$24</definedName>
    <definedName name="CUST_4">[7]EXTERNAL!$A$25:$IV$27</definedName>
    <definedName name="CUST_5">[7]EXTERNAL!$A$28:$IV$30</definedName>
    <definedName name="CUST_6">[7]EXTERNAL!$A$31:$IV$33</definedName>
    <definedName name="D108.05.T">[7]INTERNAL!$A$22:$IV$24</definedName>
    <definedName name="D108.10.T">[7]INTERNAL!$A$25:$IV$27</definedName>
    <definedName name="D361.T">[7]INTERNAL!$A$4:$IV$6</definedName>
    <definedName name="D362.T">[7]INTERNAL!$A$7:$IV$9</definedName>
    <definedName name="D364.T">[7]INTERNAL!$A$10:$IV$12</definedName>
    <definedName name="D366.T">[7]INTERNAL!$A$13:$IV$15</definedName>
    <definedName name="D368.T">[7]INTERNAL!$A$16:$IV$18</definedName>
    <definedName name="D370.T">[7]INTERNAL!$A$19:$IV$21</definedName>
    <definedName name="D372.T">[7]INTERNAL!$A$28:$IV$30</definedName>
    <definedName name="Data.Avg">'[26]Avg Amts'!$A$5:$BP$34</definedName>
    <definedName name="Data.Qtrs.Avg">'[26]Avg Amts'!$A$5:$IV$5</definedName>
    <definedName name="_xlnm.Database">[27]Invoice!#REF!</definedName>
    <definedName name="DATE">[28]Jan!#REF!</definedName>
    <definedName name="DebtPerc">[15]Assumptions!$I$58</definedName>
    <definedName name="DEC">[18]Backup!#REF!</definedName>
    <definedName name="DECT">#REF!</definedName>
    <definedName name="DELETE01" localSheetId="2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EM">[7]CLASSIFIERS!$A$4:$IV$4</definedName>
    <definedName name="DEM_1">[7]EXTERNAL!$A$7:$IV$9</definedName>
    <definedName name="DEM_12CP">[7]EXTERNAL!$A$118:$IV$120</definedName>
    <definedName name="DEM_12NCP_P">[7]EXTERNAL!$A$187:$IV$189</definedName>
    <definedName name="DEM_12NCP_S">[7]EXTERNAL!$A$190:$IV$192</definedName>
    <definedName name="DEM_12NCP1">[7]EXTERNAL!$A$139:$IV$141</definedName>
    <definedName name="DEM_12NCP2">[7]EXTERNAL!$A$130:$IV$132</definedName>
    <definedName name="DEM_1A">[7]EXTERNAL!$A$115:$IV$117</definedName>
    <definedName name="DEM_2A">[7]EXTERNAL!$A$148:$IV$150</definedName>
    <definedName name="DEM_3A">[7]EXTERNAL!$A$199:$IV$201</definedName>
    <definedName name="DEM_3B">[7]EXTERNAL!$A$196:$IV$198</definedName>
    <definedName name="Demand">[10]Inputs!$D$8</definedName>
    <definedName name="Demand2">[29]Inputs!$D$11</definedName>
    <definedName name="DES1.T">[7]INTERNAL!$A$40:$IV$42</definedName>
    <definedName name="DES2.T">[7]INTERNAL!$A$43:$IV$45</definedName>
    <definedName name="DF_HeatRate">[15]Assumptions!$L$23</definedName>
    <definedName name="DFIT" localSheetId="2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DIR_40">[7]EXTERNAL!$A$193:$IV$195</definedName>
    <definedName name="DIR_449">[7]EXTERNAL!$A$127:$IV$129</definedName>
    <definedName name="DIR_449_ENERGY">[7]EXTERNAL!$A$160:$IV$162</definedName>
    <definedName name="DIR_449_HV">[7]EXTERNAL!$A$157:$IV$159</definedName>
    <definedName name="DIR_449_OATT">[7]EXTERNAL!$A$166:$IV$168</definedName>
    <definedName name="DIR_RESALE">[7]EXTERNAL!$A$124:$IV$126</definedName>
    <definedName name="DIR_RESALE_LARGE">[7]EXTERNAL!$A$154:$IV$156</definedName>
    <definedName name="DIR_RESALE_SMALL">[7]EXTERNAL!$A$151:$IV$153</definedName>
    <definedName name="DIR108.09">[7]EXTERNAL!$A$106:$IV$108</definedName>
    <definedName name="DIR235.00">[7]EXTERNAL!$A$85:$IV$87</definedName>
    <definedName name="DIR360.01">[7]EXTERNAL!$A$37:$IV$39</definedName>
    <definedName name="DIR361.01">[7]EXTERNAL!$A$40:$IV$42</definedName>
    <definedName name="DIR362.01">[7]EXTERNAL!$A$43:$IV$45</definedName>
    <definedName name="DIR364.01">[7]EXTERNAL!$A$46:$IV$48</definedName>
    <definedName name="DIR366.01">[7]EXTERNAL!$A$49:$IV$51</definedName>
    <definedName name="DIR368.03">[7]EXTERNAL!$A$55:$IV$57</definedName>
    <definedName name="DIR368.03C">[7]EXTERNAL!$A$52:$IV$54</definedName>
    <definedName name="DIR372.00">[7]EXTERNAL!$A$58:$IV$60</definedName>
    <definedName name="DIR373.00">[7]EXTERNAL!$A$61:$IV$63</definedName>
    <definedName name="DIR450.01">[7]EXTERNAL!$A$10:$IV$12</definedName>
    <definedName name="DIR450.02">[7]EXTERNAL!$A$184:$IV$186</definedName>
    <definedName name="DIR451.02">[7]EXTERNAL!$A$70:$IV$72</definedName>
    <definedName name="DIR451.03">[7]EXTERNAL!$A$136:$IV$138</definedName>
    <definedName name="DIR451.05">[7]EXTERNAL!$A$76:$IV$78</definedName>
    <definedName name="DIR451.06">[7]EXTERNAL!$A$109:$IV$111</definedName>
    <definedName name="DIR451.07">[7]EXTERNAL!$A$133:$IV$135</definedName>
    <definedName name="DIR454.04">[7]EXTERNAL!$A$73:$IV$75</definedName>
    <definedName name="DIR556.01">[7]EXTERNAL!$A$175:$IV$177</definedName>
    <definedName name="DIR565.02">[7]EXTERNAL!$A$178:$IV$180</definedName>
    <definedName name="DIR908.01">[7]EXTERNAL!$A$172:$IV$174</definedName>
    <definedName name="DIR920.01">[7]EXTERNAL!$A$181:$IV$183</definedName>
    <definedName name="Dis">'[11]Func Study'!$AB$250</definedName>
    <definedName name="DisFac">'[11]Func Dist Factor Table'!$A$11:$G$25</definedName>
    <definedName name="Dist_factor">#REF!</definedName>
    <definedName name="DistPeakMethod">[13]Inputs!#REF!</definedName>
    <definedName name="DocketNumber">'[30]JHS-19'!$AR$2</definedName>
    <definedName name="DP.T">[7]INTERNAL!$A$46:$IV$48</definedName>
    <definedName name="DUDE" hidden="1">#REF!</definedName>
    <definedName name="EBFIT.T">[7]INTERNAL!$A$88:$IV$90</definedName>
    <definedName name="ee" localSheetId="2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ffTax">[7]INPUTS!$F$31</definedName>
    <definedName name="Electric_Prices">'[31]Monthly Price Summary'!$B$4:$E$27</definedName>
    <definedName name="ElecWC_LineItems">[8]BS!$AO$7:$AO$3420</definedName>
    <definedName name="ElRBLine">[8]BS!$AP$7:$AP$3141</definedName>
    <definedName name="EndDate">[15]Assumptions!$C$11</definedName>
    <definedName name="energy">[22]Readings!$B$3</definedName>
    <definedName name="ENERGY_1">[7]EXTERNAL!$A$4:$IV$6</definedName>
    <definedName name="ENERGY_2">[7]EXTERNAL!$A$145:$IV$147</definedName>
    <definedName name="Engy">[10]Inputs!$D$9</definedName>
    <definedName name="Engy2">[29]Inputs!$D$12</definedName>
    <definedName name="EPIS.T">[7]INTERNAL!$A$49:$IV$51</definedName>
    <definedName name="error" localSheetId="2" hidden="1">{#N/A,#N/A,FALSE,"Coversheet";#N/A,#N/A,FALSE,"QA"}</definedName>
    <definedName name="error" localSheetId="0" hidden="1">{#N/A,#N/A,FALSE,"Coversheet";#N/A,#N/A,FALSE,"QA"}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2" hidden="1">{#N/A,#N/A,FALSE,"Summ";#N/A,#N/A,FALSE,"General"}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101top">#REF!</definedName>
    <definedName name="f104top">#REF!</definedName>
    <definedName name="f138top">#REF!</definedName>
    <definedName name="f140top">#REF!</definedName>
    <definedName name="Factorck">'[11]COS Factor Table'!$O$15:$O$113</definedName>
    <definedName name="FactorType">[14]Variables!$AK$2:$AL$12</definedName>
    <definedName name="FACTP">#REF!</definedName>
    <definedName name="FactSum">'[11]COS Factor Table'!$A$14:$O$113</definedName>
    <definedName name="FCR">'[25]Virtual 49 Back-Up'!$B$20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EB">[18]Backup!#REF!</definedName>
    <definedName name="FEBT">#REF!</definedName>
    <definedName name="Fed_Cap_Tax">[32]Inputs!$E$112</definedName>
    <definedName name="FedTaxRate">[15]Assumptions!$C$33</definedName>
    <definedName name="ffff" localSheetId="2" hidden="1">{#N/A,#N/A,FALSE,"Coversheet";#N/A,#N/A,FALSE,"QA"}</definedName>
    <definedName name="ffff" localSheetId="0" hidden="1">{#N/A,#N/A,FALSE,"Coversheet";#N/A,#N/A,FALSE,"QA"}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2" hidden="1">{#N/A,#N/A,FALSE,"Coversheet";#N/A,#N/A,FALSE,"QA"}</definedName>
    <definedName name="fffgf" localSheetId="0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FIT_Tax_Rate">'[17]Assumptions (Input)'!$B$5</definedName>
    <definedName name="FranchiseTax">[16]Variables!$D$26</definedName>
    <definedName name="FTAX">[7]INPUTS!$F$30</definedName>
    <definedName name="Func">'[11]Func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'[11]Func Study'!$AB$250</definedName>
    <definedName name="GP.T">[7]INTERNAL!$A$52:$IV$54</definedName>
    <definedName name="GREATER10MW">#REF!</definedName>
    <definedName name="GTD_Percents">#REF!</definedName>
    <definedName name="HEIGHT">#REF!</definedName>
    <definedName name="helllo" localSheetId="2" hidden="1">{#N/A,#N/A,FALSE,"Pg 6b CustCount_Gas";#N/A,#N/A,FALSE,"QA";#N/A,#N/A,FALSE,"Report";#N/A,#N/A,FALSE,"forecast"}</definedName>
    <definedName name="helllo" localSheetId="0" hidden="1">{#N/A,#N/A,FALSE,"Pg 6b CustCount_Gas";#N/A,#N/A,FALSE,"QA";#N/A,#N/A,FALSE,"Report";#N/A,#N/A,FALSE,"forecast"}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2" hidden="1">{#N/A,#N/A,FALSE,"Coversheet";#N/A,#N/A,FALSE,"QA"}</definedName>
    <definedName name="HELP" localSheetId="0" hidden="1">{#N/A,#N/A,FALSE,"Coversheet";#N/A,#N/A,FALSE,"QA"}</definedName>
    <definedName name="HELP" localSheetId="1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2" hidden="1">{"'Sheet1'!$A$1:$J$121"}</definedName>
    <definedName name="HTML_Control" localSheetId="0" hidden="1">{"'Sheet1'!$A$1:$J$121"}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BFIT.T">[7]INTERNAL!$A$85:$IV$87</definedName>
    <definedName name="ID_0303_RVN_data">#REF!</definedName>
    <definedName name="IDcontractsRVN">#REF!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DADJ">#REF!</definedName>
    <definedName name="INPUT">[33]Summary!#REF!</definedName>
    <definedName name="Instructions">#REF!</definedName>
    <definedName name="Insurance_Rate">'[17]Assumptions (Input)'!$B$9</definedName>
    <definedName name="INTRESEXCH">[34]Sheet1!$AG$1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[18]Backup!#REF!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localSheetId="2" hidden="1">{#N/A,#N/A,FALSE,"Summ";#N/A,#N/A,FALSE,"General"}</definedName>
    <definedName name="jfkljsdkljiejgr" localSheetId="0" hidden="1">{#N/A,#N/A,FALSE,"Summ";#N/A,#N/A,FALSE,"General"}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jjj">[35]Inputs!$N$18</definedName>
    <definedName name="JUL">[18]Backup!#REF!</definedName>
    <definedName name="JULT">#REF!</definedName>
    <definedName name="JUN">[18]Backup!#REF!</definedName>
    <definedName name="JUNT">#REF!</definedName>
    <definedName name="Jurisdiction">[14]Variables!$AK$15</definedName>
    <definedName name="JurisNumber">[14]Variables!$AL$15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ATEPAY">[34]Sheet1!$E$3:$E$25</definedName>
    <definedName name="Levy_Rate">'[17]Assumptions (Input)'!$B$6</definedName>
    <definedName name="limcount" hidden="1">1</definedName>
    <definedName name="LINE.T">[7]INTERNAL!$A$55:$IV$57</definedName>
    <definedName name="Line_Ext_Credit">#REF!</definedName>
    <definedName name="LinkCos">'[11]JAM Download'!$K$4</definedName>
    <definedName name="LoadArray">'[36]Load Source Data'!$C$78:$X$89</definedName>
    <definedName name="LOG">[18]Backup!#REF!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localSheetId="2" hidden="1">{#N/A,#N/A,FALSE,"Coversheet";#N/A,#N/A,FALSE,"QA"}</definedName>
    <definedName name="lookup" localSheetId="0" hidden="1">{#N/A,#N/A,FALSE,"Coversheet";#N/A,#N/A,FALSE,"QA"}</definedName>
    <definedName name="lookup" localSheetId="1" hidden="1">{#N/A,#N/A,FALSE,"Coversheet";#N/A,#N/A,FALSE,"QA"}</definedName>
    <definedName name="lookup" hidden="1">{#N/A,#N/A,FALSE,"Coversheet";#N/A,#N/A,FALSE,"QA"}</definedName>
    <definedName name="LOSS">[18]Backup!#REF!</definedName>
    <definedName name="M9100F4_v4">[37]M9100F4!$A$1:$V$99</definedName>
    <definedName name="MACRS">'[17]MACRS RATES'!$A$3:$AT$10</definedName>
    <definedName name="MACTIT">#REF!</definedName>
    <definedName name="MAR">[18]Backup!#REF!</definedName>
    <definedName name="MART">#REF!</definedName>
    <definedName name="MAY">[18]Backup!#REF!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RGER_COST">[34]Sheet1!$AF$3:$AJ$28</definedName>
    <definedName name="Method">[10]Inputs!$C$6</definedName>
    <definedName name="Miller" localSheetId="2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ONTH">[18]Backup!#REF!</definedName>
    <definedName name="monthlist">[38]Table!$R$2:$S$13</definedName>
    <definedName name="monthtotals">'[38]WA SBC'!$D$40:$O$40</definedName>
    <definedName name="MTD_Format">[39]Mthly!$B$11:$D$11,[39]Mthly!$B$31:$D$31</definedName>
    <definedName name="MTKWH">#REF!</definedName>
    <definedName name="MTR_YR3">[40]Variables!$E$14</definedName>
    <definedName name="MTREV">#REF!</definedName>
    <definedName name="MULT">#REF!</definedName>
    <definedName name="NCP_360">[7]EXTERNAL!$A$13:$IV$15</definedName>
    <definedName name="NCP_361">[7]EXTERNAL!$A$16:$IV$18</definedName>
    <definedName name="NCP_362">[7]EXTERNAL!$A$19:$IV$21</definedName>
    <definedName name="Net_to_Gross_Factor">[11]Inputs!$G$8</definedName>
    <definedName name="NetToGross">[16]Variables!$D$23</definedName>
    <definedName name="new" localSheetId="2" hidden="1">{#N/A,#N/A,FALSE,"Summ";#N/A,#N/A,FALSE,"General"}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EWMO1">[1]Jan!#REF!</definedName>
    <definedName name="NEWMO2">[1]Jan!#REF!</definedName>
    <definedName name="NEWMONTH">[1]Jan!#REF!</definedName>
    <definedName name="NORMALIZE">#REF!</definedName>
    <definedName name="NOV">[18]Backup!#REF!</definedName>
    <definedName name="NOVT">#REF!</definedName>
    <definedName name="NPC">[13]Inputs!$N$18</definedName>
    <definedName name="NRG">[7]CLASSIFIERS!$A$5:$IV$5</definedName>
    <definedName name="NUM">#REF!</definedName>
    <definedName name="O_M_Input">'[17]MiscItems(Input)'!$B$5:$AO$8,'[17]MiscItems(Input)'!$B$13:$AO$13,'[17]MiscItems(Input)'!$B$15:$B$17,'[17]MiscItems(Input)'!$B$17:$AO$17,'[17]MiscItems(Input)'!$B$15:$AO$15</definedName>
    <definedName name="O_M_Rate">'[25]Virtual 49 Back-Up'!$B$21</definedName>
    <definedName name="OBCLEASE">[34]Sheet1!$AF$4:$AI$23</definedName>
    <definedName name="OCT">[18]Backup!#REF!</definedName>
    <definedName name="OCTT">#REF!</definedName>
    <definedName name="OH">[7]CLASSIFIERS!$A$8:$IV$8</definedName>
    <definedName name="OH_NCP">[7]EXTERNAL!$A$79:$IV$81</definedName>
    <definedName name="OH_SVC">[7]EXTERNAL!$A$142:$IV$144</definedName>
    <definedName name="OH_TFMR">[7]EXTERNAL!$A$97:$IV$99</definedName>
    <definedName name="OH_TFMRC">[7]EXTERNAL!$A$94:$IV$96</definedName>
    <definedName name="ONE">[1]Jan!#REF!</definedName>
    <definedName name="option">'[41]Dist Misc'!$F$120</definedName>
    <definedName name="OthRCF">[23]INPUTS!$F$41</definedName>
    <definedName name="OthUnc">[7]INPUTS!$F$36</definedName>
    <definedName name="outlookdata">'[42]pivoted data'!$D$3:$Q$90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[43]TransInvest!#REF!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[10]Inputs!$T$5</definedName>
    <definedName name="Percent_debt">[32]Inputs!$E$129</definedName>
    <definedName name="Plant_Input">'[17]Plant(Input)'!$B$7:$AP$9,'[17]Plant(Input)'!$B$11,'[17]Plant(Input)'!$B$15:$AP$15,'[17]Plant(Input)'!$B$18,'[17]Plant(Input)'!$B$20:$AP$20</definedName>
    <definedName name="PMAC">[18]Backup!#REF!</definedName>
    <definedName name="POWER.T">[7]INTERNAL!$A$58:$IV$60</definedName>
    <definedName name="PP.T">[7]INTERNAL!$A$61:$IV$63</definedName>
    <definedName name="PRESENT">#REF!</definedName>
    <definedName name="PreTaxDebtCost">[15]Assumptions!$I$56</definedName>
    <definedName name="PreTaxWACC">[15]Assumptions!$I$62</definedName>
    <definedName name="PRICCHNG">#REF!</definedName>
    <definedName name="Prices_Aurora">'[31]Monthly Price Summary'!$C$4:$H$63</definedName>
    <definedName name="_xlnm.Print_Area" localSheetId="2">'JAP-5 Classification of Costs'!$B$1:$K$53</definedName>
    <definedName name="_xlnm.Print_Area" localSheetId="3">'JAP-5 Combined Charges'!$A$1:$J$199</definedName>
    <definedName name="_xlnm.Print_Area" localSheetId="0">'JAP-5 Summary (Base Revenue)'!$A$1:$G$27</definedName>
    <definedName name="_xlnm.Print_Area" localSheetId="1">'JAP-5 Unitized Lighting Costs'!$A$1:$D$123</definedName>
    <definedName name="_xlnm.Print_Titles" localSheetId="3">'JAP-5 Combined Charges'!$1:$8</definedName>
    <definedName name="_xlnm.Print_Titles" localSheetId="4">'JAP-5 Tariff Summary Lights'!$1:$7</definedName>
    <definedName name="_xlnm.Print_Titles" localSheetId="1">'JAP-5 Unitized Lighting Costs'!$1:$8</definedName>
    <definedName name="Prior_Month">[19]Sch_120!$I$21</definedName>
    <definedName name="PROFORMA">[7]EXTERNAL!$A$67:$IV$69</definedName>
    <definedName name="PROFORMA_RETAIL">[7]EXTERNAL!$A$91:$IV$93</definedName>
    <definedName name="PROFORMA_RETAIL_TAX">[7]EXTERNAL!$A$169:$IV$171</definedName>
    <definedName name="Prov_Cap_Tax">[32]Inputs!$E$111</definedName>
    <definedName name="PTABLES">#REF!</definedName>
    <definedName name="PTDGP.T">[7]INTERNAL!$A$64:$IV$66</definedName>
    <definedName name="PTDMOD">#REF!</definedName>
    <definedName name="PTDP.T">[7]INTERNAL!$A$67:$IV$69</definedName>
    <definedName name="PTDROLL">#REF!</definedName>
    <definedName name="PTMOD">#REF!</definedName>
    <definedName name="PTROLL">#REF!</definedName>
    <definedName name="PWORKBACK">#REF!</definedName>
    <definedName name="q" localSheetId="2" hidden="1">{#N/A,#N/A,FALSE,"Coversheet";#N/A,#N/A,FALSE,"QA"}</definedName>
    <definedName name="q" localSheetId="0" hidden="1">{#N/A,#N/A,FALSE,"Coversheet";#N/A,#N/A,FALSE,"QA"}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2" hidden="1">{#N/A,#N/A,FALSE,"schA"}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Query1">#REF!</definedName>
    <definedName name="RATE2">'[24]Transp Data'!$A$8:$I$112</definedName>
    <definedName name="Rates">[44]Codes!$A$1:$C$500</definedName>
    <definedName name="RB.T">[7]INTERNAL!$A$70:$IV$72</definedName>
    <definedName name="RC_ADJ">#REF!</definedName>
    <definedName name="Requlated_scenario">'[17]Assumptions (Input)'!$B$12</definedName>
    <definedName name="RESADJ">#REF!</definedName>
    <definedName name="ResExchCrRate">[19]Sch_194!$M$31</definedName>
    <definedName name="RESID">[7]EXTERNAL!$A$88:$IV$90</definedName>
    <definedName name="resource_lookup">'[45]#REF'!$B$3:$C$112</definedName>
    <definedName name="ResourceSupplier">[16]Variables!$D$28</definedName>
    <definedName name="ResRCF">[23]INPUTS!$F$39</definedName>
    <definedName name="ResUnc">[7]INPUTS!$F$34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[44]Codes!$F$2:$G$10</definedName>
    <definedName name="Revenue_by_month_take_2">#REF!</definedName>
    <definedName name="revenue_flag">'[17]Assumptions (Input)'!$C$12</definedName>
    <definedName name="Revenue_Taxes">'[17]Assumptions (Input)'!$B$8</definedName>
    <definedName name="RevenueCheck">#REF!</definedName>
    <definedName name="REVFAC1.T">[7]INTERNAL!$A$73:$IV$75</definedName>
    <definedName name="RevReqSettle">#REF!</definedName>
    <definedName name="REVVSTRS">#REF!</definedName>
    <definedName name="RISFORM">#REF!</definedName>
    <definedName name="ROD">[7]INPUTS!$F$25</definedName>
    <definedName name="ROR">[23]INPUTS!$F$24</definedName>
    <definedName name="SAPBEXhrIndnt" hidden="1">"Wide"</definedName>
    <definedName name="SAPsysID" hidden="1">"708C5W7SBKP804JT78WJ0JNKI"</definedName>
    <definedName name="SAPwbID" hidden="1">"ARS"</definedName>
    <definedName name="SBRCF">[23]INPUTS!$F$40</definedName>
    <definedName name="SbUnc">[7]INPUTS!$F$35</definedName>
    <definedName name="SCH33CUSTS">#REF!</definedName>
    <definedName name="SCH48ADJ">#REF!</definedName>
    <definedName name="SCH98NOR">#REF!</definedName>
    <definedName name="SCHED47">#REF!</definedName>
    <definedName name="Schedule">[13]Inputs!$N$14</definedName>
    <definedName name="sdlfhsdlhfkl" localSheetId="2" hidden="1">{#N/A,#N/A,FALSE,"Summ";#N/A,#N/A,FALSE,"General"}</definedName>
    <definedName name="sdlfhsdlhfkl" localSheetId="0" hidden="1">{#N/A,#N/A,FALSE,"Summ";#N/A,#N/A,FALSE,"General"}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">#REF!</definedName>
    <definedName name="SECOND">[1]Jan!#REF!</definedName>
    <definedName name="SEP">[18]Backup!#REF!</definedName>
    <definedName name="Sep03AMA">[8]BS!$AN$7:$AN$3420</definedName>
    <definedName name="SEPT">#REF!</definedName>
    <definedName name="SERVICES_3">#REF!</definedName>
    <definedName name="seven" localSheetId="2" hidden="1">{#N/A,#N/A,FALSE,"CRPT";#N/A,#N/A,FALSE,"TREND";#N/A,#N/A,FALSE,"%Curve"}</definedName>
    <definedName name="seven" localSheetId="0" hidden="1">{#N/A,#N/A,FALSE,"CRPT";#N/A,#N/A,FALSE,"TREND";#N/A,#N/A,FALSE,"%Curve"}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g">#REF!</definedName>
    <definedName name="six" localSheetId="2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TART">[1]Jan!#REF!</definedName>
    <definedName name="StartDate">[15]Assumptions!$C$9</definedName>
    <definedName name="STAX">[7]INPUTS!$F$29</definedName>
    <definedName name="SUM_TAB1">#REF!</definedName>
    <definedName name="SUM_TAB2">#REF!</definedName>
    <definedName name="SUM_TAB3">#REF!</definedName>
    <definedName name="SW.T">[7]INTERNAL!$A$76:$IV$78</definedName>
    <definedName name="SWPTD.T">[7]INTERNAL!$A$79:$IV$81</definedName>
    <definedName name="t" localSheetId="2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[10]Inputs!$G$29</definedName>
    <definedName name="TDMOD">#REF!</definedName>
    <definedName name="TDP.T">[7]INTERNAL!$A$82:$IV$84</definedName>
    <definedName name="TDROLL">#REF!</definedName>
    <definedName name="tem" localSheetId="2" hidden="1">{#N/A,#N/A,FALSE,"Summ";#N/A,#N/A,FALSE,"General"}</definedName>
    <definedName name="tem" localSheetId="0" hidden="1">{#N/A,#N/A,FALSE,"Summ";#N/A,#N/A,FALSE,"General"}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2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[34]Sheet1!$A$4:$E$40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[11]Inputs!$C$5</definedName>
    <definedName name="TFR">[7]CLASSIFIERS!$A$11:$IV$11</definedName>
    <definedName name="ThermalBookLife">[15]Assumptions!$C$25</definedName>
    <definedName name="Title">[15]Assumptions!$A$1</definedName>
    <definedName name="TotalRateBase">'[11]G+T+D+R+M'!$H$58</definedName>
    <definedName name="TP.T">[7]INTERNAL!$A$91:$IV$93</definedName>
    <definedName name="tr" localSheetId="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TRANSM_2">[46]Transm2!$A$1:$M$461:'[46]10 Yr FC'!$M$47</definedName>
    <definedName name="u" localSheetId="2" hidden="1">{#N/A,#N/A,FALSE,"Summ";#N/A,#N/A,FALSE,"General"}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AACT115S">'[13]Functional Study'!#REF!</definedName>
    <definedName name="UAcct103">'[11]Func Study'!$AB$1613</definedName>
    <definedName name="UAcct105Dnpg">'[11]Func Study'!$AB$2010</definedName>
    <definedName name="UAcct105S">'[11]Func Study'!$AB$2005</definedName>
    <definedName name="UAcct105Seu">'[11]Func Study'!$AB$2009</definedName>
    <definedName name="UAcct105Snppo">'[11]Func Study'!$AB$2008</definedName>
    <definedName name="UAcct105Snpps">'[11]Func Study'!$AB$2006</definedName>
    <definedName name="UAcct105Snpt">'[11]Func Study'!$AB$2007</definedName>
    <definedName name="UAcct1081390">'[11]Func Study'!$AB$2451</definedName>
    <definedName name="UAcct1081390Rcl">'[11]Func Study'!$AB$2450</definedName>
    <definedName name="UAcct1081399">'[11]Func Study'!$AB$2459</definedName>
    <definedName name="UAcct1081399Rcl">'[11]Func Study'!$AB$2458</definedName>
    <definedName name="UAcct108360">'[11]Func Study'!$AB$2355</definedName>
    <definedName name="UAcct108361">'[11]Func Study'!$AB$2359</definedName>
    <definedName name="UAcct108362">'[11]Func Study'!$AB$2363</definedName>
    <definedName name="UAcct108364">'[11]Func Study'!$AB$2367</definedName>
    <definedName name="UAcct108365">'[11]Func Study'!$AB$2371</definedName>
    <definedName name="UAcct108366">'[11]Func Study'!$AB$2375</definedName>
    <definedName name="UAcct108367">'[11]Func Study'!$AB$2379</definedName>
    <definedName name="UAcct108368">'[11]Func Study'!$AB$2383</definedName>
    <definedName name="UAcct108369">'[11]Func Study'!$AB$2387</definedName>
    <definedName name="UAcct108370">'[11]Func Study'!$AB$2391</definedName>
    <definedName name="UAcct108371">'[11]Func Study'!$AB$2395</definedName>
    <definedName name="UAcct108372">'[11]Func Study'!$AB$2399</definedName>
    <definedName name="UAcct108373">'[11]Func Study'!$AB$2403</definedName>
    <definedName name="UAcct108D">'[11]Func Study'!$AB$2415</definedName>
    <definedName name="UAcct108D00">'[11]Func Study'!$AB$2407</definedName>
    <definedName name="UAcct108Ds">'[11]Func Study'!$AB$2411</definedName>
    <definedName name="UAcct108Ep">'[11]Func Study'!$AB$2327</definedName>
    <definedName name="UAcct108Gpcn">'[11]Func Study'!$AB$2429</definedName>
    <definedName name="UAcct108Gps">'[11]Func Study'!$AB$2425</definedName>
    <definedName name="UAcct108Gpse">'[11]Func Study'!$AB$2431</definedName>
    <definedName name="UAcct108Gpsg">'[11]Func Study'!$AB$2428</definedName>
    <definedName name="UAcct108Gpsgp">'[11]Func Study'!$AB$2426</definedName>
    <definedName name="UAcct108Gpsgu">'[11]Func Study'!$AB$2427</definedName>
    <definedName name="UAcct108Gpso">'[11]Func Study'!$AB$2430</definedName>
    <definedName name="UACCT108GPSSGCH">'[11]Func Study'!$AB$2434</definedName>
    <definedName name="UACCT108GPSSGCT">'[11]Func Study'!$AB$2433</definedName>
    <definedName name="UAcct108Hp">'[11]Func Study'!$AB$2313</definedName>
    <definedName name="UAcct108Mp">'[11]Func Study'!$AB$2444</definedName>
    <definedName name="UAcct108Np">'[11]Func Study'!$AB$2305</definedName>
    <definedName name="UAcct108Op">'[11]Func Study'!$AB$2322</definedName>
    <definedName name="UACCT108OPSSCCT">'[11]Func Study'!$AB$2321</definedName>
    <definedName name="UAcct108Sp">'[11]Func Study'!$AB$2299</definedName>
    <definedName name="UACCT108SPSSGCH">'[11]Func Study'!$AB$2298</definedName>
    <definedName name="UAcct108Tp">'[11]Func Study'!$AB$2346</definedName>
    <definedName name="UAcct111Clg">'[11]Func Study'!$AB$2487</definedName>
    <definedName name="UAcct111Clgsou">'[11]Func Study'!$AB$2485</definedName>
    <definedName name="UAcct111Clh">'[11]Func Study'!$AB$2493</definedName>
    <definedName name="UAcct111Cls">'[11]Func Study'!$AB$2478</definedName>
    <definedName name="UAcct111Ipcn">'[11]Func Study'!$AB$2502</definedName>
    <definedName name="UAcct111Ips">'[11]Func Study'!$AB$2497</definedName>
    <definedName name="UAcct111Ipse">'[11]Func Study'!$AB$2500</definedName>
    <definedName name="UAcct111Ipsg">'[11]Func Study'!$AB$2501</definedName>
    <definedName name="UAcct111Ipsgp">'[11]Func Study'!$AB$2498</definedName>
    <definedName name="UAcct111Ipsgu">'[11]Func Study'!$AB$2499</definedName>
    <definedName name="UAcct111Ipso">'[11]Func Study'!$AB$2506</definedName>
    <definedName name="UACCT111IPSSGCH">'[11]Func Study'!$AB$2505</definedName>
    <definedName name="UACCT111IPSSGCT">'[11]Func Study'!$AB$2504</definedName>
    <definedName name="UAcct114">'[11]Func Study'!$AB$2017</definedName>
    <definedName name="UACCT115">'[13]Functional Study'!#REF!</definedName>
    <definedName name="UACCT115DGP">'[13]Functional Study'!#REF!</definedName>
    <definedName name="UACCT115SG">'[13]Functional Study'!#REF!</definedName>
    <definedName name="UAcct120">'[11]Func Study'!$AB$2021</definedName>
    <definedName name="UAcct124">'[11]Func Study'!$AB$2026</definedName>
    <definedName name="UAcct141">'[11]Func Study'!$AB$2173</definedName>
    <definedName name="UAcct151">'[11]Func Study'!$AB$2049</definedName>
    <definedName name="Uacct151SSECT">'[11]Func Study'!$AB$2047</definedName>
    <definedName name="UAcct154">'[11]Func Study'!$AB$2083</definedName>
    <definedName name="Uacct154SSGCT">'[11]Func Study'!$AB$2080</definedName>
    <definedName name="UAcct163">'[11]Func Study'!$AB$2093</definedName>
    <definedName name="UAcct165">'[11]Func Study'!$AB$2108</definedName>
    <definedName name="UAcct165Gps">'[11]Func Study'!$AB$2104</definedName>
    <definedName name="UAcct182">'[11]Func Study'!$AB$2033</definedName>
    <definedName name="UAcct18222">'[11]Func Study'!$AB$2163</definedName>
    <definedName name="UAcct182M">'[11]Func Study'!$AB$2118</definedName>
    <definedName name="UAcct182MSSGCH">'[11]Func Study'!$AB$2113</definedName>
    <definedName name="UAcct186">'[11]Func Study'!$AB$2041</definedName>
    <definedName name="UAcct1869">'[11]Func Study'!$AB$2168</definedName>
    <definedName name="UAcct186M">'[11]Func Study'!$AB$2129</definedName>
    <definedName name="UAcct190">'[11]Func Study'!$AB$2243</definedName>
    <definedName name="UAcct190Baddebt">'[11]Func Study'!$AB$2237</definedName>
    <definedName name="UAcct190Dop">'[11]Func Study'!$AB$2235</definedName>
    <definedName name="UAcct2281">'[11]Func Study'!$AB$2191</definedName>
    <definedName name="UAcct2282">'[11]Func Study'!$AB$2195</definedName>
    <definedName name="UAcct2283">'[11]Func Study'!$AB$2200</definedName>
    <definedName name="UACCT22841SG">'[11]Func Study'!$AB$2205</definedName>
    <definedName name="UAcct22842">'[11]Func Study'!$AB$2211</definedName>
    <definedName name="UAcct22842Trojd">'[10]Func Study'!#REF!</definedName>
    <definedName name="UAcct235">'[11]Func Study'!$AB$2187</definedName>
    <definedName name="UACCT235CN">'[11]Func Study'!$AB$2186</definedName>
    <definedName name="UAcct252">'[11]Func Study'!$AB$2219</definedName>
    <definedName name="UAcct25316">'[11]Func Study'!$AB$2057</definedName>
    <definedName name="UAcct25317">'[11]Func Study'!$AB$2061</definedName>
    <definedName name="UAcct25318">'[11]Func Study'!$AB$2098</definedName>
    <definedName name="UAcct25319">'[11]Func Study'!$AB$2065</definedName>
    <definedName name="uacct25398">'[11]Func Study'!$AB$2222</definedName>
    <definedName name="UAcct25399">'[11]Func Study'!$AB$2230</definedName>
    <definedName name="UACCT254SO">'[11]Func Study'!$AB$2202</definedName>
    <definedName name="UAcct255">'[11]Func Study'!$AB$2284</definedName>
    <definedName name="UAcct281">'[11]Func Study'!$AB$2249</definedName>
    <definedName name="UAcct282">'[11]Func Study'!$AB$2259</definedName>
    <definedName name="UAcct282Cn">'[11]Func Study'!$AB$2256</definedName>
    <definedName name="UAcct282So">'[11]Func Study'!$AB$2255</definedName>
    <definedName name="UAcct283">'[11]Func Study'!$AB$2271</definedName>
    <definedName name="UAcct283So">'[11]Func Study'!$AB$2265</definedName>
    <definedName name="UAcct301S">'[11]Func Study'!$AB$1964</definedName>
    <definedName name="UAcct301Sg">'[11]Func Study'!$AB$1966</definedName>
    <definedName name="UAcct301So">'[11]Func Study'!$AB$1965</definedName>
    <definedName name="UAcct302S">'[11]Func Study'!$AB$1969</definedName>
    <definedName name="UAcct302Sg">'[11]Func Study'!$AB$1970</definedName>
    <definedName name="UAcct302Sgp">'[11]Func Study'!$AB$1971</definedName>
    <definedName name="UAcct302Sgu">'[11]Func Study'!$AB$1972</definedName>
    <definedName name="UAcct303Cn">'[11]Func Study'!$AB$1980</definedName>
    <definedName name="UAcct303S">'[11]Func Study'!$AB$1976</definedName>
    <definedName name="UAcct303Se">'[11]Func Study'!$AB$1979</definedName>
    <definedName name="UAcct303Sg">'[11]Func Study'!$AB$1977</definedName>
    <definedName name="UAcct303Sgu">'[11]Func Study'!$AB$1981</definedName>
    <definedName name="UAcct303So">'[11]Func Study'!$AB$1978</definedName>
    <definedName name="UACCT303SSGCH">'[11]Func Study'!$AB$1983</definedName>
    <definedName name="UAcct310">'[11]Func Study'!$AB$1414</definedName>
    <definedName name="UAcct310JBG">'[11]Func Study'!$AB$1413</definedName>
    <definedName name="UAcct311">'[11]Func Study'!$AB$1421</definedName>
    <definedName name="UAcct311JBG">'[11]Func Study'!$AB$1420</definedName>
    <definedName name="UAcct312">'[11]Func Study'!$AB$1428</definedName>
    <definedName name="UAcct312JBG">'[11]Func Study'!$AB$1427</definedName>
    <definedName name="UAcct314">'[11]Func Study'!$AB$1435</definedName>
    <definedName name="UAcct314JBG">'[11]Func Study'!$AB$1434</definedName>
    <definedName name="UAcct315">'[11]Func Study'!$AB$1442</definedName>
    <definedName name="UAcct315JBG">'[11]Func Study'!$AB$1441</definedName>
    <definedName name="UAcct316">'[11]Func Study'!$AB$1450</definedName>
    <definedName name="UAcct316JBG">'[11]Func Study'!$AB$1449</definedName>
    <definedName name="UAcct320">'[11]Func Study'!$AB$1466</definedName>
    <definedName name="UAcct321">'[11]Func Study'!$AB$1471</definedName>
    <definedName name="UAcct322">'[11]Func Study'!$AB$1476</definedName>
    <definedName name="UAcct323">'[11]Func Study'!$AB$1481</definedName>
    <definedName name="UAcct324">'[11]Func Study'!$AB$1486</definedName>
    <definedName name="UAcct325">'[11]Func Study'!$AB$1491</definedName>
    <definedName name="UAcct33">'[11]Func Study'!$AB$295</definedName>
    <definedName name="UAcct330">'[11]Func Study'!$AB$1508</definedName>
    <definedName name="UAcct331">'[11]Func Study'!$AB$1513</definedName>
    <definedName name="UAcct332">'[11]Func Study'!$AB$1518</definedName>
    <definedName name="UAcct333">'[11]Func Study'!$AB$1523</definedName>
    <definedName name="UAcct334">'[11]Func Study'!$AB$1528</definedName>
    <definedName name="UAcct335">'[11]Func Study'!$AB$1533</definedName>
    <definedName name="UAcct336">'[11]Func Study'!$AB$1539</definedName>
    <definedName name="UAcct340Dgu">'[11]Func Study'!$AB$1564</definedName>
    <definedName name="UAcct340Sgu">'[11]Func Study'!$AB$1565</definedName>
    <definedName name="UAcct341Dgu">'[11]Func Study'!$AB$1569</definedName>
    <definedName name="UAcct341Sgu">'[11]Func Study'!$AB$1570</definedName>
    <definedName name="UAcct342Dgu">'[11]Func Study'!$AB$1574</definedName>
    <definedName name="UAcct342Sgu">'[11]Func Study'!$AB$1575</definedName>
    <definedName name="UAcct343">'[11]Func Study'!$AB$1584</definedName>
    <definedName name="UAcct344S">'[11]Func Study'!$AB$1587</definedName>
    <definedName name="UAcct344Sgp">'[11]Func Study'!$AB$1588</definedName>
    <definedName name="UAcct345Dgu">'[11]Func Study'!$AB$1594</definedName>
    <definedName name="UAcct345Sgu">'[11]Func Study'!$AB$1595</definedName>
    <definedName name="UAcct346">'[11]Func Study'!$AB$1601</definedName>
    <definedName name="UAcct350">'[11]Func Study'!$AB$1628</definedName>
    <definedName name="UAcct352">'[11]Func Study'!$AB$1635</definedName>
    <definedName name="UAcct353">'[11]Func Study'!$AB$1641</definedName>
    <definedName name="UAcct354">'[11]Func Study'!$AB$1647</definedName>
    <definedName name="UAcct355">'[11]Func Study'!$AB$1654</definedName>
    <definedName name="UAcct356">'[11]Func Study'!$AB$1660</definedName>
    <definedName name="UAcct357">'[11]Func Study'!$AB$1666</definedName>
    <definedName name="UAcct358">'[11]Func Study'!$AB$1672</definedName>
    <definedName name="UAcct359">'[11]Func Study'!$AB$1678</definedName>
    <definedName name="UAcct360">'[11]Func Study'!$AB$1698</definedName>
    <definedName name="UAcct361">'[11]Func Study'!$AB$1704</definedName>
    <definedName name="UAcct362">'[11]Func Study'!$AB$1710</definedName>
    <definedName name="UAcct368">'[11]Func Study'!$AB$1744</definedName>
    <definedName name="UAcct369">'[11]Func Study'!$AB$1751</definedName>
    <definedName name="UAcct370">'[11]Func Study'!$AB$1762</definedName>
    <definedName name="UAcct372A">'[11]Func Study'!$AB$1775</definedName>
    <definedName name="UAcct372Dp">'[11]Func Study'!$AB$1773</definedName>
    <definedName name="UAcct372Ds">'[11]Func Study'!$AB$1774</definedName>
    <definedName name="UAcct373">'[11]Func Study'!$AB$1782</definedName>
    <definedName name="UAcct389Cn">'[11]Func Study'!$AB$1800</definedName>
    <definedName name="UAcct389S">'[11]Func Study'!$AB$1799</definedName>
    <definedName name="UAcct389Sg">'[11]Func Study'!$AB$1802</definedName>
    <definedName name="UAcct389Sgu">'[11]Func Study'!$AB$1801</definedName>
    <definedName name="UAcct389So">'[11]Func Study'!$AB$1803</definedName>
    <definedName name="UAcct390Cn">'[11]Func Study'!$AB$1810</definedName>
    <definedName name="UAcct390JBG">'[11]Func Study'!$AB$1812</definedName>
    <definedName name="UAcct390L">'[11]Func Study'!$AB$1927</definedName>
    <definedName name="UACCT390LRCL">'[11]Func Study'!$AB$1929</definedName>
    <definedName name="UAcct390S">'[11]Func Study'!$AB$1807</definedName>
    <definedName name="UAcct390Sgp">'[11]Func Study'!$AB$1808</definedName>
    <definedName name="UAcct390Sgu">'[11]Func Study'!$AB$1809</definedName>
    <definedName name="UAcct390Sop">'[11]Func Study'!$AB$1811</definedName>
    <definedName name="UAcct390Sou">'[11]Func Study'!$AB$1813</definedName>
    <definedName name="UAcct391Cn">'[11]Func Study'!$AB$1820</definedName>
    <definedName name="UACCT391JBE">'[11]Func Study'!$AB$1825</definedName>
    <definedName name="UAcct391S">'[11]Func Study'!$AB$1817</definedName>
    <definedName name="UAcct391Sg">'[11]Func Study'!$AB$1821</definedName>
    <definedName name="UAcct391Sgp">'[11]Func Study'!$AB$1818</definedName>
    <definedName name="UAcct391Sgu">'[11]Func Study'!$AB$1819</definedName>
    <definedName name="UAcct391So">'[11]Func Study'!$AB$1823</definedName>
    <definedName name="UACCT391SSGCH">'[11]Func Study'!$AB$1824</definedName>
    <definedName name="UAcct392Cn">'[11]Func Study'!$AB$1832</definedName>
    <definedName name="UAcct392L">'[11]Func Study'!$AB$1935</definedName>
    <definedName name="UAcct392Lrcl">'[11]Func Study'!$AB$1937</definedName>
    <definedName name="UAcct392S">'[11]Func Study'!$AB$1829</definedName>
    <definedName name="UAcct392Se">'[11]Func Study'!$AB$1834</definedName>
    <definedName name="UAcct392Sg">'[11]Func Study'!$AB$1831</definedName>
    <definedName name="UAcct392Sgp">'[11]Func Study'!$AB$1835</definedName>
    <definedName name="UAcct392Sgu">'[11]Func Study'!$AB$1833</definedName>
    <definedName name="UAcct392So">'[11]Func Study'!$AB$1830</definedName>
    <definedName name="UACCT392SSGCH">'[11]Func Study'!$AB$1836</definedName>
    <definedName name="UAcct393S">'[11]Func Study'!$AB$1841</definedName>
    <definedName name="UAcct393Sg">'[11]Func Study'!$AB$1845</definedName>
    <definedName name="UAcct393Sgp">'[11]Func Study'!$AB$1842</definedName>
    <definedName name="UAcct393Sgu">'[11]Func Study'!$AB$1843</definedName>
    <definedName name="UAcct393So">'[11]Func Study'!$AB$1844</definedName>
    <definedName name="UACCT393SSGCT">'[11]Func Study'!$AB$1846</definedName>
    <definedName name="UAcct394S">'[11]Func Study'!$AB$1850</definedName>
    <definedName name="UAcct394Se">'[11]Func Study'!$AB$1854</definedName>
    <definedName name="UAcct394Sg">'[11]Func Study'!$AB$1855</definedName>
    <definedName name="UAcct394Sgp">'[11]Func Study'!$AB$1851</definedName>
    <definedName name="UAcct394Sgu">'[11]Func Study'!$AB$1852</definedName>
    <definedName name="UAcct394So">'[11]Func Study'!$AB$1853</definedName>
    <definedName name="UACCT394SSGCH">'[11]Func Study'!$AB$1856</definedName>
    <definedName name="UAcct395S">'[11]Func Study'!$AB$1861</definedName>
    <definedName name="UAcct395Se">'[11]Func Study'!$AB$1865</definedName>
    <definedName name="UAcct395Sg">'[11]Func Study'!$AB$1866</definedName>
    <definedName name="UAcct395Sgp">'[11]Func Study'!$AB$1862</definedName>
    <definedName name="UAcct395Sgu">'[11]Func Study'!$AB$1863</definedName>
    <definedName name="UAcct395So">'[11]Func Study'!$AB$1864</definedName>
    <definedName name="UACCT395SSGCH">'[11]Func Study'!$AB$1867</definedName>
    <definedName name="UAcct396S">'[11]Func Study'!$AB$1872</definedName>
    <definedName name="UAcct396Se">'[11]Func Study'!$AB$1877</definedName>
    <definedName name="UAcct396Sg">'[11]Func Study'!$AB$1874</definedName>
    <definedName name="UAcct396Sgp">'[11]Func Study'!$AB$1873</definedName>
    <definedName name="UAcct396Sgu">'[11]Func Study'!$AB$1876</definedName>
    <definedName name="UAcct396So">'[11]Func Study'!$AB$1875</definedName>
    <definedName name="UACCT396SSGCH">'[11]Func Study'!$AB$1879</definedName>
    <definedName name="UACCT396SSGCT">'[11]Func Study'!$AB$1878</definedName>
    <definedName name="UAcct397Cn">'[11]Func Study'!$AB$1890</definedName>
    <definedName name="UAcct397JBG">'[11]Func Study'!$AB$1893</definedName>
    <definedName name="UAcct397S">'[11]Func Study'!$AB$1886</definedName>
    <definedName name="UAcct397Se">'[11]Func Study'!$AB$1892</definedName>
    <definedName name="UAcct397Sg">'[11]Func Study'!$AB$1891</definedName>
    <definedName name="UAcct397Sgp">'[11]Func Study'!$AB$1887</definedName>
    <definedName name="UAcct397Sgu">'[11]Func Study'!$AB$1888</definedName>
    <definedName name="UAcct397So">'[11]Func Study'!$AB$1889</definedName>
    <definedName name="UAcct398Cn">'[11]Func Study'!$AB$1902</definedName>
    <definedName name="UAcct398S">'[11]Func Study'!$AB$1899</definedName>
    <definedName name="UAcct398Se">'[11]Func Study'!$AB$1904</definedName>
    <definedName name="UAcct398Sg">'[11]Func Study'!$AB$1905</definedName>
    <definedName name="UAcct398Sgp">'[11]Func Study'!$AB$1900</definedName>
    <definedName name="UAcct398Sgu">'[11]Func Study'!$AB$1901</definedName>
    <definedName name="UAcct398So">'[11]Func Study'!$AB$1903</definedName>
    <definedName name="UACCT398SSGCT">'[11]Func Study'!$AB$1906</definedName>
    <definedName name="UAcct399">'[11]Func Study'!$AB$1913</definedName>
    <definedName name="UAcct399G">'[11]Func Study'!$AB$1955</definedName>
    <definedName name="UAcct399L">'[11]Func Study'!$AB$1917</definedName>
    <definedName name="UAcct399Lrcl">'[11]Func Study'!$AB$1919</definedName>
    <definedName name="UAcct403360">'[11]Func Study'!$AB$1090</definedName>
    <definedName name="UAcct403361">'[11]Func Study'!$AB$1091</definedName>
    <definedName name="UAcct403362">'[11]Func Study'!$AB$1092</definedName>
    <definedName name="UAcct403364">'[11]Func Study'!$AB$1094</definedName>
    <definedName name="UAcct403365">'[11]Func Study'!$AB$1095</definedName>
    <definedName name="UAcct403366">'[11]Func Study'!$AB$1096</definedName>
    <definedName name="UAcct403367">'[11]Func Study'!$AB$1097</definedName>
    <definedName name="UAcct403368">'[11]Func Study'!$AB$1098</definedName>
    <definedName name="UAcct403369">'[11]Func Study'!$AB$1099</definedName>
    <definedName name="UAcct403370">'[11]Func Study'!$AB$1100</definedName>
    <definedName name="UAcct403371">'[11]Func Study'!$AB$1101</definedName>
    <definedName name="UAcct403372">'[11]Func Study'!$AB$1102</definedName>
    <definedName name="UAcct403373">'[11]Func Study'!$AB$1103</definedName>
    <definedName name="UAcct403Ep">'[11]Func Study'!$AB$1130</definedName>
    <definedName name="UAcct403Gpcn">'[11]Func Study'!$AB$1111</definedName>
    <definedName name="UAcct403GPDGP">'[11]Func Study'!$AB$1108</definedName>
    <definedName name="UAcct403GPDGU">'[11]Func Study'!$AB$1109</definedName>
    <definedName name="UAcct403GPJBG">'[11]Func Study'!$AB$1115</definedName>
    <definedName name="UAcct403Gps">'[11]Func Study'!$AB$1107</definedName>
    <definedName name="UAcct403Gpsg">'[11]Func Study'!$AB$1112</definedName>
    <definedName name="UAcct403Gpso">'[11]Func Study'!$AB$1113</definedName>
    <definedName name="UAcct403Gv0">'[11]Func Study'!$AB$1121</definedName>
    <definedName name="UAcct403Hp">'[11]Func Study'!$AB$1072</definedName>
    <definedName name="UACCT403JBE">'[11]Func Study'!$AB$1116</definedName>
    <definedName name="UAcct403Mp">'[11]Func Study'!$AB$1125</definedName>
    <definedName name="UAcct403Np">'[11]Func Study'!$AB$1065</definedName>
    <definedName name="UAcct403Op">'[11]Func Study'!$AB$1080</definedName>
    <definedName name="UAcct403OPCAGE">'[11]Func Study'!$AB$1078</definedName>
    <definedName name="UAcct403Sp">'[11]Func Study'!$AB$1061</definedName>
    <definedName name="UAcct403SPJBG">'[11]Func Study'!$AB$1058</definedName>
    <definedName name="UAcct403Tp">'[11]Func Study'!$AB$1087</definedName>
    <definedName name="UAcct404330">'[11]Func Study'!$AB$1177</definedName>
    <definedName name="UACCT404GP">'[11]Func Study'!$AB$1146</definedName>
    <definedName name="UACCT404GPCN">'[11]Func Study'!$AB$1143</definedName>
    <definedName name="UACCT404GPSO">'[11]Func Study'!$AB$1141</definedName>
    <definedName name="UAcct404Ipcn">'[11]Func Study'!$AB$1158</definedName>
    <definedName name="UAcct404IPJBG">'[11]Func Study'!$AB$1163</definedName>
    <definedName name="UAcct404Ips">'[11]Func Study'!$AB$1154</definedName>
    <definedName name="UAcct404Ipse">'[11]Func Study'!$AB$1155</definedName>
    <definedName name="UAcct404Ipsg">'[11]Func Study'!$AB$1156</definedName>
    <definedName name="UAcct404Ipsg1">'[11]Func Study'!$AB$1159</definedName>
    <definedName name="UAcct404Ipsg2">'[11]Func Study'!$AB$1160</definedName>
    <definedName name="UAcct404Ipso">'[11]Func Study'!$AB$1157</definedName>
    <definedName name="UAcct404M">'[11]Func Study'!$AB$1168</definedName>
    <definedName name="UACCT404OP">'[11]Func Study'!$AB$1172</definedName>
    <definedName name="UACCT404SP">'[11]Func Study'!$AB$1151</definedName>
    <definedName name="UAcct405">'[11]Func Study'!$AB$1185</definedName>
    <definedName name="UAcct406">'[11]Func Study'!$AB$1193</definedName>
    <definedName name="UAcct407">'[11]Func Study'!$AB$1202</definedName>
    <definedName name="UAcct408">'[11]Func Study'!$AB$1221</definedName>
    <definedName name="UAcct408S">'[11]Func Study'!$AB$1213</definedName>
    <definedName name="UAcct41010">'[11]Func Study'!$AB$1294</definedName>
    <definedName name="UAcct41011">'[11]Func Study'!$AB$1309</definedName>
    <definedName name="UACCT41020">'[12]Functional Study'!#REF!</definedName>
    <definedName name="UACCT41020BADDEBT">'[12]Functional Study'!#REF!</definedName>
    <definedName name="UACCT41020DITEXP">'[12]Functional Study'!#REF!</definedName>
    <definedName name="UACCT41020DNPU">'[12]Functional Study'!#REF!</definedName>
    <definedName name="UACCT41020S">'[12]Functional Study'!#REF!</definedName>
    <definedName name="UACCT41020SE">'[12]Functional Study'!#REF!</definedName>
    <definedName name="UACCT41020SG">'[12]Functional Study'!#REF!</definedName>
    <definedName name="UACCT41020SGCT">'[12]Functional Study'!#REF!</definedName>
    <definedName name="UACCT41020SGPP">'[12]Functional Study'!#REF!</definedName>
    <definedName name="UACCT41020SO">'[12]Functional Study'!#REF!</definedName>
    <definedName name="UACCT41020TROJP">'[12]Functional Study'!#REF!</definedName>
    <definedName name="UACCT4102SNPD">'[12]Functional Study'!#REF!</definedName>
    <definedName name="UAcct41110">'[11]Func Study'!$AB$1325</definedName>
    <definedName name="UAcct41111">'[12]Functional Study'!#REF!</definedName>
    <definedName name="UAcct41111Baddebt">'[12]Functional Study'!#REF!</definedName>
    <definedName name="UAcct41111Dgp">'[12]Functional Study'!#REF!</definedName>
    <definedName name="UAcct41111Dgu">'[12]Functional Study'!#REF!</definedName>
    <definedName name="UAcct41111Ditexp">'[12]Functional Study'!#REF!</definedName>
    <definedName name="UAcct41111Dnpp">'[12]Functional Study'!#REF!</definedName>
    <definedName name="UAcct41111Dnptp">'[12]Functional Study'!#REF!</definedName>
    <definedName name="UAcct41111S">'[12]Functional Study'!#REF!</definedName>
    <definedName name="UAcct41111Se">'[12]Functional Study'!#REF!</definedName>
    <definedName name="UAcct41111Sg">'[12]Functional Study'!#REF!</definedName>
    <definedName name="UAcct41111Sgpp">'[12]Functional Study'!#REF!</definedName>
    <definedName name="UAcct41111So">'[12]Functional Study'!#REF!</definedName>
    <definedName name="UAcct41111Trojp">'[12]Functional Study'!#REF!</definedName>
    <definedName name="UAcct41140">'[11]Func Study'!$AB$1232</definedName>
    <definedName name="UAcct41141">'[11]Func Study'!$AB$1237</definedName>
    <definedName name="UAcct41160">'[11]Func Study'!$AB$369</definedName>
    <definedName name="UAcct41170">'[11]Func Study'!$AB$374</definedName>
    <definedName name="UAcct4118">'[11]Func Study'!$AB$378</definedName>
    <definedName name="UAcct41181">'[11]Func Study'!$AB$381</definedName>
    <definedName name="UAcct4194">'[11]Func Study'!$AB$385</definedName>
    <definedName name="UAcct421">'[11]Func Study'!$AB$394</definedName>
    <definedName name="UAcct4311">'[11]Func Study'!$AB$401</definedName>
    <definedName name="UAcct442Se">'[11]Func Study'!$AB$259</definedName>
    <definedName name="UAcct442Sg">'[11]Func Study'!$AB$260</definedName>
    <definedName name="UAcct447">'[11]Func Study'!$AB$281</definedName>
    <definedName name="UAcct447CAEE">'[9]Func Study'!#REF!</definedName>
    <definedName name="UAcct447CAGE">'[9]Func Study'!#REF!</definedName>
    <definedName name="UAcct447Dgu">'[10]Func Study'!#REF!</definedName>
    <definedName name="UACCT447NPC">'[11]Func Study'!$AB$289</definedName>
    <definedName name="UACCT447NPCCAEW">'[11]Func Study'!$AB$286</definedName>
    <definedName name="UACCT447NPCCAGW">'[11]Func Study'!$AB$287</definedName>
    <definedName name="UACCT447NPCDGP">'[11]Func Study'!$AB$288</definedName>
    <definedName name="UAcct447S">'[11]Func Study'!$AB$280</definedName>
    <definedName name="UAcct448S">'[11]Func Study'!$AB$274</definedName>
    <definedName name="UAcct448So">'[11]Func Study'!$AB$275</definedName>
    <definedName name="UAcct449">'[11]Func Study'!$AB$294</definedName>
    <definedName name="UAcct450">'[11]Func Study'!$AB$304</definedName>
    <definedName name="UAcct450S">'[11]Func Study'!$AB$302</definedName>
    <definedName name="UAcct450So">'[11]Func Study'!$AB$303</definedName>
    <definedName name="UAcct451S">'[11]Func Study'!$AB$307</definedName>
    <definedName name="UAcct451Sg">'[11]Func Study'!$AB$308</definedName>
    <definedName name="UAcct451So">'[11]Func Study'!$AB$309</definedName>
    <definedName name="UAcct453">'[11]Func Study'!$AB$315</definedName>
    <definedName name="UAcct453CAGE">'[9]Func Study'!#REF!</definedName>
    <definedName name="UAcct453CAGW">'[9]Func Study'!#REF!</definedName>
    <definedName name="UAcct454">'[11]Func Study'!$AB$322</definedName>
    <definedName name="UAcct454JBG">'[11]Func Study'!$AB$319</definedName>
    <definedName name="UAcct454S">'[11]Func Study'!$AB$318</definedName>
    <definedName name="UAcct454Sg">'[11]Func Study'!$AB$320</definedName>
    <definedName name="UAcct454So">'[11]Func Study'!$AB$321</definedName>
    <definedName name="UAcct456">'[11]Func Study'!$AB$332</definedName>
    <definedName name="UAcct456CAEW">'[11]Func Study'!$AB$331</definedName>
    <definedName name="UAcct456S">'[11]Func Study'!$AB$325</definedName>
    <definedName name="UAcct456So">'[11]Func Study'!$AB$329</definedName>
    <definedName name="UAcct500">'[11]Func Study'!$AB$416</definedName>
    <definedName name="UAcct500JBG">'[11]Func Study'!$AB$414</definedName>
    <definedName name="UAcct501">'[11]Func Study'!$AB$423</definedName>
    <definedName name="UAcct501CAEW">'[11]Func Study'!$AB$420</definedName>
    <definedName name="UAcct501JBE">'[11]Func Study'!$AB$421</definedName>
    <definedName name="UACCT501NPCCAEW">'[11]Func Study'!$AB$426</definedName>
    <definedName name="UAcct502">'[11]Func Study'!$AB$433</definedName>
    <definedName name="UAcct502CAGE">'[11]Func Study'!$AB$431</definedName>
    <definedName name="UAcct502JBG">'[9]Func Study'!#REF!</definedName>
    <definedName name="UAcct503">'[11]Func Study'!$AB$437</definedName>
    <definedName name="UACCT503NPC">'[11]Func Study'!$AB$443</definedName>
    <definedName name="UAcct505">'[11]Func Study'!$AB$449</definedName>
    <definedName name="UAcct505CAGE">'[11]Func Study'!$AB$447</definedName>
    <definedName name="UAcct505JBG">'[9]Func Study'!#REF!</definedName>
    <definedName name="UAcct506">'[11]Func Study'!$AB$455</definedName>
    <definedName name="UAcct506CAGE">'[11]Func Study'!$AB$452</definedName>
    <definedName name="UAcct506JBG">'[9]Func Study'!#REF!</definedName>
    <definedName name="UAcct507">'[11]Func Study'!$AB$464</definedName>
    <definedName name="UAcct507CAGE">'[11]Func Study'!$AB$462</definedName>
    <definedName name="UAcct507JBG">'[9]Func Study'!#REF!</definedName>
    <definedName name="UAcct510">'[11]Func Study'!$AB$469</definedName>
    <definedName name="UAcct510CAGE">'[11]Func Study'!$AB$467</definedName>
    <definedName name="UAcct510JBG">'[9]Func Study'!#REF!</definedName>
    <definedName name="UAcct511">'[11]Func Study'!$AB$474</definedName>
    <definedName name="UAcct511CAGE">'[11]Func Study'!$AB$472</definedName>
    <definedName name="UAcct511JBG">'[9]Func Study'!#REF!</definedName>
    <definedName name="UAcct512">'[11]Func Study'!$AB$479</definedName>
    <definedName name="UAcct512CAGE">'[11]Func Study'!$AB$477</definedName>
    <definedName name="UAcct512JBG">'[9]Func Study'!#REF!</definedName>
    <definedName name="UAcct513">'[11]Func Study'!$AB$484</definedName>
    <definedName name="UAcct513CAGE">'[11]Func Study'!$AB$482</definedName>
    <definedName name="UAcct513JBG">'[9]Func Study'!#REF!</definedName>
    <definedName name="UAcct514">'[11]Func Study'!$AB$489</definedName>
    <definedName name="UAcct514CAGE">'[11]Func Study'!$AB$487</definedName>
    <definedName name="UAcct514JBG">'[9]Func Study'!#REF!</definedName>
    <definedName name="UAcct517">'[11]Func Study'!$AB$498</definedName>
    <definedName name="UAcct518">'[11]Func Study'!$AB$502</definedName>
    <definedName name="UAcct519">'[11]Func Study'!$AB$507</definedName>
    <definedName name="UAcct520">'[11]Func Study'!$AB$511</definedName>
    <definedName name="UAcct523">'[11]Func Study'!$AB$515</definedName>
    <definedName name="UAcct524">'[11]Func Study'!$AB$519</definedName>
    <definedName name="UAcct528">'[11]Func Study'!$AB$523</definedName>
    <definedName name="UAcct529">'[11]Func Study'!$AB$527</definedName>
    <definedName name="UAcct530">'[11]Func Study'!$AB$531</definedName>
    <definedName name="UAcct531">'[11]Func Study'!$AB$535</definedName>
    <definedName name="UAcct532">'[11]Func Study'!$AB$539</definedName>
    <definedName name="UAcct535">'[11]Func Study'!$AB$551</definedName>
    <definedName name="UAcct536">'[11]Func Study'!$AB$555</definedName>
    <definedName name="UAcct537">'[11]Func Study'!$AB$559</definedName>
    <definedName name="UAcct538">'[11]Func Study'!$AB$563</definedName>
    <definedName name="UAcct539">'[11]Func Study'!$AB$568</definedName>
    <definedName name="UAcct540">'[11]Func Study'!$AB$572</definedName>
    <definedName name="UAcct541">'[11]Func Study'!$AB$576</definedName>
    <definedName name="UAcct542">'[11]Func Study'!$AB$580</definedName>
    <definedName name="UAcct543">'[11]Func Study'!$AB$584</definedName>
    <definedName name="UAcct544">'[11]Func Study'!$AB$588</definedName>
    <definedName name="UAcct545">'[11]Func Study'!$AB$592</definedName>
    <definedName name="UAcct546">'[11]Func Study'!$AB$606</definedName>
    <definedName name="UAcct546CAGE">'[11]Func Study'!$AB$605</definedName>
    <definedName name="UAcct547CAEW">'[11]Func Study'!$AB$610</definedName>
    <definedName name="UACCT547NPCCAEW">'[11]Func Study'!$AB$613</definedName>
    <definedName name="UAcct547Se">'[11]Func Study'!$AB$609</definedName>
    <definedName name="UAcct548">'[11]Func Study'!$AB$621</definedName>
    <definedName name="UACCT548CAGE">'[11]Func Study'!$AB$620</definedName>
    <definedName name="UAcct549">'[11]Func Study'!$AB$626</definedName>
    <definedName name="Uacct549CAGE">'[11]Func Study'!$AB$625</definedName>
    <definedName name="UAcct5506SE">'[9]Func Study'!#REF!</definedName>
    <definedName name="UAcct551CAGE">'[11]Func Study'!$AB$634</definedName>
    <definedName name="UACCT551SG">'[11]Func Study'!$AB$635</definedName>
    <definedName name="UACCT552CAGE">'[11]Func Study'!$AB$640</definedName>
    <definedName name="UAcct552SG">'[11]Func Study'!$AB$639</definedName>
    <definedName name="UACCT553CAGE">'[11]Func Study'!$AB$646</definedName>
    <definedName name="UAcct553SG">'[11]Func Study'!$AB$645</definedName>
    <definedName name="UACCT554CAGE">'[11]Func Study'!$AB$651</definedName>
    <definedName name="UAcct554SG">'[11]Func Study'!$AB$650</definedName>
    <definedName name="UAcct555CAEE">'[9]Func Study'!#REF!</definedName>
    <definedName name="UAcct555CAEW">'[11]Func Study'!$AB$665</definedName>
    <definedName name="UAcct555CAGE">'[9]Func Study'!#REF!</definedName>
    <definedName name="UAcct555CAGW">'[11]Func Study'!$AB$664</definedName>
    <definedName name="UACCT555DGP">'[11]Func Study'!$AB$670</definedName>
    <definedName name="UACCT555NPCCAEW">'[11]Func Study'!$AB$669</definedName>
    <definedName name="UACCT555NPCCAGW">'[11]Func Study'!$AB$668</definedName>
    <definedName name="UAcct555S">'[11]Func Study'!$AB$663</definedName>
    <definedName name="UAcct555Se">'[11]Func Study'!$AB$665</definedName>
    <definedName name="UACCT555SG">'[11]Func Study'!$AB$664</definedName>
    <definedName name="UAcct556">'[11]Func Study'!$AB$676</definedName>
    <definedName name="UAcct557">'[11]Func Study'!$AB$685</definedName>
    <definedName name="UAcct560">'[11]Func Study'!$AB$715</definedName>
    <definedName name="UAcct561">'[11]Func Study'!$AB$720</definedName>
    <definedName name="UAcct562">'[11]Func Study'!$AB$726</definedName>
    <definedName name="UAcct563">'[11]Func Study'!$AB$731</definedName>
    <definedName name="UAcct564">'[11]Func Study'!$AB$735</definedName>
    <definedName name="UAcct565">'[11]Func Study'!$AB$739</definedName>
    <definedName name="UACCT565NPC">'[11]Func Study'!$AB$744</definedName>
    <definedName name="UACCT565NPCCAGW">'[11]Func Study'!$AB$742</definedName>
    <definedName name="UAcct566">'[11]Func Study'!$AB$748</definedName>
    <definedName name="UAcct567">'[11]Func Study'!$AB$752</definedName>
    <definedName name="UAcct568">'[11]Func Study'!$AB$756</definedName>
    <definedName name="UAcct569">'[11]Func Study'!$AB$760</definedName>
    <definedName name="UAcct570">'[11]Func Study'!$AB$765</definedName>
    <definedName name="UAcct571">'[11]Func Study'!$AB$770</definedName>
    <definedName name="UAcct572">'[11]Func Study'!$AB$774</definedName>
    <definedName name="UAcct573">'[11]Func Study'!$AB$778</definedName>
    <definedName name="UAcct580">'[11]Func Study'!$AB$791</definedName>
    <definedName name="UAcct581">'[11]Func Study'!$AB$796</definedName>
    <definedName name="UAcct582">'[11]Func Study'!$AB$801</definedName>
    <definedName name="UAcct583">'[11]Func Study'!$AB$806</definedName>
    <definedName name="UAcct584">'[11]Func Study'!$AB$811</definedName>
    <definedName name="UAcct585">'[11]Func Study'!$AB$816</definedName>
    <definedName name="UAcct586">'[11]Func Study'!$AB$821</definedName>
    <definedName name="UAcct587">'[11]Func Study'!$AB$826</definedName>
    <definedName name="UAcct588">'[11]Func Study'!$AB$831</definedName>
    <definedName name="UAcct589">'[11]Func Study'!$AB$836</definedName>
    <definedName name="UAcct590">'[11]Func Study'!$AB$841</definedName>
    <definedName name="UAcct591">'[11]Func Study'!$AB$846</definedName>
    <definedName name="UAcct592">'[11]Func Study'!$AB$851</definedName>
    <definedName name="UAcct593">'[11]Func Study'!$AB$856</definedName>
    <definedName name="UAcct594">'[11]Func Study'!$AB$861</definedName>
    <definedName name="UAcct595">'[11]Func Study'!$AB$866</definedName>
    <definedName name="UAcct596">'[11]Func Study'!$AB$876</definedName>
    <definedName name="UAcct597">'[11]Func Study'!$AB$881</definedName>
    <definedName name="UAcct598">'[11]Func Study'!$AB$886</definedName>
    <definedName name="UAcct901">'[11]Func Study'!$AB$898</definedName>
    <definedName name="UAcct902">'[11]Func Study'!$AB$903</definedName>
    <definedName name="UAcct903">'[11]Func Study'!$AB$908</definedName>
    <definedName name="UAcct904">'[11]Func Study'!$AB$914</definedName>
    <definedName name="Uacct904SG">'[13]Functional Study'!#REF!</definedName>
    <definedName name="UAcct905">'[11]Func Study'!$AB$919</definedName>
    <definedName name="UAcct907">'[11]Func Study'!$AB$933</definedName>
    <definedName name="UAcct908">'[11]Func Study'!$AB$938</definedName>
    <definedName name="UAcct909">'[11]Func Study'!$AB$943</definedName>
    <definedName name="UAcct910">'[11]Func Study'!$AB$948</definedName>
    <definedName name="UAcct911">'[11]Func Study'!$AB$959</definedName>
    <definedName name="UAcct912">'[11]Func Study'!$AB$964</definedName>
    <definedName name="UAcct913">'[11]Func Study'!$AB$969</definedName>
    <definedName name="UAcct916">'[11]Func Study'!$AB$974</definedName>
    <definedName name="UAcct920">'[11]Func Study'!$AB$985</definedName>
    <definedName name="UAcct920Cn">'[11]Func Study'!$AB$983</definedName>
    <definedName name="UAcct921">'[11]Func Study'!$AB$991</definedName>
    <definedName name="UAcct921Cn">'[11]Func Study'!$AB$989</definedName>
    <definedName name="UAcct923">'[11]Func Study'!$AB$997</definedName>
    <definedName name="UAcct923CAGW">'[11]Func Study'!$AB$995</definedName>
    <definedName name="UAcct924">'[11]Func Study'!$AB$1001</definedName>
    <definedName name="UAcct925">'[11]Func Study'!$AB$1005</definedName>
    <definedName name="UAcct926">'[11]Func Study'!$AB$1011</definedName>
    <definedName name="UAcct927">'[11]Func Study'!$AB$1016</definedName>
    <definedName name="UAcct928">'[11]Func Study'!$AB$1023</definedName>
    <definedName name="UAcct929">'[11]Func Study'!$AB$1028</definedName>
    <definedName name="UAcct930">'[11]Func Study'!$AB$1034</definedName>
    <definedName name="UAcct931">'[11]Func Study'!$AB$1039</definedName>
    <definedName name="UAcct935">'[11]Func Study'!$AB$1045</definedName>
    <definedName name="UAcctAGA">'[11]Func Study'!$AB$296</definedName>
    <definedName name="UAcctcwc">'[11]Func Study'!$AB$2136</definedName>
    <definedName name="UAcctd00">'[11]Func Study'!$AB$1786</definedName>
    <definedName name="UAcctdfa">'[11]Func Study'!#REF!</definedName>
    <definedName name="UAcctdfad">'[11]Func Study'!#REF!</definedName>
    <definedName name="UAcctdfap">'[11]Func Study'!#REF!</definedName>
    <definedName name="UAcctdfat">'[11]Func Study'!#REF!</definedName>
    <definedName name="UAcctds0">'[11]Func Study'!$AB$1790</definedName>
    <definedName name="UACCTECDDGP">'[11]Func Study'!$AB$687</definedName>
    <definedName name="UACCTECDMC">'[11]Func Study'!$AB$689</definedName>
    <definedName name="UACCTECDS">'[11]Func Study'!$AB$691</definedName>
    <definedName name="UACCTECDSG1">'[11]Func Study'!$AB$688</definedName>
    <definedName name="UACCTECDSG2">'[11]Func Study'!$AB$690</definedName>
    <definedName name="UACCTECDSG3">'[11]Func Study'!$AB$692</definedName>
    <definedName name="UAcctfit">'[11]Func Study'!$AB$1395</definedName>
    <definedName name="UAcctg00">'[11]Func Study'!$AB$1947</definedName>
    <definedName name="UAccth00">'[11]Func Study'!$AB$1545</definedName>
    <definedName name="UAccti00">'[11]Func Study'!$AB$1993</definedName>
    <definedName name="UAcctn00">'[11]Func Study'!$AB$1496</definedName>
    <definedName name="UAccto00">'[11]Func Study'!$AB$1606</definedName>
    <definedName name="UAcctowc">'[11]Func Study'!$AB$2149</definedName>
    <definedName name="UACCTOWCSSECH">'[11]Func Study'!$AB$2148</definedName>
    <definedName name="UAccts00">'[11]Func Study'!$AB$1455</definedName>
    <definedName name="UAcctsttax">'[11]Func Study'!$AB$1377</definedName>
    <definedName name="UAcctt00">'[11]Func Study'!$AB$1682</definedName>
    <definedName name="UG">[7]CLASSIFIERS!$A$9:$IV$9</definedName>
    <definedName name="UG_NCP">[7]EXTERNAL!$A$82:$IV$84</definedName>
    <definedName name="UG_TFMR">[7]EXTERNAL!$A$103:$IV$105</definedName>
    <definedName name="UG_TFMRC">[7]EXTERNAL!$A$100:$IV$102</definedName>
    <definedName name="UNBILLED">[7]EXTERNAL!$A$64:$IV$66</definedName>
    <definedName name="UNBILREV">#REF!</definedName>
    <definedName name="UncollectibleAccounts">[16]Variables!$D$25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rossReceipts">[16]Variables!$D$29</definedName>
    <definedName name="v" localSheetId="2" hidden="1">{#N/A,#N/A,FALSE,"Coversheet";#N/A,#N/A,FALSE,"QA"}</definedName>
    <definedName name="v" localSheetId="0" hidden="1">{#N/A,#N/A,FALSE,"Coversheet";#N/A,#N/A,FALSE,"QA"}</definedName>
    <definedName name="v" localSheetId="1" hidden="1">{#N/A,#N/A,FALSE,"Coversheet";#N/A,#N/A,FALSE,"QA"}</definedName>
    <definedName name="v" hidden="1">{#N/A,#N/A,FALSE,"Coversheet";#N/A,#N/A,FALSE,"QA"}</definedName>
    <definedName name="ValidAccount">[14]Variables!$AK$43:$AK$369</definedName>
    <definedName name="Value" localSheetId="2" hidden="1">{#N/A,#N/A,FALSE,"Summ";#N/A,#N/A,FALSE,"General"}</definedName>
    <definedName name="Value" localSheetId="0" hidden="1">{#N/A,#N/A,FALSE,"Summ";#N/A,#N/A,FALSE,"General"}</definedName>
    <definedName name="Value" localSheetId="1" hidden="1">{#N/A,#N/A,FALSE,"Summ";#N/A,#N/A,FALSE,"General"}</definedName>
    <definedName name="Value" hidden="1">{#N/A,#N/A,FALSE,"Summ";#N/A,#N/A,FALSE,"General"}</definedName>
    <definedName name="VAR">[18]Backup!#REF!</definedName>
    <definedName name="VARIABLE">[33]Summary!#REF!</definedName>
    <definedName name="VOMEsc">[15]Assumptions!$C$21</definedName>
    <definedName name="VOUCHER">#REF!</definedName>
    <definedName name="w" localSheetId="2" hidden="1">{#N/A,#N/A,FALSE,"Schedule F";#N/A,#N/A,FALSE,"Schedule G"}</definedName>
    <definedName name="w" localSheetId="0" hidden="1">{#N/A,#N/A,FALSE,"Schedule F";#N/A,#N/A,FALSE,"Schedule G"}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ACC">[15]Assumptions!$I$61</definedName>
    <definedName name="WaRevenueTax">[16]Variables!$D$27</definedName>
    <definedName name="we" localSheetId="2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localSheetId="2" hidden="1">{#N/A,#N/A,FALSE,"Coversheet";#N/A,#N/A,FALSE,"QA"}</definedName>
    <definedName name="WH" localSheetId="0" hidden="1">{#N/A,#N/A,FALSE,"Coversheet";#N/A,#N/A,FALSE,"QA"}</definedName>
    <definedName name="WH" localSheetId="1" hidden="1">{#N/A,#N/A,FALSE,"Coversheet";#N/A,#N/A,FALSE,"QA"}</definedName>
    <definedName name="WH" hidden="1">{#N/A,#N/A,FALSE,"Coversheet";#N/A,#N/A,FALSE,"QA"}</definedName>
    <definedName name="WIDTH">#REF!</definedName>
    <definedName name="WinterPeak">'[47]Load Data'!$D$9:$H$12,'[47]Load Data'!$D$20:$H$22</definedName>
    <definedName name="WORK1">#REF!</definedName>
    <definedName name="WORK2">#REF!</definedName>
    <definedName name="WORK3">#REF!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2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2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2" hidden="1">{#N/A,#N/A,FALSE,"schA"}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2" hidden="1">{#N/A,#N/A,FALSE,"Coversheet";#N/A,#N/A,FALSE,"QA"}</definedName>
    <definedName name="x" localSheetId="0" hidden="1">{#N/A,#N/A,FALSE,"Coversheet";#N/A,#N/A,FALSE,"QA"}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ears_evaluated">'[48]Revison Inputs'!$B$6</definedName>
    <definedName name="YEFactors">[14]Factors!$S$3:$AG$99</definedName>
    <definedName name="YTD_Format">[39]YTD!$B$13:$D$13,[39]YTD!$B$32:$D$32</definedName>
    <definedName name="yuf" localSheetId="2" hidden="1">{#N/A,#N/A,FALSE,"Summ";#N/A,#N/A,FALSE,"General"}</definedName>
    <definedName name="yuf" localSheetId="0" hidden="1">{#N/A,#N/A,FALSE,"Summ";#N/A,#N/A,FALSE,"General"}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2" hidden="1">{#N/A,#N/A,FALSE,"Coversheet";#N/A,#N/A,FALSE,"QA"}</definedName>
    <definedName name="z" localSheetId="0" hidden="1">{#N/A,#N/A,FALSE,"Coversheet";#N/A,#N/A,FALSE,"QA"}</definedName>
    <definedName name="z" localSheetId="1" hidden="1">{#N/A,#N/A,FALSE,"Coversheet";#N/A,#N/A,FALSE,"QA"}</definedName>
    <definedName name="z" hidden="1">{#N/A,#N/A,FALSE,"Coversheet";#N/A,#N/A,FALSE,"QA"}</definedName>
    <definedName name="ZA">'[49] annual balance '!#REF!</definedName>
  </definedName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8" i="5" l="1"/>
  <c r="H186" i="5"/>
  <c r="H185" i="5"/>
  <c r="H184" i="5"/>
  <c r="H182" i="5"/>
  <c r="H181" i="5"/>
  <c r="H180" i="5"/>
  <c r="H178" i="5"/>
  <c r="H177" i="5"/>
  <c r="H176" i="5"/>
  <c r="H174" i="5"/>
  <c r="H173" i="5"/>
  <c r="H172" i="5"/>
  <c r="H170" i="5"/>
  <c r="H167" i="5"/>
  <c r="H166" i="5"/>
  <c r="H165" i="5"/>
  <c r="H164" i="5"/>
  <c r="H161" i="5"/>
  <c r="H160" i="5"/>
  <c r="H159" i="5"/>
  <c r="H158" i="5"/>
  <c r="H156" i="5"/>
  <c r="H154" i="5"/>
  <c r="H153" i="5"/>
  <c r="H152" i="5"/>
  <c r="H151" i="5"/>
  <c r="H148" i="5"/>
  <c r="H146" i="5"/>
  <c r="H145" i="5"/>
  <c r="H143" i="5"/>
  <c r="H142" i="5"/>
  <c r="H140" i="5"/>
  <c r="H139" i="5"/>
  <c r="H138" i="5"/>
  <c r="H137" i="5"/>
  <c r="H136" i="5"/>
  <c r="H135" i="5"/>
  <c r="H133" i="5"/>
  <c r="H131" i="5"/>
  <c r="H130" i="5"/>
  <c r="H128" i="5"/>
  <c r="H127" i="5"/>
  <c r="H126" i="5"/>
  <c r="H124" i="5"/>
  <c r="H123" i="5"/>
  <c r="H122" i="5"/>
  <c r="H121" i="5"/>
  <c r="H120" i="5"/>
  <c r="H118" i="5"/>
  <c r="H117" i="5"/>
  <c r="H116" i="5"/>
  <c r="H114" i="5"/>
  <c r="H112" i="5"/>
  <c r="H111" i="5"/>
  <c r="H110" i="5"/>
  <c r="H109" i="5"/>
  <c r="H108" i="5"/>
  <c r="H107" i="5"/>
  <c r="H106" i="5"/>
  <c r="H104" i="5"/>
  <c r="H102" i="5"/>
  <c r="H101" i="5"/>
  <c r="H100" i="5"/>
  <c r="H99" i="5"/>
  <c r="H98" i="5"/>
  <c r="H97" i="5"/>
  <c r="H96" i="5"/>
  <c r="H94" i="5"/>
  <c r="H93" i="5"/>
  <c r="H92" i="5"/>
  <c r="H91" i="5"/>
  <c r="H90" i="5"/>
  <c r="H87" i="5"/>
  <c r="H86" i="5"/>
  <c r="H85" i="5"/>
  <c r="H84" i="5"/>
  <c r="H82" i="5"/>
  <c r="H81" i="5"/>
  <c r="H80" i="5"/>
  <c r="H79" i="5"/>
  <c r="H76" i="5"/>
  <c r="H75" i="5"/>
  <c r="H74" i="5"/>
  <c r="H73" i="5"/>
  <c r="H72" i="5"/>
  <c r="H71" i="5"/>
  <c r="H70" i="5"/>
  <c r="H67" i="5"/>
  <c r="H66" i="5"/>
  <c r="H65" i="5"/>
  <c r="H64" i="5"/>
  <c r="H61" i="5"/>
  <c r="H60" i="5"/>
  <c r="H59" i="5"/>
  <c r="H58" i="5"/>
  <c r="H56" i="5"/>
  <c r="H55" i="5"/>
  <c r="H54" i="5"/>
  <c r="H53" i="5"/>
  <c r="H50" i="5"/>
  <c r="H49" i="5"/>
  <c r="H48" i="5"/>
  <c r="H47" i="5"/>
  <c r="H46" i="5"/>
  <c r="H45" i="5"/>
  <c r="H43" i="5"/>
  <c r="H42" i="5"/>
  <c r="H41" i="5"/>
  <c r="H40" i="5"/>
  <c r="H39" i="5"/>
  <c r="H38" i="5"/>
  <c r="H36" i="5"/>
  <c r="H34" i="5"/>
  <c r="H33" i="5"/>
  <c r="H31" i="5"/>
  <c r="H30" i="5"/>
  <c r="H29" i="5"/>
  <c r="H28" i="5"/>
  <c r="H27" i="5"/>
  <c r="H26" i="5"/>
  <c r="H24" i="5"/>
  <c r="H23" i="5"/>
  <c r="H21" i="5"/>
  <c r="H20" i="5"/>
  <c r="H18" i="5"/>
  <c r="H16" i="5"/>
  <c r="H15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H11" i="5"/>
  <c r="H10" i="5"/>
  <c r="A9" i="5"/>
  <c r="A10" i="5" s="1"/>
  <c r="A11" i="5" s="1"/>
  <c r="A12" i="5" s="1"/>
  <c r="A13" i="5" s="1"/>
  <c r="H8" i="5"/>
  <c r="A4" i="5"/>
  <c r="A3" i="5"/>
  <c r="A1" i="5"/>
  <c r="J190" i="4"/>
  <c r="J188" i="4"/>
  <c r="J187" i="4"/>
  <c r="J181" i="4"/>
  <c r="J180" i="4"/>
  <c r="J179" i="4"/>
  <c r="J178" i="4"/>
  <c r="J177" i="4"/>
  <c r="J175" i="4"/>
  <c r="J174" i="4"/>
  <c r="J173" i="4"/>
  <c r="J172" i="4"/>
  <c r="J171" i="4"/>
  <c r="J170" i="4"/>
  <c r="J169" i="4"/>
  <c r="J167" i="4"/>
  <c r="J164" i="4"/>
  <c r="J162" i="4"/>
  <c r="J161" i="4"/>
  <c r="J160" i="4"/>
  <c r="J157" i="4"/>
  <c r="J155" i="4"/>
  <c r="J154" i="4"/>
  <c r="J153" i="4"/>
  <c r="J151" i="4"/>
  <c r="J149" i="4"/>
  <c r="J148" i="4"/>
  <c r="J147" i="4"/>
  <c r="J146" i="4"/>
  <c r="J142" i="4"/>
  <c r="J140" i="4"/>
  <c r="J139" i="4"/>
  <c r="J138" i="4"/>
  <c r="J136" i="4"/>
  <c r="J133" i="4"/>
  <c r="J131" i="4"/>
  <c r="J130" i="4"/>
  <c r="J129" i="4"/>
  <c r="J127" i="4"/>
  <c r="J123" i="4"/>
  <c r="J122" i="4"/>
  <c r="J120" i="4"/>
  <c r="J119" i="4"/>
  <c r="J117" i="4"/>
  <c r="J116" i="4"/>
  <c r="J115" i="4"/>
  <c r="J113" i="4"/>
  <c r="J112" i="4"/>
  <c r="J111" i="4"/>
  <c r="J110" i="4"/>
  <c r="J108" i="4"/>
  <c r="J106" i="4"/>
  <c r="J105" i="4"/>
  <c r="J102" i="4"/>
  <c r="J100" i="4"/>
  <c r="J98" i="4"/>
  <c r="J97" i="4"/>
  <c r="J96" i="4"/>
  <c r="J95" i="4"/>
  <c r="J94" i="4"/>
  <c r="J91" i="4"/>
  <c r="J89" i="4"/>
  <c r="J88" i="4"/>
  <c r="J87" i="4"/>
  <c r="J85" i="4"/>
  <c r="J83" i="4"/>
  <c r="J81" i="4"/>
  <c r="J80" i="4"/>
  <c r="J79" i="4"/>
  <c r="J78" i="4"/>
  <c r="J77" i="4"/>
  <c r="J74" i="4"/>
  <c r="J72" i="4"/>
  <c r="J71" i="4"/>
  <c r="J70" i="4"/>
  <c r="J69" i="4"/>
  <c r="J68" i="4"/>
  <c r="J64" i="4"/>
  <c r="J63" i="4"/>
  <c r="J62" i="4"/>
  <c r="J61" i="4"/>
  <c r="J59" i="4"/>
  <c r="J57" i="4"/>
  <c r="J55" i="4"/>
  <c r="J54" i="4"/>
  <c r="J53" i="4"/>
  <c r="J51" i="4"/>
  <c r="J48" i="4"/>
  <c r="J47" i="4"/>
  <c r="J46" i="4"/>
  <c r="J45" i="4"/>
  <c r="J44" i="4"/>
  <c r="J42" i="4"/>
  <c r="J40" i="4"/>
  <c r="J39" i="4"/>
  <c r="J38" i="4"/>
  <c r="J37" i="4"/>
  <c r="J36" i="4"/>
  <c r="J34" i="4"/>
  <c r="J30" i="4"/>
  <c r="J29" i="4"/>
  <c r="J27" i="4"/>
  <c r="J25" i="4"/>
  <c r="J24" i="4"/>
  <c r="J23" i="4"/>
  <c r="J22" i="4"/>
  <c r="J19" i="4"/>
  <c r="J17" i="4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J16" i="4"/>
  <c r="J14" i="4"/>
  <c r="J13" i="4"/>
  <c r="J12" i="4"/>
  <c r="J10" i="4"/>
  <c r="A10" i="4"/>
  <c r="A11" i="4" s="1"/>
  <c r="A12" i="4" s="1"/>
  <c r="A13" i="4" s="1"/>
  <c r="A14" i="4" s="1"/>
  <c r="A15" i="4" s="1"/>
  <c r="A16" i="4" s="1"/>
  <c r="C27" i="3"/>
  <c r="K30" i="3"/>
  <c r="C24" i="3"/>
  <c r="H20" i="3"/>
  <c r="G20" i="3"/>
  <c r="F20" i="3"/>
  <c r="I17" i="3"/>
  <c r="I20" i="3" s="1"/>
  <c r="H17" i="3"/>
  <c r="G17" i="3"/>
  <c r="F17" i="3"/>
  <c r="E17" i="3"/>
  <c r="E20" i="3" s="1"/>
  <c r="C15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C14" i="3"/>
  <c r="C13" i="3"/>
  <c r="C12" i="3"/>
  <c r="A12" i="3"/>
  <c r="A13" i="3" s="1"/>
  <c r="A14" i="3" s="1"/>
  <c r="A5" i="3"/>
  <c r="A4" i="3"/>
  <c r="A1" i="3"/>
  <c r="D80" i="2"/>
  <c r="D79" i="2"/>
  <c r="D68" i="2"/>
  <c r="D69" i="2" s="1"/>
  <c r="D62" i="2"/>
  <c r="D63" i="2" s="1"/>
  <c r="D53" i="2"/>
  <c r="D54" i="2" s="1"/>
  <c r="D51" i="2"/>
  <c r="D35" i="2"/>
  <c r="D34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10" i="2"/>
  <c r="F24" i="1"/>
  <c r="G24" i="1" s="1"/>
  <c r="F22" i="1"/>
  <c r="G22" i="1" s="1"/>
  <c r="G21" i="1"/>
  <c r="F21" i="1"/>
  <c r="F19" i="1"/>
  <c r="G19" i="1" s="1"/>
  <c r="F18" i="1"/>
  <c r="G18" i="1" s="1"/>
  <c r="F17" i="1"/>
  <c r="G17" i="1" s="1"/>
  <c r="G16" i="1"/>
  <c r="F16" i="1"/>
  <c r="F15" i="1"/>
  <c r="G15" i="1" s="1"/>
  <c r="D27" i="1"/>
  <c r="F14" i="1"/>
  <c r="G14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F13" i="1"/>
  <c r="G13" i="1" s="1"/>
  <c r="A13" i="1"/>
  <c r="G12" i="1"/>
  <c r="F12" i="1"/>
  <c r="A64" i="2" l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56" i="2"/>
  <c r="A57" i="2" s="1"/>
  <c r="A58" i="2" s="1"/>
  <c r="A59" i="2" s="1"/>
  <c r="A60" i="2" s="1"/>
  <c r="A61" i="2" s="1"/>
  <c r="A62" i="2" s="1"/>
  <c r="A63" i="2" s="1"/>
  <c r="F20" i="1"/>
  <c r="G20" i="1" s="1"/>
  <c r="E30" i="3"/>
  <c r="C28" i="3"/>
  <c r="I30" i="3"/>
  <c r="J26" i="4"/>
  <c r="J121" i="4"/>
  <c r="F23" i="1"/>
  <c r="G23" i="1" s="1"/>
  <c r="F27" i="1"/>
  <c r="G27" i="1" s="1"/>
  <c r="F25" i="1"/>
  <c r="G25" i="1" s="1"/>
  <c r="E27" i="1"/>
  <c r="D33" i="2"/>
  <c r="J17" i="3"/>
  <c r="J20" i="3" s="1"/>
  <c r="C26" i="3"/>
  <c r="D30" i="3"/>
  <c r="J18" i="4"/>
  <c r="J28" i="4"/>
  <c r="J33" i="4"/>
  <c r="J43" i="4"/>
  <c r="H30" i="3"/>
  <c r="C27" i="1"/>
  <c r="D60" i="2"/>
  <c r="C16" i="3"/>
  <c r="K17" i="3"/>
  <c r="K20" i="3" s="1"/>
  <c r="D17" i="3"/>
  <c r="C23" i="3"/>
  <c r="J30" i="3"/>
  <c r="J35" i="4"/>
  <c r="C25" i="3"/>
  <c r="J56" i="4"/>
  <c r="J73" i="4"/>
  <c r="J90" i="4"/>
  <c r="J107" i="4"/>
  <c r="J141" i="4"/>
  <c r="J156" i="4"/>
  <c r="J165" i="4"/>
  <c r="J52" i="4"/>
  <c r="J58" i="4"/>
  <c r="J65" i="4"/>
  <c r="J67" i="4"/>
  <c r="J75" i="4"/>
  <c r="J82" i="4"/>
  <c r="J92" i="4"/>
  <c r="J99" i="4"/>
  <c r="J109" i="4"/>
  <c r="J126" i="4"/>
  <c r="J135" i="4"/>
  <c r="J143" i="4"/>
  <c r="J184" i="4"/>
  <c r="J84" i="4"/>
  <c r="J101" i="4"/>
  <c r="J118" i="4"/>
  <c r="J128" i="4"/>
  <c r="J137" i="4"/>
  <c r="J150" i="4"/>
  <c r="J159" i="4"/>
  <c r="J168" i="4"/>
  <c r="J176" i="4"/>
  <c r="H103" i="5"/>
  <c r="H119" i="5"/>
  <c r="H155" i="5"/>
  <c r="H175" i="5"/>
  <c r="H183" i="5"/>
  <c r="H12" i="5"/>
  <c r="H17" i="5"/>
  <c r="H25" i="5"/>
  <c r="H37" i="5"/>
  <c r="H51" i="5"/>
  <c r="H57" i="5"/>
  <c r="H63" i="5"/>
  <c r="H69" i="5"/>
  <c r="H77" i="5"/>
  <c r="H83" i="5"/>
  <c r="H89" i="5"/>
  <c r="H113" i="5"/>
  <c r="H129" i="5"/>
  <c r="H141" i="5"/>
  <c r="H163" i="5"/>
  <c r="H169" i="5"/>
  <c r="H179" i="5"/>
  <c r="C29" i="3" l="1"/>
  <c r="G30" i="3"/>
  <c r="C17" i="3"/>
  <c r="D20" i="3"/>
  <c r="C30" i="3"/>
  <c r="K31" i="3" s="1"/>
  <c r="K32" i="3" s="1"/>
  <c r="K33" i="3" s="1"/>
  <c r="K35" i="3" s="1"/>
  <c r="E31" i="3"/>
  <c r="E32" i="3" s="1"/>
  <c r="E33" i="3" s="1"/>
  <c r="E35" i="3" s="1"/>
  <c r="F30" i="3"/>
  <c r="K41" i="3"/>
  <c r="G41" i="3"/>
  <c r="J41" i="3"/>
  <c r="F41" i="3"/>
  <c r="I41" i="3"/>
  <c r="E41" i="3"/>
  <c r="H41" i="3"/>
  <c r="D41" i="3"/>
  <c r="I31" i="3" l="1"/>
  <c r="I32" i="3" s="1"/>
  <c r="I33" i="3" s="1"/>
  <c r="I35" i="3" s="1"/>
  <c r="J31" i="3"/>
  <c r="J32" i="3" s="1"/>
  <c r="J33" i="3" s="1"/>
  <c r="J35" i="3" s="1"/>
  <c r="F31" i="3"/>
  <c r="F32" i="3" s="1"/>
  <c r="F33" i="3" s="1"/>
  <c r="F35" i="3" s="1"/>
  <c r="G31" i="3"/>
  <c r="G32" i="3" s="1"/>
  <c r="G33" i="3" s="1"/>
  <c r="G35" i="3" s="1"/>
  <c r="H31" i="3"/>
  <c r="H32" i="3" s="1"/>
  <c r="H33" i="3" s="1"/>
  <c r="H35" i="3" s="1"/>
  <c r="C20" i="3"/>
  <c r="D31" i="3"/>
  <c r="D32" i="3" s="1"/>
  <c r="D33" i="3" s="1"/>
  <c r="C33" i="3" l="1"/>
  <c r="D35" i="3"/>
  <c r="C35" i="3" l="1"/>
  <c r="D36" i="3"/>
  <c r="D37" i="3" l="1"/>
  <c r="D39" i="3"/>
  <c r="D42" i="3" s="1"/>
  <c r="E36" i="3"/>
  <c r="K36" i="3"/>
  <c r="G36" i="3"/>
  <c r="J36" i="3"/>
  <c r="F36" i="3"/>
  <c r="I36" i="3"/>
  <c r="H36" i="3"/>
  <c r="F37" i="3" l="1"/>
  <c r="F39" i="3"/>
  <c r="F42" i="3" s="1"/>
  <c r="F43" i="3" s="1"/>
  <c r="F45" i="3" s="1"/>
  <c r="H37" i="3"/>
  <c r="H39" i="3"/>
  <c r="H42" i="3" s="1"/>
  <c r="H43" i="3" s="1"/>
  <c r="H45" i="3" s="1"/>
  <c r="G39" i="3"/>
  <c r="G42" i="3" s="1"/>
  <c r="G43" i="3" s="1"/>
  <c r="G37" i="3"/>
  <c r="I37" i="3"/>
  <c r="I39" i="3"/>
  <c r="I42" i="3" s="1"/>
  <c r="I43" i="3" s="1"/>
  <c r="I45" i="3" s="1"/>
  <c r="K37" i="3"/>
  <c r="K39" i="3"/>
  <c r="K42" i="3" s="1"/>
  <c r="K43" i="3" s="1"/>
  <c r="K45" i="3" s="1"/>
  <c r="E37" i="3"/>
  <c r="E39" i="3"/>
  <c r="E42" i="3" s="1"/>
  <c r="E43" i="3" s="1"/>
  <c r="E45" i="3" s="1"/>
  <c r="J37" i="3"/>
  <c r="J39" i="3"/>
  <c r="J42" i="3" s="1"/>
  <c r="J43" i="3" s="1"/>
  <c r="J45" i="3" s="1"/>
  <c r="D43" i="3"/>
  <c r="C42" i="3" l="1"/>
  <c r="D45" i="3"/>
  <c r="C43" i="3"/>
  <c r="G45" i="3"/>
  <c r="C45" i="3" l="1"/>
  <c r="H48" i="3" l="1"/>
  <c r="H49" i="3" s="1"/>
  <c r="H51" i="3" s="1"/>
  <c r="D120" i="2" s="1"/>
  <c r="D48" i="3"/>
  <c r="D49" i="3" s="1"/>
  <c r="K48" i="3"/>
  <c r="K49" i="3" s="1"/>
  <c r="K51" i="3" s="1"/>
  <c r="D119" i="2" s="1"/>
  <c r="D121" i="2" s="1"/>
  <c r="D123" i="2" s="1"/>
  <c r="G48" i="3"/>
  <c r="G49" i="3" s="1"/>
  <c r="G51" i="3" s="1"/>
  <c r="J48" i="3"/>
  <c r="J49" i="3" s="1"/>
  <c r="J51" i="3" s="1"/>
  <c r="F48" i="3"/>
  <c r="F49" i="3" s="1"/>
  <c r="F51" i="3" s="1"/>
  <c r="E48" i="3"/>
  <c r="E49" i="3" s="1"/>
  <c r="E51" i="3" s="1"/>
  <c r="D12" i="2" s="1"/>
  <c r="D14" i="2" s="1"/>
  <c r="I48" i="3"/>
  <c r="I49" i="3" s="1"/>
  <c r="I51" i="3" s="1"/>
  <c r="D70" i="2" l="1"/>
  <c r="D71" i="2" s="1"/>
  <c r="D74" i="2" s="1"/>
  <c r="D81" i="2"/>
  <c r="D82" i="2" s="1"/>
  <c r="D85" i="2" s="1"/>
  <c r="D86" i="2" s="1"/>
  <c r="D110" i="2"/>
  <c r="D90" i="2"/>
  <c r="D100" i="2"/>
  <c r="D24" i="2"/>
  <c r="D26" i="2" s="1"/>
  <c r="D27" i="2" s="1"/>
  <c r="D57" i="2"/>
  <c r="D48" i="2"/>
  <c r="D39" i="2"/>
  <c r="D41" i="2" s="1"/>
  <c r="D44" i="2" s="1"/>
  <c r="D45" i="2" s="1"/>
  <c r="D51" i="3"/>
  <c r="C49" i="3"/>
  <c r="D99" i="2"/>
  <c r="D101" i="2" s="1"/>
  <c r="D103" i="2" s="1"/>
  <c r="D105" i="2" s="1"/>
  <c r="D106" i="2" s="1"/>
  <c r="D109" i="2"/>
  <c r="D111" i="2" s="1"/>
  <c r="D113" i="2" s="1"/>
  <c r="D115" i="2" s="1"/>
  <c r="D116" i="2" s="1"/>
  <c r="D89" i="2"/>
  <c r="D91" i="2" s="1"/>
  <c r="D93" i="2" s="1"/>
  <c r="D95" i="2" s="1"/>
  <c r="D96" i="2" s="1"/>
  <c r="C51" i="3" l="1"/>
  <c r="D11" i="2"/>
  <c r="D15" i="2" s="1"/>
  <c r="D30" i="2" l="1"/>
  <c r="D17" i="2"/>
  <c r="D20" i="2" s="1"/>
  <c r="D21" i="2" s="1"/>
</calcChain>
</file>

<file path=xl/sharedStrings.xml><?xml version="1.0" encoding="utf-8"?>
<sst xmlns="http://schemas.openxmlformats.org/spreadsheetml/2006/main" count="1055" uniqueCount="323">
  <si>
    <t>Puget Sound Energy</t>
  </si>
  <si>
    <t>Lighting Revenues Sumamry</t>
  </si>
  <si>
    <t>Base Rate vs Proposed</t>
  </si>
  <si>
    <t>2019 Greneral Rate Case (GRC)</t>
  </si>
  <si>
    <t>Test Year Ending December 31, 2018</t>
  </si>
  <si>
    <t>Line No.</t>
  </si>
  <si>
    <t>Schedule</t>
  </si>
  <si>
    <t>Inventory</t>
  </si>
  <si>
    <t>Annual Current Revenue (Base Rate)</t>
  </si>
  <si>
    <t>Annual Proposed Base Revenue</t>
  </si>
  <si>
    <t>Revenue Change from Current</t>
  </si>
  <si>
    <t>% Change from Current</t>
  </si>
  <si>
    <t>(a)</t>
  </si>
  <si>
    <t>(b)</t>
  </si>
  <si>
    <t xml:space="preserve">(c) </t>
  </si>
  <si>
    <t>(d)</t>
  </si>
  <si>
    <t xml:space="preserve">(e) </t>
  </si>
  <si>
    <t>(f)</t>
  </si>
  <si>
    <t>Source</t>
  </si>
  <si>
    <t xml:space="preserve">= (d) - (c) </t>
  </si>
  <si>
    <t xml:space="preserve">= (e) ÷ (c) </t>
  </si>
  <si>
    <t>03E</t>
  </si>
  <si>
    <t>50E-A</t>
  </si>
  <si>
    <t>50E-B</t>
  </si>
  <si>
    <t>51-LED</t>
  </si>
  <si>
    <t>51-Facilities Charge</t>
  </si>
  <si>
    <t>52- Facilities Charge</t>
  </si>
  <si>
    <t>52E</t>
  </si>
  <si>
    <t>53E</t>
  </si>
  <si>
    <t>54E</t>
  </si>
  <si>
    <t>55E &amp; 56E (No Res Exch)</t>
  </si>
  <si>
    <t>57E</t>
  </si>
  <si>
    <t>58E &amp; 59E (No Res Exch)</t>
  </si>
  <si>
    <t>Old Pole Revenue</t>
  </si>
  <si>
    <t>New Pole Revenue</t>
  </si>
  <si>
    <t>Development of Unitized Lighting Costs</t>
  </si>
  <si>
    <t>Cost</t>
  </si>
  <si>
    <t>Unitized Revenue</t>
  </si>
  <si>
    <t>(c)</t>
  </si>
  <si>
    <t>Capital</t>
  </si>
  <si>
    <t xml:space="preserve"> Capital  (Sch 50, 53, 54, 55, 56, 57, 58, 59)</t>
  </si>
  <si>
    <t>Total Revenue Required from Distribution Capital (Lamps)</t>
  </si>
  <si>
    <t>Total Revenue Required from Distribution Capital (Poles)</t>
  </si>
  <si>
    <t>% of Distribution Cap. (Poles) Required from Rentals</t>
  </si>
  <si>
    <t>Dist. Cap. (Poles) Revenue Required from Rental Poles</t>
  </si>
  <si>
    <t>Total Capital Revenue Required Less Pole Rental</t>
  </si>
  <si>
    <t>Recovery from 51&amp;52 Capital Facilities Charge</t>
  </si>
  <si>
    <t>Revenue Required from Lamps Less Facilities charge Recovery</t>
  </si>
  <si>
    <t>Total Install Cost of other Lamps</t>
  </si>
  <si>
    <t>Recovery per Install Dollar Capital Cost (Annually)</t>
  </si>
  <si>
    <t>Recovery per Install Dollar Capital Cost (Monthly)</t>
  </si>
  <si>
    <t xml:space="preserve"> Capital  (Sch 55, 56, 58, 59 Pole Rental)</t>
  </si>
  <si>
    <t>Total Revenue Required from Pole Rentals</t>
  </si>
  <si>
    <t>Total Capital Cost of Rented Poles</t>
  </si>
  <si>
    <t>Per Install Dollar Capital Cost (Annually)</t>
  </si>
  <si>
    <t>Per Install Dollar Capital Cost (Monthly)</t>
  </si>
  <si>
    <t xml:space="preserve"> Capital  (Sch 51, 52 Facilities Charge)</t>
  </si>
  <si>
    <t>Total Revenue Required from Capital (Lamps and Poles)</t>
  </si>
  <si>
    <t>Ratio of Revenue Requirement to System Value</t>
  </si>
  <si>
    <t>System Value of 51&amp;52 under option A</t>
  </si>
  <si>
    <t>Revenue from 51&amp;52 Option A Capital Facilities Charge</t>
  </si>
  <si>
    <t>Annual Capital Facilities Charge Percentage</t>
  </si>
  <si>
    <t>Monthly Capital Facilities Charge Percentage</t>
  </si>
  <si>
    <t>O&amp;M</t>
  </si>
  <si>
    <t>Distribution O&amp;M (Sch 50, 53, 54, 55, 56, 57, 58, 59)</t>
  </si>
  <si>
    <t>Total Revenue Required From Rates</t>
  </si>
  <si>
    <t>Recovery from 51&amp;52 O&amp;M Facilities Charge</t>
  </si>
  <si>
    <t>Total Count of O&amp;M Eligible Lamps</t>
  </si>
  <si>
    <t>Per Lamp O&amp;M Cost (Annually)</t>
  </si>
  <si>
    <t>Per Lamp O&amp;M Cost (Monthly)</t>
  </si>
  <si>
    <t>Distribution O&amp;M  (Sch 51 Facilities Charge)</t>
  </si>
  <si>
    <t>Ratio of O&amp;M to Distribution Capital</t>
  </si>
  <si>
    <t>System Value of 51 under option A &amp; B</t>
  </si>
  <si>
    <t>Recovery from 51 O&amp;M Facilities Charge</t>
  </si>
  <si>
    <t>Annual O&amp;M Facilities Charge Percentage</t>
  </si>
  <si>
    <t>Monthly O&amp;M Facilities Charge Percentage</t>
  </si>
  <si>
    <t>Distribution O&amp;M  (Sch 52 Facilities Charge)</t>
  </si>
  <si>
    <t>System Value of 52 under option A &amp; B</t>
  </si>
  <si>
    <t>Customer</t>
  </si>
  <si>
    <t>Customer Expense  (Sch 50, 51, 52, 53, 54, 55, 56, 58, 59)</t>
  </si>
  <si>
    <t>Total number of Customers</t>
  </si>
  <si>
    <t>Number of Schedule 57 Customers</t>
  </si>
  <si>
    <t>Number of Customers Less Schedule 57 Customers</t>
  </si>
  <si>
    <t>% of Non-Schedule 57 Customers</t>
  </si>
  <si>
    <t>Amount of Revenue Required from non-57</t>
  </si>
  <si>
    <t>Total Count of kWh (annual)</t>
  </si>
  <si>
    <t>Per kWh Customer Cost</t>
  </si>
  <si>
    <t>Customer Expense (Sch 57)</t>
  </si>
  <si>
    <t>% of Schedule 57 Customers</t>
  </si>
  <si>
    <t>Total Count of Schedule 57 Connected Watts</t>
  </si>
  <si>
    <t>Per Watt Customer Cost (Annually)</t>
  </si>
  <si>
    <t>Per Watt Customer Cost (Monthly)</t>
  </si>
  <si>
    <t>Demand</t>
  </si>
  <si>
    <t>Demand Components (Sch 57)</t>
  </si>
  <si>
    <t>Production / Transmission (Demand-related) Revenue Requirement</t>
  </si>
  <si>
    <t>A&amp;G Component of Revenue Requirement</t>
  </si>
  <si>
    <t>Total Revenue Required</t>
  </si>
  <si>
    <t>Continuous Street Light % of Demand</t>
  </si>
  <si>
    <t>Continuous Street Light Portion of Revenue Requirement</t>
  </si>
  <si>
    <t>Total Count of Continuous Street kW</t>
  </si>
  <si>
    <t>Per kW Demand Cost (Annually)</t>
  </si>
  <si>
    <t>Per kW Demand Cost (Monthly)</t>
  </si>
  <si>
    <t>Demand Components (Sch 50, 51, 52, 53, 54)</t>
  </si>
  <si>
    <t>Non-Continuous Street Light % of Demand</t>
  </si>
  <si>
    <t>Non-Continuous Street Light Portion of Revenue Requirement</t>
  </si>
  <si>
    <t>Total Count of Non-Continuous Street kW</t>
  </si>
  <si>
    <t>Demand Components (Sch 55, 56, 58, 59)</t>
  </si>
  <si>
    <t>Non-Continuous Area Light % of Demand</t>
  </si>
  <si>
    <t>Non-Continuous Area Light Portion of Revenue Requirement</t>
  </si>
  <si>
    <t>Total Count of Non-Continuous Area kW</t>
  </si>
  <si>
    <t>Energy</t>
  </si>
  <si>
    <t>Commodity Components (Sch 50, 51, 52, 53, 54, 55, 56, 57, 58, 59)</t>
  </si>
  <si>
    <t>Production / Transmission (Energy-related) Revenue Requirement</t>
  </si>
  <si>
    <t>Per kWh Commodity Cost (Annually)</t>
  </si>
  <si>
    <t>Lighting Schedules</t>
  </si>
  <si>
    <t>Classification of Lighting Costs</t>
  </si>
  <si>
    <t>Total</t>
  </si>
  <si>
    <t>Distribution O&amp;M Components</t>
  </si>
  <si>
    <t>A&amp;G</t>
  </si>
  <si>
    <t>Production / Transmission Components (Demand Related)</t>
  </si>
  <si>
    <t>Production / Transmission Components (Energy Related)</t>
  </si>
  <si>
    <t>Description</t>
  </si>
  <si>
    <t>Capital  (Lamps)</t>
  </si>
  <si>
    <t>Capital  (Pole)</t>
  </si>
  <si>
    <t>Demand Related Overheads</t>
  </si>
  <si>
    <t>Energy Related Overheads</t>
  </si>
  <si>
    <t>Customer Related Overheads</t>
  </si>
  <si>
    <t>(g)</t>
  </si>
  <si>
    <t>(h)</t>
  </si>
  <si>
    <t>(i)</t>
  </si>
  <si>
    <t>(j)</t>
  </si>
  <si>
    <t>Ratebase items</t>
  </si>
  <si>
    <t>Direct Capital</t>
  </si>
  <si>
    <t>Street Lights Plant FERC 373</t>
  </si>
  <si>
    <t>Street Lights Plant FERC 373 Accum Depreciation</t>
  </si>
  <si>
    <t>Other Direct Plant</t>
  </si>
  <si>
    <t>Other Direct Depreciation</t>
  </si>
  <si>
    <t>Other Ratebase - Indirect</t>
  </si>
  <si>
    <t>Total Plant</t>
  </si>
  <si>
    <t>Rate of Return</t>
  </si>
  <si>
    <t>Return on Ratebase</t>
  </si>
  <si>
    <t>Expense</t>
  </si>
  <si>
    <t>O&amp;M Direct - a/c 585</t>
  </si>
  <si>
    <t>O&amp;M Direct - a/c 596</t>
  </si>
  <si>
    <t>O&amp;M Direct - a/c 911 (1)</t>
  </si>
  <si>
    <t>Other O&amp;M Expense Exp</t>
  </si>
  <si>
    <t>Depreciation Expense - Direct</t>
  </si>
  <si>
    <t>Depreciation Expense - Other</t>
  </si>
  <si>
    <t>Other A&amp;G Expense</t>
  </si>
  <si>
    <t>Subtotal Expense</t>
  </si>
  <si>
    <t xml:space="preserve">  % to total</t>
  </si>
  <si>
    <t>Indirect Expenses (Taxes, etc)</t>
  </si>
  <si>
    <t>Total Expense</t>
  </si>
  <si>
    <t>Total Cost of Service</t>
  </si>
  <si>
    <t>Allocate Deficiency</t>
  </si>
  <si>
    <t>Allocate Proforma Revenue (Delivered)</t>
  </si>
  <si>
    <t>Adjustment to Proforma Revenue (Change in Unbilled)</t>
  </si>
  <si>
    <t>Adjusted Proforma Revenue (Billed)</t>
  </si>
  <si>
    <t>Revenue Required from Rates</t>
  </si>
  <si>
    <t>Adjustment to Proposed Revenue Recovery (Rate Spread)</t>
  </si>
  <si>
    <t>Total Revenue Required from Rates</t>
  </si>
  <si>
    <t>(1) lighting admin programs that serve all lighting customers, regardless of whether PSE or customer maintained</t>
  </si>
  <si>
    <t>Summary of Allocated Costs</t>
  </si>
  <si>
    <t>Lamp Type</t>
  </si>
  <si>
    <t>Wattage (W)</t>
  </si>
  <si>
    <t>Demand-Related</t>
  </si>
  <si>
    <t>Energy-Related</t>
  </si>
  <si>
    <t>= (d) + (e) + (f) + (g) + (h)</t>
  </si>
  <si>
    <t>Lighting Tariffed Rate Components</t>
  </si>
  <si>
    <t>Tariff Rate
Schedule</t>
  </si>
  <si>
    <t>Lamp Size</t>
  </si>
  <si>
    <t xml:space="preserve">Effective Date </t>
  </si>
  <si>
    <t>Current  Rates</t>
  </si>
  <si>
    <t>Proposed  Rates</t>
  </si>
  <si>
    <t>Rate Change</t>
  </si>
  <si>
    <t>A</t>
  </si>
  <si>
    <t>B</t>
  </si>
  <si>
    <t>C</t>
  </si>
  <si>
    <t>D = C - B</t>
  </si>
  <si>
    <t>Sch 50E</t>
  </si>
  <si>
    <t>003</t>
  </si>
  <si>
    <t>Compact Flourescent</t>
  </si>
  <si>
    <t>CF 22</t>
  </si>
  <si>
    <t>Mercury Vapor</t>
  </si>
  <si>
    <t>MV 100</t>
  </si>
  <si>
    <t>MV 175</t>
  </si>
  <si>
    <t>MV 400</t>
  </si>
  <si>
    <t>MV 700</t>
  </si>
  <si>
    <t>Sch 51E</t>
  </si>
  <si>
    <t>51E</t>
  </si>
  <si>
    <t>Light Emitting Diode</t>
  </si>
  <si>
    <t>LED 030.01-060</t>
  </si>
  <si>
    <t>LED 060.01-090</t>
  </si>
  <si>
    <t>LED 090.01-120</t>
  </si>
  <si>
    <t>LED 120.01-150</t>
  </si>
  <si>
    <t>LED 150.01-180</t>
  </si>
  <si>
    <t>LED 180.01-210</t>
  </si>
  <si>
    <t>LED 210.01-240</t>
  </si>
  <si>
    <t>LED 240.01-270</t>
  </si>
  <si>
    <t>LED 270.01-300</t>
  </si>
  <si>
    <t>Sch 52E</t>
  </si>
  <si>
    <t xml:space="preserve">52E </t>
  </si>
  <si>
    <t>Sodium Vapor</t>
  </si>
  <si>
    <t>SV 50</t>
  </si>
  <si>
    <t>SV 070</t>
  </si>
  <si>
    <t>SV 100</t>
  </si>
  <si>
    <t>SV 150</t>
  </si>
  <si>
    <t>SV 200</t>
  </si>
  <si>
    <t>SV 250</t>
  </si>
  <si>
    <t>SV 310</t>
  </si>
  <si>
    <t>SV 400</t>
  </si>
  <si>
    <t>Metal Halide</t>
  </si>
  <si>
    <t>MH 070</t>
  </si>
  <si>
    <t>MH 100</t>
  </si>
  <si>
    <t>MH 150</t>
  </si>
  <si>
    <t>MH 175</t>
  </si>
  <si>
    <t>MH 250</t>
  </si>
  <si>
    <t>MH 400</t>
  </si>
  <si>
    <t>MH 1000</t>
  </si>
  <si>
    <t>Sch 53E</t>
  </si>
  <si>
    <t>53E - Company Owned</t>
  </si>
  <si>
    <t>SV 050</t>
  </si>
  <si>
    <t>SV 1000</t>
  </si>
  <si>
    <t>53E - Customer Owned</t>
  </si>
  <si>
    <t>MH 70</t>
  </si>
  <si>
    <t>Sch 54E</t>
  </si>
  <si>
    <t>Sch 55 &amp; 56</t>
  </si>
  <si>
    <t>55E &amp; 56E</t>
  </si>
  <si>
    <t>Sch 58 &amp; 59</t>
  </si>
  <si>
    <t>58E &amp; 59E</t>
  </si>
  <si>
    <t>DS 070</t>
  </si>
  <si>
    <t>DS 100</t>
  </si>
  <si>
    <t>DS 150</t>
  </si>
  <si>
    <t>DS 200</t>
  </si>
  <si>
    <t>DS 250</t>
  </si>
  <si>
    <t>DS 400</t>
  </si>
  <si>
    <t>HS 100</t>
  </si>
  <si>
    <t>HS 150</t>
  </si>
  <si>
    <t>HS 200</t>
  </si>
  <si>
    <t>HS 250</t>
  </si>
  <si>
    <t>HS 400</t>
  </si>
  <si>
    <t>DM 175</t>
  </si>
  <si>
    <t>DM 250</t>
  </si>
  <si>
    <t>DM 400</t>
  </si>
  <si>
    <t>DM 1000</t>
  </si>
  <si>
    <t>HM 250</t>
  </si>
  <si>
    <t>HM 400</t>
  </si>
  <si>
    <t>LED 300.01-400</t>
  </si>
  <si>
    <t>LED 400.01-500</t>
  </si>
  <si>
    <t>LED 500.01-600</t>
  </si>
  <si>
    <t>LED 600.01-700</t>
  </si>
  <si>
    <t>LED 700.01-800</t>
  </si>
  <si>
    <t>LED 800.01-900</t>
  </si>
  <si>
    <t>Sch 57</t>
  </si>
  <si>
    <t>Per W charge</t>
  </si>
  <si>
    <t>Pole Rental Rates</t>
  </si>
  <si>
    <t>55 &amp; 56</t>
  </si>
  <si>
    <t>Pole</t>
  </si>
  <si>
    <t>Old</t>
  </si>
  <si>
    <t>56 &amp; 56</t>
  </si>
  <si>
    <t>New</t>
  </si>
  <si>
    <t>59 &amp; 59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</si>
  <si>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</si>
  <si>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</si>
  <si>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</si>
  <si>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</si>
  <si>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</si>
  <si>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</si>
  <si>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</si>
  <si>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Watts</t>
  </si>
  <si>
    <t>Company Owned LED Facilities Charge</t>
  </si>
  <si>
    <t>Option A O&amp;M Rate</t>
  </si>
  <si>
    <t>Option B O&amp;M Rate</t>
  </si>
  <si>
    <t>Company Owned LED Lamp Charge</t>
  </si>
  <si>
    <t>30-60 Watts</t>
  </si>
  <si>
    <t>60.01-90 Watts</t>
  </si>
  <si>
    <t>90.01-120 Watts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</si>
  <si>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</si>
  <si>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</si>
  <si>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</si>
  <si>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</si>
  <si>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</si>
  <si>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</si>
  <si>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</si>
  <si>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</si>
  <si>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</si>
  <si>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</si>
  <si>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</si>
  <si>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</si>
  <si>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</si>
  <si>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</si>
  <si>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</si>
  <si>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</si>
  <si>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</si>
  <si>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</si>
  <si>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</si>
  <si>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</si>
  <si>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</si>
  <si>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</si>
  <si>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Energy Service - Customer Owned</t>
  </si>
  <si>
    <t>Sodium Vapor Area Lighting</t>
  </si>
  <si>
    <t>Metal Halide Area Lighting</t>
  </si>
  <si>
    <t>LED Lighting - Area Lighting</t>
  </si>
  <si>
    <t>Area Lighing</t>
  </si>
  <si>
    <t>Pole Charge (Old) (Pre 11/74)</t>
  </si>
  <si>
    <t>Pole Charge (New) (Post 10-28-99)</t>
  </si>
  <si>
    <t>Continuous Lighting</t>
  </si>
  <si>
    <t>$ / watt</t>
  </si>
  <si>
    <t>Minimum Charge</t>
  </si>
  <si>
    <t>n/a</t>
  </si>
  <si>
    <t>58 &amp; 59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</si>
  <si>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</si>
  <si>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</si>
  <si>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</si>
  <si>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</si>
  <si>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</si>
  <si>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300.01-400 Watts</t>
  </si>
  <si>
    <t>400.01-500 Watts</t>
  </si>
  <si>
    <t>500.01-600 Watts</t>
  </si>
  <si>
    <t>600.01-700 Watts</t>
  </si>
  <si>
    <t>700.01-800 Watts</t>
  </si>
  <si>
    <t>800.01-900 Watts</t>
  </si>
  <si>
    <t>Area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</si>
</sst>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.00000"/>
    <numFmt numFmtId="167" formatCode="0.00000%"/>
    <numFmt numFmtId="168" formatCode="_(&quot;$&quot;* #,##0_);_(&quot;$&quot;* \(#,##0\);_(&quot;$&quot;* &quot;-&quot;??_);_(@_)"/>
    <numFmt numFmtId="169" formatCode="_(&quot;$&quot;* #,##0.00000_);_(&quot;$&quot;* \(#,##0.0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Fill="1" applyAlignment="1">
      <alignment horizontal="center"/>
    </xf>
    <xf numFmtId="0" fontId="4" fillId="0" borderId="0" xfId="4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4" fillId="0" borderId="0" xfId="4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5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quotePrefix="1" applyFont="1" applyFill="1" applyBorder="1" applyAlignment="1">
      <alignment horizontal="left" wrapText="1"/>
    </xf>
    <xf numFmtId="44" fontId="4" fillId="0" borderId="0" xfId="2" applyFont="1" applyFill="1" applyAlignment="1"/>
    <xf numFmtId="10" fontId="4" fillId="0" borderId="0" xfId="3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164" fontId="4" fillId="0" borderId="0" xfId="6" applyNumberFormat="1" applyFont="1" applyFill="1" applyAlignment="1"/>
    <xf numFmtId="42" fontId="4" fillId="0" borderId="0" xfId="7" applyNumberFormat="1" applyFont="1" applyFill="1" applyAlignment="1"/>
    <xf numFmtId="10" fontId="4" fillId="0" borderId="0" xfId="8" applyNumberFormat="1" applyFont="1" applyFill="1" applyAlignment="1">
      <alignment horizontal="right"/>
    </xf>
    <xf numFmtId="164" fontId="4" fillId="0" borderId="2" xfId="6" applyNumberFormat="1" applyFont="1" applyFill="1" applyBorder="1" applyAlignment="1"/>
    <xf numFmtId="44" fontId="4" fillId="0" borderId="2" xfId="2" applyFont="1" applyFill="1" applyBorder="1" applyAlignment="1"/>
    <xf numFmtId="10" fontId="4" fillId="0" borderId="2" xfId="3" applyNumberFormat="1" applyFont="1" applyFill="1" applyBorder="1" applyAlignment="1">
      <alignment horizontal="right"/>
    </xf>
    <xf numFmtId="0" fontId="4" fillId="0" borderId="4" xfId="0" applyFont="1" applyFill="1" applyBorder="1"/>
    <xf numFmtId="165" fontId="4" fillId="0" borderId="0" xfId="0" applyNumberFormat="1" applyFont="1" applyFill="1" applyBorder="1"/>
    <xf numFmtId="0" fontId="2" fillId="0" borderId="12" xfId="4" applyFont="1" applyFill="1" applyBorder="1" applyAlignment="1">
      <alignment horizontal="center" wrapText="1"/>
    </xf>
    <xf numFmtId="0" fontId="2" fillId="0" borderId="13" xfId="4" applyFont="1" applyFill="1" applyBorder="1" applyAlignment="1">
      <alignment horizontal="center"/>
    </xf>
    <xf numFmtId="0" fontId="2" fillId="0" borderId="14" xfId="4" applyFont="1" applyFill="1" applyBorder="1" applyAlignment="1">
      <alignment horizontal="center"/>
    </xf>
    <xf numFmtId="0" fontId="2" fillId="0" borderId="15" xfId="4" quotePrefix="1" applyFont="1" applyFill="1" applyBorder="1" applyAlignment="1">
      <alignment horizontal="center" wrapText="1"/>
    </xf>
    <xf numFmtId="0" fontId="2" fillId="0" borderId="9" xfId="4" applyFont="1" applyFill="1" applyBorder="1" applyAlignment="1">
      <alignment horizontal="center"/>
    </xf>
    <xf numFmtId="0" fontId="2" fillId="0" borderId="16" xfId="4" quotePrefix="1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8" xfId="4" applyFont="1" applyFill="1" applyBorder="1" applyAlignment="1">
      <alignment horizontal="center" wrapText="1"/>
    </xf>
    <xf numFmtId="0" fontId="2" fillId="0" borderId="1" xfId="4" quotePrefix="1" applyFont="1" applyFill="1" applyBorder="1" applyAlignment="1">
      <alignment horizontal="center" wrapText="1"/>
    </xf>
    <xf numFmtId="0" fontId="2" fillId="0" borderId="18" xfId="4" quotePrefix="1" applyFont="1" applyFill="1" applyBorder="1" applyAlignment="1">
      <alignment horizontal="center" wrapText="1"/>
    </xf>
    <xf numFmtId="0" fontId="2" fillId="0" borderId="19" xfId="4" quotePrefix="1" applyFont="1" applyFill="1" applyBorder="1" applyAlignment="1">
      <alignment horizont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18" xfId="4" applyFont="1" applyFill="1" applyBorder="1" applyAlignment="1">
      <alignment horizontal="center" wrapText="1"/>
    </xf>
    <xf numFmtId="0" fontId="2" fillId="0" borderId="3" xfId="4" quotePrefix="1" applyFont="1" applyFill="1" applyBorder="1" applyAlignment="1">
      <alignment horizontal="center" wrapText="1"/>
    </xf>
    <xf numFmtId="0" fontId="4" fillId="0" borderId="20" xfId="4" applyFont="1" applyFill="1" applyBorder="1" applyAlignment="1">
      <alignment horizontal="center" wrapText="1"/>
    </xf>
    <xf numFmtId="0" fontId="4" fillId="0" borderId="0" xfId="4" quotePrefix="1" applyFont="1" applyFill="1" applyBorder="1" applyAlignment="1">
      <alignment horizontal="center" wrapText="1"/>
    </xf>
    <xf numFmtId="0" fontId="4" fillId="0" borderId="20" xfId="4" quotePrefix="1" applyFont="1" applyFill="1" applyBorder="1" applyAlignment="1">
      <alignment horizontal="center" wrapText="1"/>
    </xf>
    <xf numFmtId="0" fontId="4" fillId="0" borderId="21" xfId="4" quotePrefix="1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wrapText="1"/>
    </xf>
    <xf numFmtId="0" fontId="4" fillId="0" borderId="20" xfId="4" applyFont="1" applyFill="1" applyBorder="1"/>
    <xf numFmtId="0" fontId="4" fillId="0" borderId="21" xfId="4" applyFont="1" applyFill="1" applyBorder="1"/>
    <xf numFmtId="165" fontId="4" fillId="0" borderId="0" xfId="4" applyNumberFormat="1" applyFont="1" applyFill="1"/>
    <xf numFmtId="168" fontId="4" fillId="0" borderId="20" xfId="9" applyNumberFormat="1" applyFont="1" applyFill="1" applyBorder="1"/>
    <xf numFmtId="168" fontId="4" fillId="0" borderId="0" xfId="9" applyNumberFormat="1" applyFont="1" applyFill="1"/>
    <xf numFmtId="168" fontId="4" fillId="0" borderId="21" xfId="9" applyNumberFormat="1" applyFont="1" applyFill="1" applyBorder="1"/>
    <xf numFmtId="168" fontId="4" fillId="0" borderId="12" xfId="9" applyNumberFormat="1" applyFont="1" applyFill="1" applyBorder="1"/>
    <xf numFmtId="168" fontId="4" fillId="0" borderId="11" xfId="9" applyNumberFormat="1" applyFont="1" applyFill="1" applyBorder="1"/>
    <xf numFmtId="168" fontId="4" fillId="0" borderId="15" xfId="9" applyNumberFormat="1" applyFont="1" applyFill="1" applyBorder="1"/>
    <xf numFmtId="44" fontId="4" fillId="0" borderId="0" xfId="4" applyNumberFormat="1" applyFont="1" applyFill="1"/>
    <xf numFmtId="168" fontId="4" fillId="0" borderId="0" xfId="9" applyNumberFormat="1" applyFont="1" applyFill="1" applyBorder="1"/>
    <xf numFmtId="0" fontId="4" fillId="0" borderId="0" xfId="4" applyFont="1" applyFill="1" applyBorder="1"/>
    <xf numFmtId="43" fontId="4" fillId="0" borderId="0" xfId="1" applyFont="1" applyFill="1"/>
    <xf numFmtId="168" fontId="4" fillId="0" borderId="18" xfId="9" applyNumberFormat="1" applyFont="1" applyFill="1" applyBorder="1"/>
    <xf numFmtId="0" fontId="4" fillId="0" borderId="1" xfId="4" applyFont="1" applyFill="1" applyBorder="1"/>
    <xf numFmtId="0" fontId="4" fillId="0" borderId="18" xfId="4" applyFont="1" applyFill="1" applyBorder="1"/>
    <xf numFmtId="168" fontId="4" fillId="0" borderId="19" xfId="9" applyNumberFormat="1" applyFont="1" applyFill="1" applyBorder="1"/>
    <xf numFmtId="0" fontId="4" fillId="0" borderId="19" xfId="4" applyFont="1" applyFill="1" applyBorder="1"/>
    <xf numFmtId="9" fontId="4" fillId="0" borderId="0" xfId="3" applyFont="1" applyFill="1"/>
    <xf numFmtId="9" fontId="4" fillId="0" borderId="20" xfId="3" applyFont="1" applyFill="1" applyBorder="1"/>
    <xf numFmtId="9" fontId="4" fillId="0" borderId="21" xfId="3" applyFont="1" applyFill="1" applyBorder="1"/>
    <xf numFmtId="10" fontId="4" fillId="0" borderId="0" xfId="3" applyNumberFormat="1" applyFont="1" applyFill="1"/>
    <xf numFmtId="10" fontId="4" fillId="0" borderId="20" xfId="3" applyNumberFormat="1" applyFont="1" applyFill="1" applyBorder="1"/>
    <xf numFmtId="10" fontId="4" fillId="0" borderId="21" xfId="3" applyNumberFormat="1" applyFont="1" applyFill="1" applyBorder="1"/>
    <xf numFmtId="168" fontId="4" fillId="0" borderId="20" xfId="4" applyNumberFormat="1" applyFont="1" applyFill="1" applyBorder="1"/>
    <xf numFmtId="44" fontId="4" fillId="0" borderId="0" xfId="9" applyNumberFormat="1" applyFont="1" applyFill="1" applyBorder="1"/>
    <xf numFmtId="44" fontId="4" fillId="0" borderId="20" xfId="9" applyNumberFormat="1" applyFont="1" applyFill="1" applyBorder="1"/>
    <xf numFmtId="44" fontId="4" fillId="0" borderId="21" xfId="9" applyNumberFormat="1" applyFont="1" applyFill="1" applyBorder="1"/>
    <xf numFmtId="168" fontId="4" fillId="0" borderId="0" xfId="4" applyNumberFormat="1" applyFont="1" applyFill="1"/>
    <xf numFmtId="168" fontId="4" fillId="0" borderId="21" xfId="4" applyNumberFormat="1" applyFont="1" applyFill="1" applyBorder="1"/>
    <xf numFmtId="168" fontId="4" fillId="0" borderId="0" xfId="3" applyNumberFormat="1" applyFont="1" applyFill="1"/>
    <xf numFmtId="168" fontId="4" fillId="0" borderId="23" xfId="4" applyNumberFormat="1" applyFont="1" applyFill="1" applyBorder="1"/>
    <xf numFmtId="168" fontId="4" fillId="0" borderId="2" xfId="4" applyNumberFormat="1" applyFont="1" applyFill="1" applyBorder="1"/>
    <xf numFmtId="168" fontId="4" fillId="0" borderId="24" xfId="4" applyNumberFormat="1" applyFont="1" applyFill="1" applyBorder="1"/>
    <xf numFmtId="0" fontId="2" fillId="0" borderId="0" xfId="4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quotePrefix="1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 wrapText="1"/>
    </xf>
    <xf numFmtId="44" fontId="2" fillId="0" borderId="1" xfId="2" quotePrefix="1" applyFont="1" applyFill="1" applyBorder="1" applyAlignment="1">
      <alignment horizontal="center" wrapText="1"/>
    </xf>
    <xf numFmtId="44" fontId="4" fillId="0" borderId="0" xfId="2" applyFont="1" applyFill="1" applyAlignment="1">
      <alignment horizontal="center" wrapText="1"/>
    </xf>
    <xf numFmtId="0" fontId="2" fillId="0" borderId="0" xfId="4" applyFont="1" applyFill="1" applyAlignment="1">
      <alignment horizontal="center" wrapText="1"/>
    </xf>
    <xf numFmtId="0" fontId="2" fillId="0" borderId="10" xfId="4" applyFont="1" applyFill="1" applyBorder="1"/>
    <xf numFmtId="0" fontId="2" fillId="0" borderId="11" xfId="4" applyFont="1" applyFill="1" applyBorder="1"/>
    <xf numFmtId="0" fontId="4" fillId="0" borderId="0" xfId="4" applyFont="1" applyFill="1" applyAlignment="1">
      <alignment horizontal="center"/>
    </xf>
    <xf numFmtId="0" fontId="4" fillId="0" borderId="0" xfId="4" quotePrefix="1" applyFont="1" applyFill="1" applyAlignment="1">
      <alignment horizontal="left"/>
    </xf>
    <xf numFmtId="0" fontId="4" fillId="0" borderId="0" xfId="4" applyFont="1" applyFill="1" applyAlignment="1">
      <alignment horizontal="left"/>
    </xf>
    <xf numFmtId="44" fontId="4" fillId="0" borderId="20" xfId="4" applyNumberFormat="1" applyFont="1" applyFill="1" applyBorder="1"/>
    <xf numFmtId="44" fontId="4" fillId="0" borderId="21" xfId="4" applyNumberFormat="1" applyFont="1" applyFill="1" applyBorder="1"/>
    <xf numFmtId="0" fontId="2" fillId="0" borderId="0" xfId="4" applyFont="1" applyFill="1"/>
    <xf numFmtId="37" fontId="4" fillId="0" borderId="0" xfId="4" applyNumberFormat="1" applyFont="1" applyFill="1"/>
    <xf numFmtId="10" fontId="4" fillId="0" borderId="0" xfId="4" applyNumberFormat="1" applyFont="1" applyFill="1"/>
    <xf numFmtId="167" fontId="4" fillId="0" borderId="0" xfId="3" applyNumberFormat="1" applyFont="1" applyFill="1"/>
    <xf numFmtId="44" fontId="4" fillId="0" borderId="0" xfId="2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64" fontId="4" fillId="0" borderId="0" xfId="6" applyNumberFormat="1" applyFont="1" applyFill="1" applyBorder="1" applyAlignment="1">
      <alignment wrapText="1"/>
    </xf>
    <xf numFmtId="44" fontId="4" fillId="0" borderId="0" xfId="2" applyFont="1" applyFill="1"/>
    <xf numFmtId="14" fontId="4" fillId="0" borderId="0" xfId="0" applyNumberFormat="1" applyFont="1" applyFill="1" applyAlignment="1">
      <alignment horizontal="center"/>
    </xf>
    <xf numFmtId="44" fontId="4" fillId="0" borderId="0" xfId="2" applyFont="1" applyFill="1" applyAlignment="1">
      <alignment horizontal="center"/>
    </xf>
    <xf numFmtId="169" fontId="4" fillId="0" borderId="0" xfId="2" applyNumberFormat="1" applyFont="1" applyFill="1" applyAlignment="1">
      <alignment horizontal="center"/>
    </xf>
    <xf numFmtId="169" fontId="4" fillId="0" borderId="0" xfId="2" applyNumberFormat="1" applyFont="1" applyFill="1"/>
    <xf numFmtId="165" fontId="4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quotePrefix="1" applyFont="1" applyFill="1" applyBorder="1" applyAlignment="1">
      <alignment horizontal="left" indent="1"/>
    </xf>
    <xf numFmtId="0" fontId="4" fillId="0" borderId="0" xfId="0" quotePrefix="1" applyFont="1" applyFill="1" applyBorder="1" applyAlignment="1"/>
    <xf numFmtId="0" fontId="4" fillId="0" borderId="0" xfId="0" quotePrefix="1" applyFont="1" applyFill="1" applyBorder="1" applyAlignment="1">
      <alignment horizontal="right" wrapText="1"/>
    </xf>
    <xf numFmtId="165" fontId="4" fillId="0" borderId="0" xfId="0" applyNumberFormat="1" applyFont="1" applyFill="1"/>
    <xf numFmtId="164" fontId="4" fillId="0" borderId="0" xfId="1" quotePrefix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41" fontId="4" fillId="0" borderId="0" xfId="4" applyNumberFormat="1" applyFont="1" applyFill="1"/>
    <xf numFmtId="0" fontId="4" fillId="0" borderId="0" xfId="4" applyFont="1" applyFill="1" applyAlignment="1">
      <alignment horizontal="right"/>
    </xf>
    <xf numFmtId="168" fontId="4" fillId="0" borderId="22" xfId="9" applyNumberFormat="1" applyFont="1" applyFill="1" applyBorder="1"/>
    <xf numFmtId="168" fontId="4" fillId="0" borderId="1" xfId="9" applyNumberFormat="1" applyFont="1" applyFill="1" applyBorder="1"/>
    <xf numFmtId="9" fontId="4" fillId="0" borderId="0" xfId="4" applyNumberFormat="1" applyFont="1" applyFill="1"/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4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/>
    <xf numFmtId="165" fontId="4" fillId="0" borderId="5" xfId="0" applyNumberFormat="1" applyFont="1" applyFill="1" applyBorder="1"/>
    <xf numFmtId="10" fontId="4" fillId="0" borderId="5" xfId="0" applyNumberFormat="1" applyFont="1" applyFill="1" applyBorder="1"/>
    <xf numFmtId="0" fontId="4" fillId="0" borderId="0" xfId="0" applyFont="1" applyFill="1" applyBorder="1" applyAlignment="1">
      <alignment wrapText="1"/>
    </xf>
    <xf numFmtId="165" fontId="4" fillId="0" borderId="6" xfId="0" applyNumberFormat="1" applyFont="1" applyFill="1" applyBorder="1"/>
    <xf numFmtId="166" fontId="4" fillId="0" borderId="1" xfId="0" applyNumberFormat="1" applyFont="1" applyFill="1" applyBorder="1"/>
    <xf numFmtId="166" fontId="4" fillId="0" borderId="2" xfId="0" applyNumberFormat="1" applyFont="1" applyFill="1" applyBorder="1"/>
    <xf numFmtId="166" fontId="4" fillId="0" borderId="7" xfId="0" applyNumberFormat="1" applyFont="1" applyFill="1" applyBorder="1"/>
    <xf numFmtId="10" fontId="4" fillId="0" borderId="0" xfId="0" applyNumberFormat="1" applyFont="1" applyFill="1" applyBorder="1"/>
    <xf numFmtId="0" fontId="4" fillId="0" borderId="4" xfId="0" applyFont="1" applyFill="1" applyBorder="1" applyAlignment="1">
      <alignment wrapText="1"/>
    </xf>
    <xf numFmtId="10" fontId="4" fillId="0" borderId="1" xfId="0" applyNumberFormat="1" applyFont="1" applyFill="1" applyBorder="1"/>
    <xf numFmtId="10" fontId="4" fillId="0" borderId="7" xfId="0" applyNumberFormat="1" applyFont="1" applyFill="1" applyBorder="1"/>
    <xf numFmtId="0" fontId="4" fillId="0" borderId="3" xfId="0" applyFont="1" applyFill="1" applyBorder="1"/>
    <xf numFmtId="0" fontId="2" fillId="0" borderId="8" xfId="0" applyFont="1" applyFill="1" applyBorder="1" applyAlignment="1"/>
    <xf numFmtId="0" fontId="4" fillId="0" borderId="9" xfId="0" applyFont="1" applyFill="1" applyBorder="1"/>
    <xf numFmtId="4" fontId="4" fillId="0" borderId="0" xfId="0" applyNumberFormat="1" applyFont="1" applyFill="1" applyBorder="1"/>
    <xf numFmtId="166" fontId="4" fillId="0" borderId="0" xfId="0" applyNumberFormat="1" applyFont="1" applyFill="1" applyBorder="1"/>
    <xf numFmtId="167" fontId="4" fillId="0" borderId="1" xfId="0" applyNumberFormat="1" applyFont="1" applyFill="1" applyBorder="1"/>
    <xf numFmtId="167" fontId="4" fillId="0" borderId="7" xfId="0" applyNumberFormat="1" applyFont="1" applyFill="1" applyBorder="1"/>
    <xf numFmtId="167" fontId="4" fillId="0" borderId="0" xfId="0" applyNumberFormat="1" applyFont="1" applyFill="1" applyBorder="1"/>
    <xf numFmtId="1" fontId="4" fillId="0" borderId="0" xfId="0" applyNumberFormat="1" applyFont="1" applyFill="1" applyBorder="1"/>
  </cellXfs>
  <cellStyles count="10">
    <cellStyle name="Comma" xfId="1" builtinId="3"/>
    <cellStyle name="Comma 10" xfId="6"/>
    <cellStyle name="Currency" xfId="2" builtinId="4"/>
    <cellStyle name="Currency 10" xfId="7"/>
    <cellStyle name="Currency 2 2" xfId="9"/>
    <cellStyle name="Normal" xfId="0" builtinId="0"/>
    <cellStyle name="Normal 2 10" xfId="4"/>
    <cellStyle name="Normal 2 2" xfId="5"/>
    <cellStyle name="Percent" xfId="3" builtinId="5"/>
    <cellStyle name="Percent 1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3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customXml" Target="../customXml/item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5-ELECTRIC-Lighting%20COS%20Study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FCR%20for%20PSE%20S40%20V0%20%20HM%20edit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Update%206-30-06/COS%20Update%207-7-06/ECOS%20Model%20-%20UPDATE%20(JAH-5)%207-7-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ljh/Local%20Settings/MSN%20Rate%20v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RebuttalFiling2011%20GRC/Electric%20Model%202011%20GRC%20Rebuttal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COS%20Inputs/COS%20Model/ECOS%20Model%20-%20FINAL%20COMPA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WC-RB%20GRC%20TY0903%20RY02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JAP-5 Summary (Base Revenue)"/>
      <sheetName val="JAP-5 Unitized Lighting Costs"/>
      <sheetName val="JAP-5 Classification of Costs"/>
      <sheetName val="JAP-5 Combined Charges"/>
      <sheetName val="JAP-5 Tariff Summary Lights"/>
      <sheetName val="Charges -&gt;"/>
      <sheetName val="Capital Charge"/>
      <sheetName val="O&amp;M Charge"/>
      <sheetName val="Customer Charge"/>
      <sheetName val="Demand Charge"/>
      <sheetName val="Energy Charge"/>
      <sheetName val="Proforma Revenue -&gt;"/>
      <sheetName val="Base + Riders Summary"/>
      <sheetName val="Schedule 50E"/>
      <sheetName val="Schedule 51E"/>
      <sheetName val="Schedule 52E"/>
      <sheetName val="Sch. 51E&amp;52E Facilities Charge"/>
      <sheetName val="Schedule 53E"/>
      <sheetName val="Schedule 54E"/>
      <sheetName val="Schedules 55E &amp; 56E"/>
      <sheetName val="Schedule 57E"/>
      <sheetName val="Schedules 58E &amp; 59E"/>
      <sheetName val="Schedules 55E &amp; 58E Pole"/>
      <sheetName val="Workpapers -&gt;"/>
      <sheetName val="WP17 - JAP09 - Rate Spread"/>
      <sheetName val="WP16-E COS-Class Summary"/>
      <sheetName val="WP15-E COS-Expense Summary"/>
      <sheetName val="WP14-E COS-Ratebase Summary"/>
      <sheetName val="WP13-E COS-AccountAllocation"/>
      <sheetName val="WP12-E COS-Accounts"/>
      <sheetName val="WP11 E373 Pole Cost Estimates"/>
      <sheetName val="WP10 O&amp;M Weighting Factor"/>
      <sheetName val="WP9 Sodium Vapor Cost Est."/>
      <sheetName val="WP8 Metal Halide Cost Est."/>
      <sheetName val="WP7 Condensed Sch. Level Costs"/>
      <sheetName val="WP6 Condensed LED Cost Est."/>
      <sheetName val="WP5 Demand Allocation Analysis"/>
      <sheetName val="WP4 Facilities Charge (51 &amp; 52)"/>
      <sheetName val="WP3 Customer Counts"/>
      <sheetName val="WP2 Current Lighting Rates"/>
      <sheetName val="WP1 Lighting Inve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24">
          <cell r="F24">
            <v>8.7599999999999997E-2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able"/>
      <sheetName val="Rlfwd"/>
      <sheetName val="Verify"/>
      <sheetName val="JHS-19"/>
      <sheetName val="JHS-20"/>
      <sheetName val="JHS-20.01(A)"/>
      <sheetName val="JHS-21"/>
      <sheetName val="JHS-22"/>
      <sheetName val="JHS-23"/>
      <sheetName val="JHS-24 Unit Cost"/>
      <sheetName val="JHS-25 Ex A-1"/>
      <sheetName val="JHS-25 Ex A-2"/>
      <sheetName val="JHS-25 Ex A-3"/>
      <sheetName val="JHS-25 Ex A-4"/>
      <sheetName val="JHS-25 Ex A-5"/>
      <sheetName val="Diffs Categorized"/>
      <sheetName val="PSE Proposal Categorized"/>
      <sheetName val="DEM RY PC"/>
      <sheetName val="LSR Power Costs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2">
          <cell r="AR2" t="str">
            <v>Docket Number UE-111048</v>
          </cell>
        </row>
      </sheetData>
      <sheetData sheetId="5"/>
      <sheetData sheetId="6"/>
      <sheetData sheetId="7">
        <row r="7">
          <cell r="A7" t="str">
            <v>FOR THE TWELVE MONTHS ENDED DECEMBER 31, 2010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H28"/>
  <sheetViews>
    <sheetView tabSelected="1" zoomScaleNormal="100" workbookViewId="0">
      <selection activeCell="C47" sqref="C47"/>
    </sheetView>
  </sheetViews>
  <sheetFormatPr defaultColWidth="9.140625" defaultRowHeight="11.25" x14ac:dyDescent="0.2"/>
  <cols>
    <col min="1" max="1" width="8.28515625" style="2" customWidth="1"/>
    <col min="2" max="2" width="21.5703125" style="2" bestFit="1" customWidth="1"/>
    <col min="3" max="3" width="12.7109375" style="2" bestFit="1" customWidth="1"/>
    <col min="4" max="4" width="13" style="2" customWidth="1"/>
    <col min="5" max="5" width="14.140625" style="2" customWidth="1"/>
    <col min="6" max="6" width="13.28515625" style="2" customWidth="1"/>
    <col min="7" max="7" width="12.28515625" style="2" customWidth="1"/>
    <col min="8" max="8" width="4.7109375" style="2" bestFit="1" customWidth="1"/>
    <col min="9" max="16384" width="9.140625" style="2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</row>
    <row r="2" spans="1:8" x14ac:dyDescent="0.2">
      <c r="A2" s="1" t="s">
        <v>1</v>
      </c>
      <c r="B2" s="1"/>
      <c r="C2" s="1"/>
      <c r="D2" s="1"/>
      <c r="E2" s="1"/>
      <c r="F2" s="1"/>
      <c r="G2" s="1"/>
    </row>
    <row r="3" spans="1:8" x14ac:dyDescent="0.2">
      <c r="A3" s="1" t="s">
        <v>2</v>
      </c>
      <c r="B3" s="1"/>
      <c r="C3" s="1"/>
      <c r="D3" s="1"/>
      <c r="E3" s="1"/>
      <c r="F3" s="1"/>
      <c r="G3" s="1"/>
    </row>
    <row r="4" spans="1:8" x14ac:dyDescent="0.2">
      <c r="A4" s="1" t="s">
        <v>3</v>
      </c>
      <c r="B4" s="1"/>
      <c r="C4" s="1"/>
      <c r="D4" s="1"/>
      <c r="E4" s="1"/>
      <c r="F4" s="1"/>
      <c r="G4" s="1"/>
    </row>
    <row r="5" spans="1:8" x14ac:dyDescent="0.2">
      <c r="A5" s="101" t="s">
        <v>4</v>
      </c>
      <c r="B5" s="102"/>
      <c r="C5" s="102"/>
      <c r="D5" s="102"/>
      <c r="E5" s="102"/>
      <c r="F5" s="102"/>
      <c r="G5" s="102"/>
    </row>
    <row r="6" spans="1:8" x14ac:dyDescent="0.2">
      <c r="A6" s="3"/>
      <c r="B6" s="3"/>
      <c r="C6" s="3"/>
      <c r="D6" s="3"/>
      <c r="E6" s="3"/>
      <c r="F6" s="3"/>
      <c r="G6" s="3"/>
    </row>
    <row r="7" spans="1:8" x14ac:dyDescent="0.2">
      <c r="A7" s="3"/>
      <c r="B7" s="3"/>
      <c r="C7" s="3"/>
      <c r="D7" s="3"/>
      <c r="E7" s="3"/>
      <c r="F7" s="3"/>
      <c r="G7" s="3"/>
    </row>
    <row r="8" spans="1:8" s="6" customFormat="1" ht="33.75" x14ac:dyDescent="0.2">
      <c r="A8" s="4" t="s">
        <v>5</v>
      </c>
      <c r="B8" s="4" t="s">
        <v>6</v>
      </c>
      <c r="C8" s="4" t="s">
        <v>7</v>
      </c>
      <c r="D8" s="4" t="s">
        <v>8</v>
      </c>
      <c r="E8" s="5" t="s">
        <v>9</v>
      </c>
      <c r="F8" s="4" t="s">
        <v>10</v>
      </c>
      <c r="G8" s="4" t="s">
        <v>11</v>
      </c>
    </row>
    <row r="9" spans="1:8" s="6" customFormat="1" x14ac:dyDescent="0.2">
      <c r="A9" s="7"/>
      <c r="B9" s="7" t="s">
        <v>12</v>
      </c>
      <c r="C9" s="8" t="s">
        <v>13</v>
      </c>
      <c r="D9" s="8" t="s">
        <v>14</v>
      </c>
      <c r="E9" s="8" t="s">
        <v>15</v>
      </c>
      <c r="F9" s="8" t="s">
        <v>16</v>
      </c>
      <c r="G9" s="8" t="s">
        <v>17</v>
      </c>
    </row>
    <row r="10" spans="1:8" s="9" customFormat="1" x14ac:dyDescent="0.2">
      <c r="A10" s="7" t="s">
        <v>18</v>
      </c>
      <c r="B10" s="7"/>
      <c r="C10" s="8"/>
      <c r="D10" s="8"/>
      <c r="E10" s="8"/>
      <c r="F10" s="8" t="s">
        <v>19</v>
      </c>
      <c r="G10" s="8" t="s">
        <v>20</v>
      </c>
      <c r="H10" s="8"/>
    </row>
    <row r="11" spans="1:8" s="6" customFormat="1" x14ac:dyDescent="0.2">
      <c r="A11" s="7"/>
      <c r="B11" s="7"/>
      <c r="C11" s="8"/>
      <c r="D11" s="8"/>
      <c r="E11" s="8"/>
      <c r="F11" s="8"/>
      <c r="G11" s="8"/>
    </row>
    <row r="12" spans="1:8" s="6" customFormat="1" x14ac:dyDescent="0.2">
      <c r="A12" s="10">
        <v>1</v>
      </c>
      <c r="B12" s="11" t="s">
        <v>21</v>
      </c>
      <c r="C12" s="103">
        <v>59</v>
      </c>
      <c r="D12" s="100">
        <v>481.44000000000005</v>
      </c>
      <c r="E12" s="100">
        <v>531</v>
      </c>
      <c r="F12" s="12">
        <f t="shared" ref="F12:F25" si="0">+E12-D12</f>
        <v>49.559999999999945</v>
      </c>
      <c r="G12" s="13">
        <f t="shared" ref="G12:G25" si="1">+F12/D12</f>
        <v>0.10294117647058811</v>
      </c>
      <c r="H12" s="104"/>
    </row>
    <row r="13" spans="1:8" x14ac:dyDescent="0.2">
      <c r="A13" s="14">
        <f t="shared" ref="A13:A27" si="2">+A12+1</f>
        <v>2</v>
      </c>
      <c r="B13" s="15" t="s">
        <v>22</v>
      </c>
      <c r="C13" s="103">
        <v>42</v>
      </c>
      <c r="D13" s="12">
        <v>5364.84</v>
      </c>
      <c r="E13" s="12">
        <v>5574.96</v>
      </c>
      <c r="F13" s="12">
        <f t="shared" si="0"/>
        <v>210.11999999999989</v>
      </c>
      <c r="G13" s="13">
        <f t="shared" si="1"/>
        <v>3.9166126110005126E-2</v>
      </c>
      <c r="H13" s="104"/>
    </row>
    <row r="14" spans="1:8" x14ac:dyDescent="0.2">
      <c r="A14" s="14">
        <f t="shared" si="2"/>
        <v>3</v>
      </c>
      <c r="B14" s="15" t="s">
        <v>23</v>
      </c>
      <c r="C14" s="103">
        <v>1</v>
      </c>
      <c r="D14" s="12">
        <v>64.800000000000011</v>
      </c>
      <c r="E14" s="12">
        <v>71.28</v>
      </c>
      <c r="F14" s="12">
        <f t="shared" si="0"/>
        <v>6.4799999999999898</v>
      </c>
      <c r="G14" s="13">
        <f t="shared" si="1"/>
        <v>9.9999999999999825E-2</v>
      </c>
      <c r="H14" s="104"/>
    </row>
    <row r="15" spans="1:8" x14ac:dyDescent="0.2">
      <c r="A15" s="14">
        <f t="shared" si="2"/>
        <v>4</v>
      </c>
      <c r="B15" s="15" t="s">
        <v>24</v>
      </c>
      <c r="C15" s="103">
        <v>4461.416666666667</v>
      </c>
      <c r="D15" s="12">
        <v>131305.28999999995</v>
      </c>
      <c r="E15" s="12">
        <v>144486.25000000003</v>
      </c>
      <c r="F15" s="12">
        <f t="shared" si="0"/>
        <v>13180.960000000079</v>
      </c>
      <c r="G15" s="13">
        <f t="shared" si="1"/>
        <v>0.10038407439639396</v>
      </c>
      <c r="H15" s="104"/>
    </row>
    <row r="16" spans="1:8" x14ac:dyDescent="0.2">
      <c r="A16" s="14">
        <f t="shared" si="2"/>
        <v>5</v>
      </c>
      <c r="B16" s="15" t="s">
        <v>25</v>
      </c>
      <c r="C16" s="103"/>
      <c r="D16" s="12">
        <v>183859.96932</v>
      </c>
      <c r="E16" s="12">
        <v>337904.80848000001</v>
      </c>
      <c r="F16" s="12">
        <f t="shared" si="0"/>
        <v>154044.83916</v>
      </c>
      <c r="G16" s="13">
        <f t="shared" si="1"/>
        <v>0.83783783783783783</v>
      </c>
      <c r="H16" s="104"/>
    </row>
    <row r="17" spans="1:8" x14ac:dyDescent="0.2">
      <c r="A17" s="14">
        <f t="shared" si="2"/>
        <v>6</v>
      </c>
      <c r="B17" s="16" t="s">
        <v>26</v>
      </c>
      <c r="C17" s="103"/>
      <c r="D17" s="12">
        <v>1537815.9524300001</v>
      </c>
      <c r="E17" s="12">
        <v>875075.1863200001</v>
      </c>
      <c r="F17" s="12">
        <f t="shared" si="0"/>
        <v>-662740.76610999997</v>
      </c>
      <c r="G17" s="13">
        <f t="shared" si="1"/>
        <v>-0.43096234309623427</v>
      </c>
      <c r="H17" s="104"/>
    </row>
    <row r="18" spans="1:8" x14ac:dyDescent="0.2">
      <c r="A18" s="14">
        <f t="shared" si="2"/>
        <v>7</v>
      </c>
      <c r="B18" s="15" t="s">
        <v>27</v>
      </c>
      <c r="C18" s="103">
        <v>19458.833333333332</v>
      </c>
      <c r="D18" s="12">
        <v>1020552.8799999999</v>
      </c>
      <c r="E18" s="12">
        <v>1123219.29</v>
      </c>
      <c r="F18" s="12">
        <f t="shared" si="0"/>
        <v>102666.41000000015</v>
      </c>
      <c r="G18" s="13">
        <f t="shared" si="1"/>
        <v>0.10059881463467152</v>
      </c>
      <c r="H18" s="104"/>
    </row>
    <row r="19" spans="1:8" x14ac:dyDescent="0.2">
      <c r="A19" s="14">
        <f t="shared" si="2"/>
        <v>8</v>
      </c>
      <c r="B19" s="15" t="s">
        <v>28</v>
      </c>
      <c r="C19" s="103">
        <v>75351.083333333343</v>
      </c>
      <c r="D19" s="12">
        <v>11000314.830000002</v>
      </c>
      <c r="E19" s="12">
        <v>12617540.869999999</v>
      </c>
      <c r="F19" s="12">
        <f t="shared" si="0"/>
        <v>1617226.0399999972</v>
      </c>
      <c r="G19" s="13">
        <f t="shared" si="1"/>
        <v>0.14701634134956817</v>
      </c>
      <c r="H19" s="104"/>
    </row>
    <row r="20" spans="1:8" x14ac:dyDescent="0.2">
      <c r="A20" s="14">
        <f t="shared" si="2"/>
        <v>9</v>
      </c>
      <c r="B20" s="16" t="s">
        <v>29</v>
      </c>
      <c r="C20" s="103">
        <v>10256.25</v>
      </c>
      <c r="D20" s="12">
        <v>576318.02</v>
      </c>
      <c r="E20" s="12">
        <v>634258.73</v>
      </c>
      <c r="F20" s="12">
        <f t="shared" si="0"/>
        <v>57940.709999999963</v>
      </c>
      <c r="G20" s="13">
        <f t="shared" si="1"/>
        <v>0.10053600267435671</v>
      </c>
      <c r="H20" s="104"/>
    </row>
    <row r="21" spans="1:8" x14ac:dyDescent="0.2">
      <c r="A21" s="14">
        <f t="shared" si="2"/>
        <v>10</v>
      </c>
      <c r="B21" s="16" t="s">
        <v>30</v>
      </c>
      <c r="C21" s="103">
        <v>6236.083333333333</v>
      </c>
      <c r="D21" s="12">
        <v>1033899.48</v>
      </c>
      <c r="E21" s="12">
        <v>1162614.4487294836</v>
      </c>
      <c r="F21" s="12">
        <f t="shared" si="0"/>
        <v>128714.96872948366</v>
      </c>
      <c r="G21" s="13">
        <f t="shared" si="1"/>
        <v>0.12449466434540006</v>
      </c>
      <c r="H21" s="104"/>
    </row>
    <row r="22" spans="1:8" x14ac:dyDescent="0.2">
      <c r="A22" s="14">
        <f t="shared" si="2"/>
        <v>11</v>
      </c>
      <c r="B22" s="16" t="s">
        <v>31</v>
      </c>
      <c r="C22" s="103"/>
      <c r="D22" s="12">
        <v>513953.11505999998</v>
      </c>
      <c r="E22" s="12">
        <v>626638.02263999986</v>
      </c>
      <c r="F22" s="12">
        <f t="shared" si="0"/>
        <v>112684.90757999988</v>
      </c>
      <c r="G22" s="13">
        <f t="shared" si="1"/>
        <v>0.21925133689839549</v>
      </c>
      <c r="H22" s="104"/>
    </row>
    <row r="23" spans="1:8" x14ac:dyDescent="0.2">
      <c r="A23" s="14">
        <f t="shared" si="2"/>
        <v>12</v>
      </c>
      <c r="B23" s="16" t="s">
        <v>32</v>
      </c>
      <c r="C23" s="103">
        <v>1465.8333333333333</v>
      </c>
      <c r="D23" s="12">
        <v>404970.5</v>
      </c>
      <c r="E23" s="12">
        <v>430517.58</v>
      </c>
      <c r="F23" s="12">
        <f t="shared" si="0"/>
        <v>25547.080000000016</v>
      </c>
      <c r="G23" s="13">
        <f t="shared" si="1"/>
        <v>6.308380486973747E-2</v>
      </c>
      <c r="H23" s="104"/>
    </row>
    <row r="24" spans="1:8" x14ac:dyDescent="0.2">
      <c r="A24" s="14">
        <f t="shared" si="2"/>
        <v>13</v>
      </c>
      <c r="B24" s="16" t="s">
        <v>33</v>
      </c>
      <c r="C24" s="17">
        <v>645.75</v>
      </c>
      <c r="D24" s="12">
        <v>45951.569999999992</v>
      </c>
      <c r="E24" s="12">
        <v>50988.42</v>
      </c>
      <c r="F24" s="12">
        <f t="shared" si="0"/>
        <v>5036.8500000000058</v>
      </c>
      <c r="G24" s="13">
        <f t="shared" si="1"/>
        <v>0.10961214165261397</v>
      </c>
      <c r="H24" s="104"/>
    </row>
    <row r="25" spans="1:8" x14ac:dyDescent="0.2">
      <c r="A25" s="14">
        <f t="shared" si="2"/>
        <v>14</v>
      </c>
      <c r="B25" s="15" t="s">
        <v>34</v>
      </c>
      <c r="C25" s="17">
        <v>496.08333333333331</v>
      </c>
      <c r="D25" s="12">
        <v>58041.75</v>
      </c>
      <c r="E25" s="12">
        <v>68399.97</v>
      </c>
      <c r="F25" s="12">
        <f t="shared" si="0"/>
        <v>10358.220000000001</v>
      </c>
      <c r="G25" s="13">
        <f t="shared" si="1"/>
        <v>0.17846153846153848</v>
      </c>
      <c r="H25" s="104"/>
    </row>
    <row r="26" spans="1:8" x14ac:dyDescent="0.2">
      <c r="A26" s="14">
        <f t="shared" si="2"/>
        <v>15</v>
      </c>
      <c r="B26" s="15"/>
      <c r="C26" s="17"/>
      <c r="D26" s="18"/>
      <c r="E26" s="18"/>
      <c r="F26" s="18"/>
      <c r="G26" s="19"/>
    </row>
    <row r="27" spans="1:8" ht="12" thickBot="1" x14ac:dyDescent="0.25">
      <c r="A27" s="14">
        <f t="shared" si="2"/>
        <v>16</v>
      </c>
      <c r="B27" s="3"/>
      <c r="C27" s="20">
        <f>SUM(C12:C25)</f>
        <v>118473.33333333333</v>
      </c>
      <c r="D27" s="21">
        <f>SUM(D12:D26)</f>
        <v>16512894.436810002</v>
      </c>
      <c r="E27" s="21">
        <f>SUM(E12:E26)</f>
        <v>18077820.816169485</v>
      </c>
      <c r="F27" s="21">
        <f>SUM(F12:F26)</f>
        <v>1564926.3793594812</v>
      </c>
      <c r="G27" s="22">
        <f>+F27/D27</f>
        <v>9.4769962064978674E-2</v>
      </c>
    </row>
    <row r="28" spans="1:8" ht="12" thickTop="1" x14ac:dyDescent="0.2"/>
  </sheetData>
  <mergeCells count="5">
    <mergeCell ref="A1:G1"/>
    <mergeCell ref="A2:G2"/>
    <mergeCell ref="A3:G3"/>
    <mergeCell ref="A4:G4"/>
    <mergeCell ref="A5:G5"/>
  </mergeCells>
  <printOptions horizontalCentered="1"/>
  <pageMargins left="0.25" right="0.25" top="1" bottom="1" header="0.5" footer="0.5"/>
  <pageSetup fitToHeight="0" orientation="landscape" r:id="rId1"/>
  <headerFooter alignWithMargins="0">
    <oddFooter>&amp;R&amp;"Times New Roman,Regular"&amp;F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G124"/>
  <sheetViews>
    <sheetView zoomScaleNormal="100" workbookViewId="0">
      <pane ySplit="7" topLeftCell="A59" activePane="bottomLeft" state="frozen"/>
      <selection activeCellId="1" sqref="E12 A1:XFD1048576"/>
      <selection pane="bottomLeft" activeCellId="1" sqref="E12 A1:XFD1048576"/>
    </sheetView>
  </sheetViews>
  <sheetFormatPr defaultColWidth="9.140625" defaultRowHeight="11.25" x14ac:dyDescent="0.2"/>
  <cols>
    <col min="1" max="1" width="9.28515625" style="14" bestFit="1" customWidth="1"/>
    <col min="2" max="2" width="9.5703125" style="83" bestFit="1" customWidth="1"/>
    <col min="3" max="3" width="53.42578125" style="23" customWidth="1"/>
    <col min="4" max="4" width="11.7109375" style="83" bestFit="1" customWidth="1"/>
    <col min="5" max="5" width="29.7109375" style="83" bestFit="1" customWidth="1"/>
    <col min="6" max="6" width="9.140625" style="83"/>
    <col min="7" max="7" width="10.5703125" style="83" bestFit="1" customWidth="1"/>
    <col min="8" max="16384" width="9.140625" style="83"/>
  </cols>
  <sheetData>
    <row r="1" spans="1:4" x14ac:dyDescent="0.2">
      <c r="A1" s="1" t="s">
        <v>0</v>
      </c>
      <c r="B1" s="1"/>
      <c r="C1" s="1"/>
      <c r="D1" s="1"/>
    </row>
    <row r="2" spans="1:4" x14ac:dyDescent="0.2">
      <c r="A2" s="1" t="s">
        <v>35</v>
      </c>
      <c r="B2" s="1"/>
      <c r="C2" s="1"/>
      <c r="D2" s="1"/>
    </row>
    <row r="3" spans="1:4" x14ac:dyDescent="0.2">
      <c r="A3" s="1" t="s">
        <v>3</v>
      </c>
      <c r="B3" s="1"/>
      <c r="C3" s="1"/>
      <c r="D3" s="1"/>
    </row>
    <row r="4" spans="1:4" x14ac:dyDescent="0.2">
      <c r="A4" s="1" t="s">
        <v>4</v>
      </c>
      <c r="B4" s="1"/>
      <c r="C4" s="1"/>
      <c r="D4" s="1"/>
    </row>
    <row r="5" spans="1:4" x14ac:dyDescent="0.2">
      <c r="C5" s="83"/>
    </row>
    <row r="6" spans="1:4" x14ac:dyDescent="0.2">
      <c r="C6" s="83"/>
    </row>
    <row r="7" spans="1:4" x14ac:dyDescent="0.2">
      <c r="A7" s="4" t="s">
        <v>5</v>
      </c>
      <c r="B7" s="122" t="s">
        <v>36</v>
      </c>
      <c r="C7" s="123" t="s">
        <v>37</v>
      </c>
      <c r="D7" s="124"/>
    </row>
    <row r="8" spans="1:4" x14ac:dyDescent="0.2">
      <c r="A8" s="7"/>
      <c r="B8" s="125" t="s">
        <v>12</v>
      </c>
      <c r="C8" s="79" t="s">
        <v>13</v>
      </c>
      <c r="D8" s="79" t="s">
        <v>38</v>
      </c>
    </row>
    <row r="9" spans="1:4" x14ac:dyDescent="0.2">
      <c r="A9" s="14">
        <v>1</v>
      </c>
      <c r="B9" s="126" t="s">
        <v>39</v>
      </c>
      <c r="C9" s="124"/>
      <c r="D9" s="124"/>
    </row>
    <row r="10" spans="1:4" x14ac:dyDescent="0.2">
      <c r="A10" s="14">
        <f t="shared" ref="A10:A19" si="0">A9+1</f>
        <v>2</v>
      </c>
      <c r="B10" s="23"/>
      <c r="C10" s="127" t="s">
        <v>40</v>
      </c>
      <c r="D10" s="124"/>
    </row>
    <row r="11" spans="1:4" x14ac:dyDescent="0.2">
      <c r="A11" s="14">
        <f t="shared" si="0"/>
        <v>3</v>
      </c>
      <c r="B11" s="23"/>
      <c r="C11" s="23" t="s">
        <v>41</v>
      </c>
      <c r="D11" s="24">
        <f>'JAP-5 Classification of Costs'!D51</f>
        <v>4314394.8843563683</v>
      </c>
    </row>
    <row r="12" spans="1:4" x14ac:dyDescent="0.2">
      <c r="A12" s="14">
        <f t="shared" si="0"/>
        <v>4</v>
      </c>
      <c r="B12" s="23"/>
      <c r="C12" s="83" t="s">
        <v>42</v>
      </c>
      <c r="D12" s="128">
        <f>'JAP-5 Classification of Costs'!E51</f>
        <v>4926834.3523507323</v>
      </c>
    </row>
    <row r="13" spans="1:4" x14ac:dyDescent="0.2">
      <c r="A13" s="14">
        <f t="shared" si="0"/>
        <v>5</v>
      </c>
      <c r="B13" s="23"/>
      <c r="C13" s="83" t="s">
        <v>43</v>
      </c>
      <c r="D13" s="129">
        <v>1.961394701392093E-2</v>
      </c>
    </row>
    <row r="14" spans="1:4" x14ac:dyDescent="0.2">
      <c r="A14" s="14">
        <f t="shared" si="0"/>
        <v>6</v>
      </c>
      <c r="B14" s="23"/>
      <c r="C14" s="83" t="s">
        <v>44</v>
      </c>
      <c r="D14" s="128">
        <f>D12*D13</f>
        <v>96634.667933372708</v>
      </c>
    </row>
    <row r="15" spans="1:4" x14ac:dyDescent="0.2">
      <c r="A15" s="14">
        <f t="shared" si="0"/>
        <v>7</v>
      </c>
      <c r="B15" s="23"/>
      <c r="C15" s="83" t="s">
        <v>45</v>
      </c>
      <c r="D15" s="128">
        <f>SUM(D11:D12)-D14</f>
        <v>9144594.5687737279</v>
      </c>
    </row>
    <row r="16" spans="1:4" x14ac:dyDescent="0.2">
      <c r="A16" s="14">
        <f t="shared" si="0"/>
        <v>8</v>
      </c>
      <c r="B16" s="23"/>
      <c r="C16" s="83" t="s">
        <v>46</v>
      </c>
      <c r="D16" s="128">
        <v>0</v>
      </c>
    </row>
    <row r="17" spans="1:4" ht="12" thickBot="1" x14ac:dyDescent="0.25">
      <c r="A17" s="14">
        <f t="shared" si="0"/>
        <v>9</v>
      </c>
      <c r="B17" s="23"/>
      <c r="C17" s="130" t="s">
        <v>47</v>
      </c>
      <c r="D17" s="131">
        <f>D15-D16</f>
        <v>9144594.5687737279</v>
      </c>
    </row>
    <row r="18" spans="1:4" ht="12" thickTop="1" x14ac:dyDescent="0.2">
      <c r="A18" s="14">
        <f t="shared" si="0"/>
        <v>10</v>
      </c>
      <c r="B18" s="23"/>
      <c r="D18" s="24"/>
    </row>
    <row r="19" spans="1:4" ht="15.75" customHeight="1" x14ac:dyDescent="0.2">
      <c r="A19" s="14">
        <f t="shared" si="0"/>
        <v>11</v>
      </c>
      <c r="B19" s="23"/>
      <c r="C19" s="23" t="s">
        <v>48</v>
      </c>
      <c r="D19" s="24">
        <v>65030648.545833349</v>
      </c>
    </row>
    <row r="20" spans="1:4" x14ac:dyDescent="0.2">
      <c r="A20" s="14">
        <f>A19+1</f>
        <v>12</v>
      </c>
      <c r="B20" s="23"/>
      <c r="C20" s="23" t="s">
        <v>49</v>
      </c>
      <c r="D20" s="132">
        <f>D17/D19</f>
        <v>0.1406197658067127</v>
      </c>
    </row>
    <row r="21" spans="1:4" ht="12" thickBot="1" x14ac:dyDescent="0.25">
      <c r="A21" s="14">
        <f t="shared" ref="A21:A54" si="1">A20+1</f>
        <v>13</v>
      </c>
      <c r="B21" s="23"/>
      <c r="C21" s="23" t="s">
        <v>50</v>
      </c>
      <c r="D21" s="133">
        <f>(D20/12)</f>
        <v>1.1718313817226059E-2</v>
      </c>
    </row>
    <row r="22" spans="1:4" ht="12" thickTop="1" x14ac:dyDescent="0.2">
      <c r="A22" s="14">
        <f t="shared" si="1"/>
        <v>14</v>
      </c>
      <c r="B22" s="23"/>
    </row>
    <row r="23" spans="1:4" x14ac:dyDescent="0.2">
      <c r="A23" s="14">
        <f t="shared" si="1"/>
        <v>15</v>
      </c>
      <c r="B23" s="23"/>
      <c r="C23" s="127" t="s">
        <v>51</v>
      </c>
      <c r="D23" s="124"/>
    </row>
    <row r="24" spans="1:4" x14ac:dyDescent="0.2">
      <c r="A24" s="14">
        <f t="shared" si="1"/>
        <v>16</v>
      </c>
      <c r="B24" s="23"/>
      <c r="C24" s="23" t="s">
        <v>52</v>
      </c>
      <c r="D24" s="24">
        <f>D14</f>
        <v>96634.667933372708</v>
      </c>
    </row>
    <row r="25" spans="1:4" x14ac:dyDescent="0.2">
      <c r="A25" s="14">
        <f t="shared" si="1"/>
        <v>17</v>
      </c>
      <c r="B25" s="23"/>
      <c r="C25" s="23" t="s">
        <v>53</v>
      </c>
      <c r="D25" s="24">
        <v>1625353.8458333332</v>
      </c>
    </row>
    <row r="26" spans="1:4" x14ac:dyDescent="0.2">
      <c r="A26" s="14">
        <f t="shared" si="1"/>
        <v>18</v>
      </c>
      <c r="B26" s="23"/>
      <c r="C26" s="23" t="s">
        <v>54</v>
      </c>
      <c r="D26" s="132">
        <f>D24/D25</f>
        <v>5.9454541656329157E-2</v>
      </c>
    </row>
    <row r="27" spans="1:4" ht="12" thickBot="1" x14ac:dyDescent="0.25">
      <c r="A27" s="14">
        <f t="shared" si="1"/>
        <v>19</v>
      </c>
      <c r="B27" s="23"/>
      <c r="C27" s="23" t="s">
        <v>55</v>
      </c>
      <c r="D27" s="134">
        <f>D26/12</f>
        <v>4.9545451380274301E-3</v>
      </c>
    </row>
    <row r="28" spans="1:4" ht="12" thickTop="1" x14ac:dyDescent="0.2">
      <c r="A28" s="14">
        <f t="shared" si="1"/>
        <v>20</v>
      </c>
      <c r="B28" s="23"/>
    </row>
    <row r="29" spans="1:4" x14ac:dyDescent="0.2">
      <c r="A29" s="14">
        <f t="shared" si="1"/>
        <v>21</v>
      </c>
      <c r="B29" s="23"/>
      <c r="C29" s="127" t="s">
        <v>56</v>
      </c>
      <c r="D29" s="124"/>
    </row>
    <row r="30" spans="1:4" x14ac:dyDescent="0.2">
      <c r="A30" s="14">
        <f t="shared" si="1"/>
        <v>22</v>
      </c>
      <c r="B30" s="23"/>
      <c r="C30" s="23" t="s">
        <v>57</v>
      </c>
      <c r="D30" s="24">
        <f>D15</f>
        <v>9144594.5687737279</v>
      </c>
    </row>
    <row r="31" spans="1:4" x14ac:dyDescent="0.2">
      <c r="A31" s="14">
        <f t="shared" si="1"/>
        <v>23</v>
      </c>
      <c r="B31" s="23"/>
      <c r="C31" s="23" t="s">
        <v>58</v>
      </c>
      <c r="D31" s="135">
        <v>0.16122906926888697</v>
      </c>
    </row>
    <row r="32" spans="1:4" x14ac:dyDescent="0.2">
      <c r="A32" s="14">
        <f t="shared" si="1"/>
        <v>24</v>
      </c>
      <c r="B32" s="23"/>
      <c r="C32" s="23" t="s">
        <v>59</v>
      </c>
      <c r="D32" s="24">
        <v>0</v>
      </c>
    </row>
    <row r="33" spans="1:5" x14ac:dyDescent="0.2">
      <c r="A33" s="14">
        <f t="shared" si="1"/>
        <v>25</v>
      </c>
      <c r="B33" s="23"/>
      <c r="C33" s="136" t="s">
        <v>60</v>
      </c>
      <c r="D33" s="24">
        <f>D31*D32</f>
        <v>0</v>
      </c>
    </row>
    <row r="34" spans="1:5" x14ac:dyDescent="0.2">
      <c r="A34" s="14">
        <f t="shared" si="1"/>
        <v>26</v>
      </c>
      <c r="B34" s="23"/>
      <c r="C34" s="23" t="s">
        <v>61</v>
      </c>
      <c r="D34" s="137">
        <f>D31</f>
        <v>0.16122906926888697</v>
      </c>
    </row>
    <row r="35" spans="1:5" ht="12" thickBot="1" x14ac:dyDescent="0.25">
      <c r="A35" s="14">
        <f t="shared" si="1"/>
        <v>27</v>
      </c>
      <c r="B35" s="23"/>
      <c r="C35" s="23" t="s">
        <v>62</v>
      </c>
      <c r="D35" s="138">
        <f>D34/12</f>
        <v>1.3435755772407248E-2</v>
      </c>
    </row>
    <row r="36" spans="1:5" ht="12" thickTop="1" x14ac:dyDescent="0.2">
      <c r="A36" s="14">
        <f t="shared" si="1"/>
        <v>28</v>
      </c>
      <c r="B36" s="23"/>
      <c r="D36" s="135"/>
    </row>
    <row r="37" spans="1:5" x14ac:dyDescent="0.2">
      <c r="A37" s="14">
        <f t="shared" si="1"/>
        <v>29</v>
      </c>
      <c r="B37" s="126" t="s">
        <v>63</v>
      </c>
      <c r="C37" s="139"/>
      <c r="D37" s="124"/>
    </row>
    <row r="38" spans="1:5" x14ac:dyDescent="0.2">
      <c r="A38" s="14">
        <f t="shared" si="1"/>
        <v>30</v>
      </c>
      <c r="B38" s="23"/>
      <c r="C38" s="140" t="s">
        <v>64</v>
      </c>
      <c r="D38" s="141"/>
    </row>
    <row r="39" spans="1:5" x14ac:dyDescent="0.2">
      <c r="A39" s="14">
        <f t="shared" si="1"/>
        <v>31</v>
      </c>
      <c r="B39" s="23"/>
      <c r="C39" s="23" t="s">
        <v>65</v>
      </c>
      <c r="D39" s="24">
        <f>'JAP-5 Classification of Costs'!F51</f>
        <v>2477291.7145302347</v>
      </c>
    </row>
    <row r="40" spans="1:5" x14ac:dyDescent="0.2">
      <c r="A40" s="14">
        <f t="shared" si="1"/>
        <v>32</v>
      </c>
      <c r="B40" s="23"/>
      <c r="C40" s="23" t="s">
        <v>66</v>
      </c>
      <c r="D40" s="24">
        <v>1211710.4467034584</v>
      </c>
    </row>
    <row r="41" spans="1:5" x14ac:dyDescent="0.2">
      <c r="A41" s="14">
        <f t="shared" si="1"/>
        <v>33</v>
      </c>
      <c r="B41" s="23"/>
      <c r="C41" s="136" t="s">
        <v>47</v>
      </c>
      <c r="D41" s="24">
        <f>D39-D40</f>
        <v>1265581.2678267763</v>
      </c>
    </row>
    <row r="42" spans="1:5" x14ac:dyDescent="0.2">
      <c r="A42" s="14">
        <f t="shared" si="1"/>
        <v>34</v>
      </c>
      <c r="B42" s="23"/>
    </row>
    <row r="43" spans="1:5" x14ac:dyDescent="0.2">
      <c r="A43" s="14">
        <f t="shared" si="1"/>
        <v>35</v>
      </c>
      <c r="B43" s="23"/>
      <c r="C43" s="23" t="s">
        <v>67</v>
      </c>
      <c r="D43" s="142">
        <v>63543.783333333347</v>
      </c>
    </row>
    <row r="44" spans="1:5" x14ac:dyDescent="0.2">
      <c r="A44" s="14">
        <f t="shared" si="1"/>
        <v>36</v>
      </c>
      <c r="B44" s="23"/>
      <c r="C44" s="23" t="s">
        <v>68</v>
      </c>
      <c r="D44" s="132">
        <f>D41/D43</f>
        <v>19.916681088815285</v>
      </c>
    </row>
    <row r="45" spans="1:5" ht="12" thickBot="1" x14ac:dyDescent="0.25">
      <c r="A45" s="14">
        <f t="shared" si="1"/>
        <v>37</v>
      </c>
      <c r="B45" s="23"/>
      <c r="C45" s="23" t="s">
        <v>69</v>
      </c>
      <c r="D45" s="134">
        <f>D44/12</f>
        <v>1.6597234240679404</v>
      </c>
      <c r="E45" s="143"/>
    </row>
    <row r="46" spans="1:5" ht="12" thickTop="1" x14ac:dyDescent="0.2">
      <c r="A46" s="14">
        <f t="shared" si="1"/>
        <v>38</v>
      </c>
      <c r="B46" s="23"/>
    </row>
    <row r="47" spans="1:5" x14ac:dyDescent="0.2">
      <c r="A47" s="14">
        <f t="shared" si="1"/>
        <v>39</v>
      </c>
      <c r="B47" s="23"/>
      <c r="C47" s="127" t="s">
        <v>70</v>
      </c>
      <c r="D47" s="124"/>
    </row>
    <row r="48" spans="1:5" x14ac:dyDescent="0.2">
      <c r="A48" s="14">
        <f t="shared" si="1"/>
        <v>40</v>
      </c>
      <c r="B48" s="23"/>
      <c r="C48" s="23" t="s">
        <v>65</v>
      </c>
      <c r="D48" s="24">
        <f>'JAP-5 Classification of Costs'!F51</f>
        <v>2477291.7145302347</v>
      </c>
    </row>
    <row r="49" spans="1:4" x14ac:dyDescent="0.2">
      <c r="A49" s="14">
        <f t="shared" si="1"/>
        <v>41</v>
      </c>
      <c r="B49" s="23"/>
      <c r="C49" s="23" t="s">
        <v>71</v>
      </c>
      <c r="D49" s="135">
        <v>1.6302918906309763E-2</v>
      </c>
    </row>
    <row r="50" spans="1:4" x14ac:dyDescent="0.2">
      <c r="A50" s="14">
        <f t="shared" si="1"/>
        <v>42</v>
      </c>
      <c r="B50" s="23"/>
      <c r="C50" s="23" t="s">
        <v>72</v>
      </c>
      <c r="D50" s="24">
        <v>20704951.5</v>
      </c>
    </row>
    <row r="51" spans="1:4" x14ac:dyDescent="0.2">
      <c r="A51" s="14">
        <f t="shared" si="1"/>
        <v>43</v>
      </c>
      <c r="B51" s="23"/>
      <c r="C51" s="23" t="s">
        <v>73</v>
      </c>
      <c r="D51" s="24">
        <f>D50*D49</f>
        <v>337551.14526357671</v>
      </c>
    </row>
    <row r="52" spans="1:4" x14ac:dyDescent="0.2">
      <c r="A52" s="14">
        <f t="shared" si="1"/>
        <v>44</v>
      </c>
      <c r="B52" s="23"/>
      <c r="D52" s="24"/>
    </row>
    <row r="53" spans="1:4" x14ac:dyDescent="0.2">
      <c r="A53" s="14">
        <f t="shared" si="1"/>
        <v>45</v>
      </c>
      <c r="B53" s="23"/>
      <c r="C53" s="23" t="s">
        <v>74</v>
      </c>
      <c r="D53" s="144">
        <f>D49</f>
        <v>1.6302918906309763E-2</v>
      </c>
    </row>
    <row r="54" spans="1:4" ht="12" thickBot="1" x14ac:dyDescent="0.25">
      <c r="A54" s="14">
        <f t="shared" si="1"/>
        <v>46</v>
      </c>
      <c r="B54" s="23"/>
      <c r="C54" s="23" t="s">
        <v>75</v>
      </c>
      <c r="D54" s="145">
        <f>D53/12</f>
        <v>1.3585765755258136E-3</v>
      </c>
    </row>
    <row r="55" spans="1:4" ht="12" thickTop="1" x14ac:dyDescent="0.2">
      <c r="B55" s="23"/>
      <c r="D55" s="146"/>
    </row>
    <row r="56" spans="1:4" x14ac:dyDescent="0.2">
      <c r="A56" s="14">
        <f>A54+1</f>
        <v>47</v>
      </c>
      <c r="B56" s="23"/>
      <c r="C56" s="127" t="s">
        <v>76</v>
      </c>
      <c r="D56" s="124"/>
    </row>
    <row r="57" spans="1:4" x14ac:dyDescent="0.2">
      <c r="A57" s="14">
        <f t="shared" ref="A57:A63" si="2">A56+1</f>
        <v>48</v>
      </c>
      <c r="B57" s="23"/>
      <c r="C57" s="23" t="s">
        <v>65</v>
      </c>
      <c r="D57" s="24">
        <f>'JAP-5 Classification of Costs'!F51</f>
        <v>2477291.7145302347</v>
      </c>
    </row>
    <row r="58" spans="1:4" x14ac:dyDescent="0.2">
      <c r="A58" s="14">
        <f t="shared" si="2"/>
        <v>49</v>
      </c>
      <c r="B58" s="23"/>
      <c r="C58" s="23" t="s">
        <v>71</v>
      </c>
      <c r="D58" s="135">
        <v>1.6302918906309763E-2</v>
      </c>
    </row>
    <row r="59" spans="1:4" x14ac:dyDescent="0.2">
      <c r="A59" s="14">
        <f t="shared" si="2"/>
        <v>50</v>
      </c>
      <c r="B59" s="23"/>
      <c r="C59" s="23" t="s">
        <v>77</v>
      </c>
      <c r="D59" s="24">
        <v>53619803.083333343</v>
      </c>
    </row>
    <row r="60" spans="1:4" x14ac:dyDescent="0.2">
      <c r="A60" s="14">
        <f t="shared" si="2"/>
        <v>51</v>
      </c>
      <c r="B60" s="23"/>
      <c r="C60" s="23" t="s">
        <v>66</v>
      </c>
      <c r="D60" s="24">
        <f>D59*D58</f>
        <v>874159.30143988167</v>
      </c>
    </row>
    <row r="61" spans="1:4" x14ac:dyDescent="0.2">
      <c r="A61" s="14">
        <f t="shared" si="2"/>
        <v>52</v>
      </c>
      <c r="B61" s="23"/>
      <c r="D61" s="24"/>
    </row>
    <row r="62" spans="1:4" x14ac:dyDescent="0.2">
      <c r="A62" s="14">
        <f t="shared" si="2"/>
        <v>53</v>
      </c>
      <c r="B62" s="23"/>
      <c r="C62" s="23" t="s">
        <v>74</v>
      </c>
      <c r="D62" s="144">
        <f>D58</f>
        <v>1.6302918906309763E-2</v>
      </c>
    </row>
    <row r="63" spans="1:4" ht="12" thickBot="1" x14ac:dyDescent="0.25">
      <c r="A63" s="14">
        <f t="shared" si="2"/>
        <v>54</v>
      </c>
      <c r="B63" s="23"/>
      <c r="C63" s="23" t="s">
        <v>75</v>
      </c>
      <c r="D63" s="145">
        <f>D62/12</f>
        <v>1.3585765755258136E-3</v>
      </c>
    </row>
    <row r="64" spans="1:4" ht="12" thickTop="1" x14ac:dyDescent="0.2">
      <c r="A64" s="14">
        <f>A54+1</f>
        <v>47</v>
      </c>
      <c r="B64" s="126" t="s">
        <v>78</v>
      </c>
      <c r="C64" s="139"/>
      <c r="D64" s="124"/>
    </row>
    <row r="65" spans="1:7" x14ac:dyDescent="0.2">
      <c r="A65" s="14">
        <f t="shared" ref="A65:A123" si="3">A64+1</f>
        <v>48</v>
      </c>
      <c r="B65" s="23"/>
      <c r="C65" s="127" t="s">
        <v>79</v>
      </c>
      <c r="D65" s="124"/>
      <c r="E65" s="24"/>
      <c r="G65" s="143"/>
    </row>
    <row r="66" spans="1:7" x14ac:dyDescent="0.2">
      <c r="A66" s="14">
        <f t="shared" si="3"/>
        <v>49</v>
      </c>
      <c r="B66" s="23"/>
      <c r="C66" s="23" t="s">
        <v>80</v>
      </c>
      <c r="D66" s="147">
        <v>7828.166666666667</v>
      </c>
      <c r="E66" s="24"/>
      <c r="G66" s="143"/>
    </row>
    <row r="67" spans="1:7" x14ac:dyDescent="0.2">
      <c r="A67" s="14">
        <f t="shared" si="3"/>
        <v>50</v>
      </c>
      <c r="B67" s="23"/>
      <c r="C67" s="23" t="s">
        <v>81</v>
      </c>
      <c r="D67" s="147">
        <v>106.33333333333333</v>
      </c>
      <c r="E67" s="24"/>
      <c r="G67" s="143"/>
    </row>
    <row r="68" spans="1:7" x14ac:dyDescent="0.2">
      <c r="A68" s="14">
        <f t="shared" si="3"/>
        <v>51</v>
      </c>
      <c r="B68" s="23"/>
      <c r="C68" s="23" t="s">
        <v>82</v>
      </c>
      <c r="D68" s="147">
        <f>D66-D67</f>
        <v>7721.8333333333339</v>
      </c>
      <c r="E68" s="24"/>
      <c r="G68" s="143"/>
    </row>
    <row r="69" spans="1:7" x14ac:dyDescent="0.2">
      <c r="A69" s="14">
        <f t="shared" si="3"/>
        <v>52</v>
      </c>
      <c r="B69" s="23"/>
      <c r="C69" s="23" t="s">
        <v>83</v>
      </c>
      <c r="D69" s="135">
        <f>D68/D66</f>
        <v>0.9864165726330133</v>
      </c>
      <c r="E69" s="24"/>
      <c r="G69" s="143"/>
    </row>
    <row r="70" spans="1:7" x14ac:dyDescent="0.2">
      <c r="A70" s="14">
        <f t="shared" si="3"/>
        <v>53</v>
      </c>
      <c r="B70" s="23"/>
      <c r="C70" s="23" t="s">
        <v>65</v>
      </c>
      <c r="D70" s="24">
        <f>'JAP-5 Classification of Costs'!I51</f>
        <v>1378655.4548313383</v>
      </c>
      <c r="E70" s="24"/>
      <c r="G70" s="143"/>
    </row>
    <row r="71" spans="1:7" x14ac:dyDescent="0.2">
      <c r="A71" s="14">
        <f t="shared" si="3"/>
        <v>54</v>
      </c>
      <c r="B71" s="23"/>
      <c r="C71" s="23" t="s">
        <v>84</v>
      </c>
      <c r="D71" s="24">
        <f>D70*D69</f>
        <v>1359928.5885965368</v>
      </c>
      <c r="E71" s="24"/>
      <c r="G71" s="143"/>
    </row>
    <row r="72" spans="1:7" x14ac:dyDescent="0.2">
      <c r="A72" s="14">
        <f t="shared" si="3"/>
        <v>55</v>
      </c>
      <c r="B72" s="23"/>
      <c r="D72" s="135"/>
      <c r="E72" s="24"/>
      <c r="G72" s="143"/>
    </row>
    <row r="73" spans="1:7" x14ac:dyDescent="0.2">
      <c r="A73" s="14">
        <f t="shared" si="3"/>
        <v>56</v>
      </c>
      <c r="B73" s="23"/>
      <c r="C73" s="23" t="s">
        <v>85</v>
      </c>
      <c r="D73" s="142">
        <v>59011977.850000001</v>
      </c>
      <c r="E73" s="24"/>
      <c r="G73" s="143"/>
    </row>
    <row r="74" spans="1:7" ht="12" thickBot="1" x14ac:dyDescent="0.25">
      <c r="A74" s="14">
        <f t="shared" si="3"/>
        <v>57</v>
      </c>
      <c r="B74" s="23"/>
      <c r="C74" s="23" t="s">
        <v>86</v>
      </c>
      <c r="D74" s="133">
        <f>D71/D73</f>
        <v>2.3044958636249755E-2</v>
      </c>
      <c r="E74" s="24"/>
      <c r="G74" s="143"/>
    </row>
    <row r="75" spans="1:7" ht="12" thickTop="1" x14ac:dyDescent="0.2">
      <c r="A75" s="14">
        <f t="shared" si="3"/>
        <v>58</v>
      </c>
      <c r="B75" s="23"/>
      <c r="E75" s="24"/>
      <c r="G75" s="143"/>
    </row>
    <row r="76" spans="1:7" x14ac:dyDescent="0.2">
      <c r="A76" s="14">
        <f t="shared" si="3"/>
        <v>59</v>
      </c>
      <c r="B76" s="23"/>
      <c r="C76" s="127" t="s">
        <v>87</v>
      </c>
      <c r="D76" s="124"/>
      <c r="G76" s="24"/>
    </row>
    <row r="77" spans="1:7" x14ac:dyDescent="0.2">
      <c r="A77" s="14">
        <f t="shared" si="3"/>
        <v>60</v>
      </c>
      <c r="B77" s="23"/>
      <c r="C77" s="23" t="s">
        <v>80</v>
      </c>
      <c r="D77" s="147">
        <v>7828.166666666667</v>
      </c>
      <c r="G77" s="24"/>
    </row>
    <row r="78" spans="1:7" x14ac:dyDescent="0.2">
      <c r="A78" s="14">
        <f t="shared" si="3"/>
        <v>61</v>
      </c>
      <c r="B78" s="23"/>
      <c r="C78" s="23" t="s">
        <v>81</v>
      </c>
      <c r="D78" s="147">
        <v>106.33333333333333</v>
      </c>
      <c r="G78" s="24"/>
    </row>
    <row r="79" spans="1:7" x14ac:dyDescent="0.2">
      <c r="A79" s="14">
        <f t="shared" si="3"/>
        <v>62</v>
      </c>
      <c r="B79" s="23"/>
      <c r="C79" s="23" t="s">
        <v>82</v>
      </c>
      <c r="D79" s="147">
        <f>D77-D78</f>
        <v>7721.8333333333339</v>
      </c>
      <c r="G79" s="24"/>
    </row>
    <row r="80" spans="1:7" x14ac:dyDescent="0.2">
      <c r="A80" s="14">
        <f t="shared" si="3"/>
        <v>63</v>
      </c>
      <c r="B80" s="23"/>
      <c r="C80" s="23" t="s">
        <v>88</v>
      </c>
      <c r="D80" s="135">
        <f>D78/D77</f>
        <v>1.3583427366986735E-2</v>
      </c>
      <c r="G80" s="24"/>
    </row>
    <row r="81" spans="1:7" x14ac:dyDescent="0.2">
      <c r="A81" s="14">
        <f t="shared" si="3"/>
        <v>64</v>
      </c>
      <c r="B81" s="23"/>
      <c r="C81" s="23" t="s">
        <v>65</v>
      </c>
      <c r="D81" s="24">
        <f>'JAP-5 Classification of Costs'!I51</f>
        <v>1378655.4548313383</v>
      </c>
      <c r="G81" s="24"/>
    </row>
    <row r="82" spans="1:7" x14ac:dyDescent="0.2">
      <c r="A82" s="14">
        <f t="shared" si="3"/>
        <v>65</v>
      </c>
      <c r="B82" s="23"/>
      <c r="C82" s="23" t="s">
        <v>84</v>
      </c>
      <c r="D82" s="24">
        <f>D81*D80</f>
        <v>18726.866234801546</v>
      </c>
      <c r="G82" s="24"/>
    </row>
    <row r="83" spans="1:7" x14ac:dyDescent="0.2">
      <c r="A83" s="14">
        <f t="shared" si="3"/>
        <v>66</v>
      </c>
      <c r="B83" s="23"/>
      <c r="D83" s="135"/>
      <c r="G83" s="143"/>
    </row>
    <row r="84" spans="1:7" x14ac:dyDescent="0.2">
      <c r="A84" s="14">
        <f t="shared" si="3"/>
        <v>67</v>
      </c>
      <c r="B84" s="23"/>
      <c r="C84" s="23" t="s">
        <v>89</v>
      </c>
      <c r="D84" s="142">
        <v>1090639.8333333333</v>
      </c>
    </row>
    <row r="85" spans="1:7" x14ac:dyDescent="0.2">
      <c r="A85" s="14">
        <f t="shared" si="3"/>
        <v>68</v>
      </c>
      <c r="B85" s="23"/>
      <c r="C85" s="23" t="s">
        <v>90</v>
      </c>
      <c r="D85" s="132">
        <f>D82/D84</f>
        <v>1.7170532069754357E-2</v>
      </c>
    </row>
    <row r="86" spans="1:7" ht="12" thickBot="1" x14ac:dyDescent="0.25">
      <c r="A86" s="14">
        <f t="shared" si="3"/>
        <v>69</v>
      </c>
      <c r="B86" s="23"/>
      <c r="C86" s="23" t="s">
        <v>91</v>
      </c>
      <c r="D86" s="134">
        <f>D85/12</f>
        <v>1.4308776724795298E-3</v>
      </c>
    </row>
    <row r="87" spans="1:7" ht="12" thickTop="1" x14ac:dyDescent="0.2">
      <c r="A87" s="14">
        <f t="shared" si="3"/>
        <v>70</v>
      </c>
      <c r="B87" s="126" t="s">
        <v>92</v>
      </c>
      <c r="C87" s="139"/>
      <c r="D87" s="124"/>
    </row>
    <row r="88" spans="1:7" x14ac:dyDescent="0.2">
      <c r="A88" s="14">
        <f t="shared" si="3"/>
        <v>71</v>
      </c>
      <c r="B88" s="23"/>
      <c r="C88" s="127" t="s">
        <v>93</v>
      </c>
      <c r="D88" s="124"/>
    </row>
    <row r="89" spans="1:7" x14ac:dyDescent="0.2">
      <c r="A89" s="14">
        <f t="shared" si="3"/>
        <v>72</v>
      </c>
      <c r="B89" s="23"/>
      <c r="C89" s="136" t="s">
        <v>94</v>
      </c>
      <c r="D89" s="24">
        <f>'JAP-5 Classification of Costs'!J51</f>
        <v>1062366.8243319106</v>
      </c>
    </row>
    <row r="90" spans="1:7" x14ac:dyDescent="0.2">
      <c r="A90" s="14">
        <f t="shared" si="3"/>
        <v>73</v>
      </c>
      <c r="B90" s="23"/>
      <c r="C90" s="136" t="s">
        <v>95</v>
      </c>
      <c r="D90" s="24">
        <f>'JAP-5 Classification of Costs'!G51</f>
        <v>155322.50582692673</v>
      </c>
    </row>
    <row r="91" spans="1:7" x14ac:dyDescent="0.2">
      <c r="A91" s="14">
        <f t="shared" si="3"/>
        <v>74</v>
      </c>
      <c r="B91" s="23"/>
      <c r="C91" s="23" t="s">
        <v>96</v>
      </c>
      <c r="D91" s="24">
        <f>SUM(D89:D90)</f>
        <v>1217689.3301588374</v>
      </c>
    </row>
    <row r="92" spans="1:7" x14ac:dyDescent="0.2">
      <c r="A92" s="14">
        <f t="shared" si="3"/>
        <v>75</v>
      </c>
      <c r="B92" s="23"/>
      <c r="C92" s="23" t="s">
        <v>97</v>
      </c>
      <c r="D92" s="135">
        <v>6.8999829458726444E-2</v>
      </c>
    </row>
    <row r="93" spans="1:7" x14ac:dyDescent="0.2">
      <c r="A93" s="14">
        <f t="shared" si="3"/>
        <v>76</v>
      </c>
      <c r="B93" s="23"/>
      <c r="C93" s="136" t="s">
        <v>98</v>
      </c>
      <c r="D93" s="24">
        <f>D91*D92</f>
        <v>84020.35611467062</v>
      </c>
    </row>
    <row r="94" spans="1:7" x14ac:dyDescent="0.2">
      <c r="A94" s="14">
        <f t="shared" si="3"/>
        <v>77</v>
      </c>
      <c r="B94" s="23"/>
      <c r="C94" s="23" t="s">
        <v>99</v>
      </c>
      <c r="D94" s="142">
        <v>1090.6398333333332</v>
      </c>
    </row>
    <row r="95" spans="1:7" x14ac:dyDescent="0.2">
      <c r="A95" s="14">
        <f t="shared" si="3"/>
        <v>78</v>
      </c>
      <c r="B95" s="23"/>
      <c r="C95" s="23" t="s">
        <v>100</v>
      </c>
      <c r="D95" s="132">
        <f>D93/D94</f>
        <v>77.03767416772078</v>
      </c>
    </row>
    <row r="96" spans="1:7" ht="12" thickBot="1" x14ac:dyDescent="0.25">
      <c r="A96" s="14">
        <f t="shared" si="3"/>
        <v>79</v>
      </c>
      <c r="B96" s="23"/>
      <c r="C96" s="23" t="s">
        <v>101</v>
      </c>
      <c r="D96" s="134">
        <f>D95/12</f>
        <v>6.4198061806433984</v>
      </c>
    </row>
    <row r="97" spans="1:7" ht="12" thickTop="1" x14ac:dyDescent="0.2">
      <c r="A97" s="14">
        <f t="shared" si="3"/>
        <v>80</v>
      </c>
      <c r="B97" s="23"/>
    </row>
    <row r="98" spans="1:7" x14ac:dyDescent="0.2">
      <c r="A98" s="14">
        <f t="shared" si="3"/>
        <v>81</v>
      </c>
      <c r="B98" s="23"/>
      <c r="C98" s="127" t="s">
        <v>102</v>
      </c>
      <c r="D98" s="124"/>
    </row>
    <row r="99" spans="1:7" x14ac:dyDescent="0.2">
      <c r="A99" s="14">
        <f t="shared" si="3"/>
        <v>82</v>
      </c>
      <c r="B99" s="23"/>
      <c r="C99" s="136" t="s">
        <v>94</v>
      </c>
      <c r="D99" s="24">
        <f>'JAP-5 Classification of Costs'!J51</f>
        <v>1062366.8243319106</v>
      </c>
    </row>
    <row r="100" spans="1:7" x14ac:dyDescent="0.2">
      <c r="A100" s="14">
        <f t="shared" si="3"/>
        <v>83</v>
      </c>
      <c r="B100" s="23"/>
      <c r="C100" s="136" t="s">
        <v>95</v>
      </c>
      <c r="D100" s="24">
        <f>'JAP-5 Classification of Costs'!G51</f>
        <v>155322.50582692673</v>
      </c>
    </row>
    <row r="101" spans="1:7" x14ac:dyDescent="0.2">
      <c r="A101" s="14">
        <f t="shared" si="3"/>
        <v>84</v>
      </c>
      <c r="B101" s="23"/>
      <c r="C101" s="23" t="s">
        <v>65</v>
      </c>
      <c r="D101" s="24">
        <f>SUM(D99:D100)</f>
        <v>1217689.3301588374</v>
      </c>
      <c r="G101" s="143"/>
    </row>
    <row r="102" spans="1:7" x14ac:dyDescent="0.2">
      <c r="A102" s="14">
        <f t="shared" si="3"/>
        <v>85</v>
      </c>
      <c r="B102" s="23"/>
      <c r="C102" s="23" t="s">
        <v>103</v>
      </c>
      <c r="D102" s="135">
        <v>0.84541869052134011</v>
      </c>
      <c r="G102" s="143"/>
    </row>
    <row r="103" spans="1:7" x14ac:dyDescent="0.2">
      <c r="A103" s="14">
        <f t="shared" si="3"/>
        <v>86</v>
      </c>
      <c r="B103" s="23"/>
      <c r="C103" s="136" t="s">
        <v>104</v>
      </c>
      <c r="D103" s="24">
        <f>D101*D102</f>
        <v>1029457.3189646921</v>
      </c>
      <c r="G103" s="143"/>
    </row>
    <row r="104" spans="1:7" x14ac:dyDescent="0.2">
      <c r="A104" s="14">
        <f t="shared" si="3"/>
        <v>87</v>
      </c>
      <c r="B104" s="23"/>
      <c r="C104" s="23" t="s">
        <v>105</v>
      </c>
      <c r="D104" s="142">
        <v>12785.934249999998</v>
      </c>
    </row>
    <row r="105" spans="1:7" x14ac:dyDescent="0.2">
      <c r="A105" s="14">
        <f t="shared" si="3"/>
        <v>88</v>
      </c>
      <c r="B105" s="23"/>
      <c r="C105" s="23" t="s">
        <v>100</v>
      </c>
      <c r="D105" s="132">
        <f>D103/D104</f>
        <v>80.514829721159572</v>
      </c>
    </row>
    <row r="106" spans="1:7" ht="12" thickBot="1" x14ac:dyDescent="0.25">
      <c r="A106" s="14">
        <f t="shared" si="3"/>
        <v>89</v>
      </c>
      <c r="B106" s="23"/>
      <c r="C106" s="23" t="s">
        <v>101</v>
      </c>
      <c r="D106" s="134">
        <f>D105/12</f>
        <v>6.709569143429964</v>
      </c>
    </row>
    <row r="107" spans="1:7" ht="12" thickTop="1" x14ac:dyDescent="0.2">
      <c r="A107" s="14">
        <f t="shared" si="3"/>
        <v>90</v>
      </c>
      <c r="B107" s="23"/>
    </row>
    <row r="108" spans="1:7" x14ac:dyDescent="0.2">
      <c r="A108" s="14">
        <f t="shared" si="3"/>
        <v>91</v>
      </c>
      <c r="B108" s="23"/>
      <c r="C108" s="127" t="s">
        <v>106</v>
      </c>
      <c r="D108" s="124"/>
    </row>
    <row r="109" spans="1:7" x14ac:dyDescent="0.2">
      <c r="A109" s="14">
        <f t="shared" si="3"/>
        <v>92</v>
      </c>
      <c r="B109" s="23"/>
      <c r="C109" s="136" t="s">
        <v>94</v>
      </c>
      <c r="D109" s="24">
        <f>'JAP-5 Classification of Costs'!J51</f>
        <v>1062366.8243319106</v>
      </c>
    </row>
    <row r="110" spans="1:7" x14ac:dyDescent="0.2">
      <c r="A110" s="14">
        <f t="shared" si="3"/>
        <v>93</v>
      </c>
      <c r="B110" s="23"/>
      <c r="C110" s="136" t="s">
        <v>95</v>
      </c>
      <c r="D110" s="24">
        <f>'JAP-5 Classification of Costs'!G51</f>
        <v>155322.50582692673</v>
      </c>
    </row>
    <row r="111" spans="1:7" x14ac:dyDescent="0.2">
      <c r="A111" s="14">
        <f t="shared" si="3"/>
        <v>94</v>
      </c>
      <c r="B111" s="23"/>
      <c r="C111" s="23" t="s">
        <v>65</v>
      </c>
      <c r="D111" s="24">
        <f>SUM(D109:D110)</f>
        <v>1217689.3301588374</v>
      </c>
    </row>
    <row r="112" spans="1:7" x14ac:dyDescent="0.2">
      <c r="A112" s="14">
        <f t="shared" si="3"/>
        <v>95</v>
      </c>
      <c r="B112" s="23"/>
      <c r="C112" s="23" t="s">
        <v>107</v>
      </c>
      <c r="D112" s="135">
        <v>8.5581480019933459E-2</v>
      </c>
    </row>
    <row r="113" spans="1:4" x14ac:dyDescent="0.2">
      <c r="A113" s="14">
        <f t="shared" si="3"/>
        <v>96</v>
      </c>
      <c r="B113" s="23"/>
      <c r="C113" s="136" t="s">
        <v>108</v>
      </c>
      <c r="D113" s="24">
        <f>D111*D112</f>
        <v>104211.6550794747</v>
      </c>
    </row>
    <row r="114" spans="1:4" x14ac:dyDescent="0.2">
      <c r="A114" s="14">
        <f t="shared" si="3"/>
        <v>97</v>
      </c>
      <c r="B114" s="23"/>
      <c r="C114" s="23" t="s">
        <v>109</v>
      </c>
      <c r="D114" s="142">
        <v>1264.5366666666666</v>
      </c>
    </row>
    <row r="115" spans="1:4" x14ac:dyDescent="0.2">
      <c r="A115" s="14">
        <f t="shared" si="3"/>
        <v>98</v>
      </c>
      <c r="B115" s="23"/>
      <c r="C115" s="23" t="s">
        <v>100</v>
      </c>
      <c r="D115" s="132">
        <f>D113/D114</f>
        <v>82.410939774627366</v>
      </c>
    </row>
    <row r="116" spans="1:4" ht="12" thickBot="1" x14ac:dyDescent="0.25">
      <c r="A116" s="14">
        <f t="shared" si="3"/>
        <v>99</v>
      </c>
      <c r="B116" s="23"/>
      <c r="C116" s="23" t="s">
        <v>101</v>
      </c>
      <c r="D116" s="134">
        <f>D115/12</f>
        <v>6.8675783145522802</v>
      </c>
    </row>
    <row r="117" spans="1:4" ht="12" thickTop="1" x14ac:dyDescent="0.2">
      <c r="A117" s="14">
        <f t="shared" si="3"/>
        <v>100</v>
      </c>
      <c r="B117" s="126" t="s">
        <v>110</v>
      </c>
      <c r="C117" s="139"/>
      <c r="D117" s="124"/>
    </row>
    <row r="118" spans="1:4" x14ac:dyDescent="0.2">
      <c r="A118" s="14">
        <f t="shared" si="3"/>
        <v>101</v>
      </c>
      <c r="B118" s="23"/>
      <c r="C118" s="127" t="s">
        <v>111</v>
      </c>
      <c r="D118" s="124"/>
    </row>
    <row r="119" spans="1:4" x14ac:dyDescent="0.2">
      <c r="A119" s="14">
        <f t="shared" si="3"/>
        <v>102</v>
      </c>
      <c r="B119" s="23"/>
      <c r="C119" s="136" t="s">
        <v>112</v>
      </c>
      <c r="D119" s="24">
        <f>'JAP-5 Classification of Costs'!K51</f>
        <v>3550661.8197866371</v>
      </c>
    </row>
    <row r="120" spans="1:4" x14ac:dyDescent="0.2">
      <c r="A120" s="14">
        <f t="shared" si="3"/>
        <v>103</v>
      </c>
      <c r="B120" s="23"/>
      <c r="C120" s="136" t="s">
        <v>95</v>
      </c>
      <c r="D120" s="24">
        <f>'JAP-5 Classification of Costs'!H51</f>
        <v>209033.76789679797</v>
      </c>
    </row>
    <row r="121" spans="1:4" x14ac:dyDescent="0.2">
      <c r="A121" s="14">
        <f t="shared" si="3"/>
        <v>104</v>
      </c>
      <c r="B121" s="23"/>
      <c r="C121" s="23" t="s">
        <v>65</v>
      </c>
      <c r="D121" s="24">
        <f>SUM(D119:D120)</f>
        <v>3759695.5876834351</v>
      </c>
    </row>
    <row r="122" spans="1:4" x14ac:dyDescent="0.2">
      <c r="A122" s="14">
        <f t="shared" si="3"/>
        <v>105</v>
      </c>
      <c r="B122" s="23"/>
      <c r="C122" s="23" t="s">
        <v>85</v>
      </c>
      <c r="D122" s="142">
        <v>68565982.790000007</v>
      </c>
    </row>
    <row r="123" spans="1:4" ht="12" thickBot="1" x14ac:dyDescent="0.25">
      <c r="A123" s="14">
        <f t="shared" si="3"/>
        <v>106</v>
      </c>
      <c r="B123" s="23"/>
      <c r="C123" s="23" t="s">
        <v>113</v>
      </c>
      <c r="D123" s="133">
        <f>D121/D122</f>
        <v>5.4833248714576392E-2</v>
      </c>
    </row>
    <row r="124" spans="1:4" ht="12" thickTop="1" x14ac:dyDescent="0.2"/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89" fitToHeight="2" orientation="portrait" r:id="rId1"/>
  <headerFooter>
    <oddFooter>&amp;R&amp;F
&amp;A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N68"/>
  <sheetViews>
    <sheetView topLeftCell="A4" zoomScaleNormal="100" workbookViewId="0">
      <selection activeCellId="1" sqref="E12 A1:XFD1048576"/>
    </sheetView>
  </sheetViews>
  <sheetFormatPr defaultRowHeight="11.25" x14ac:dyDescent="0.2"/>
  <cols>
    <col min="1" max="1" width="9.28515625" style="2" bestFit="1" customWidth="1"/>
    <col min="2" max="2" width="37.85546875" style="2" customWidth="1"/>
    <col min="3" max="3" width="11.7109375" style="2" bestFit="1" customWidth="1"/>
    <col min="4" max="4" width="12.42578125" style="2" bestFit="1" customWidth="1"/>
    <col min="5" max="5" width="11.28515625" style="2" bestFit="1" customWidth="1"/>
    <col min="6" max="6" width="11.42578125" style="2" customWidth="1"/>
    <col min="7" max="7" width="12.7109375" style="2" bestFit="1" customWidth="1"/>
    <col min="8" max="8" width="11.7109375" style="2" bestFit="1" customWidth="1"/>
    <col min="9" max="9" width="13.5703125" style="2" bestFit="1" customWidth="1"/>
    <col min="10" max="10" width="14.28515625" style="2" customWidth="1"/>
    <col min="11" max="11" width="12.85546875" style="2" customWidth="1"/>
    <col min="12" max="12" width="4.7109375" style="2" bestFit="1" customWidth="1"/>
    <col min="13" max="13" width="14.5703125" style="2" bestFit="1" customWidth="1"/>
    <col min="14" max="14" width="13.85546875" style="2" bestFit="1" customWidth="1"/>
    <col min="15" max="260" width="9.140625" style="2"/>
    <col min="261" max="261" width="32.85546875" style="2" customWidth="1"/>
    <col min="262" max="262" width="15.42578125" style="2" bestFit="1" customWidth="1"/>
    <col min="263" max="263" width="15.7109375" style="2" bestFit="1" customWidth="1"/>
    <col min="264" max="264" width="14.140625" style="2" bestFit="1" customWidth="1"/>
    <col min="265" max="265" width="11.28515625" style="2" customWidth="1"/>
    <col min="266" max="266" width="15.140625" style="2" bestFit="1" customWidth="1"/>
    <col min="267" max="267" width="9.140625" style="2"/>
    <col min="268" max="268" width="12.28515625" style="2" bestFit="1" customWidth="1"/>
    <col min="269" max="516" width="9.140625" style="2"/>
    <col min="517" max="517" width="32.85546875" style="2" customWidth="1"/>
    <col min="518" max="518" width="15.42578125" style="2" bestFit="1" customWidth="1"/>
    <col min="519" max="519" width="15.7109375" style="2" bestFit="1" customWidth="1"/>
    <col min="520" max="520" width="14.140625" style="2" bestFit="1" customWidth="1"/>
    <col min="521" max="521" width="11.28515625" style="2" customWidth="1"/>
    <col min="522" max="522" width="15.140625" style="2" bestFit="1" customWidth="1"/>
    <col min="523" max="523" width="9.140625" style="2"/>
    <col min="524" max="524" width="12.28515625" style="2" bestFit="1" customWidth="1"/>
    <col min="525" max="772" width="9.140625" style="2"/>
    <col min="773" max="773" width="32.85546875" style="2" customWidth="1"/>
    <col min="774" max="774" width="15.42578125" style="2" bestFit="1" customWidth="1"/>
    <col min="775" max="775" width="15.7109375" style="2" bestFit="1" customWidth="1"/>
    <col min="776" max="776" width="14.140625" style="2" bestFit="1" customWidth="1"/>
    <col min="777" max="777" width="11.28515625" style="2" customWidth="1"/>
    <col min="778" max="778" width="15.140625" style="2" bestFit="1" customWidth="1"/>
    <col min="779" max="779" width="9.140625" style="2"/>
    <col min="780" max="780" width="12.28515625" style="2" bestFit="1" customWidth="1"/>
    <col min="781" max="1028" width="9.140625" style="2"/>
    <col min="1029" max="1029" width="32.85546875" style="2" customWidth="1"/>
    <col min="1030" max="1030" width="15.42578125" style="2" bestFit="1" customWidth="1"/>
    <col min="1031" max="1031" width="15.7109375" style="2" bestFit="1" customWidth="1"/>
    <col min="1032" max="1032" width="14.140625" style="2" bestFit="1" customWidth="1"/>
    <col min="1033" max="1033" width="11.28515625" style="2" customWidth="1"/>
    <col min="1034" max="1034" width="15.140625" style="2" bestFit="1" customWidth="1"/>
    <col min="1035" max="1035" width="9.140625" style="2"/>
    <col min="1036" max="1036" width="12.28515625" style="2" bestFit="1" customWidth="1"/>
    <col min="1037" max="1284" width="9.140625" style="2"/>
    <col min="1285" max="1285" width="32.85546875" style="2" customWidth="1"/>
    <col min="1286" max="1286" width="15.42578125" style="2" bestFit="1" customWidth="1"/>
    <col min="1287" max="1287" width="15.7109375" style="2" bestFit="1" customWidth="1"/>
    <col min="1288" max="1288" width="14.140625" style="2" bestFit="1" customWidth="1"/>
    <col min="1289" max="1289" width="11.28515625" style="2" customWidth="1"/>
    <col min="1290" max="1290" width="15.140625" style="2" bestFit="1" customWidth="1"/>
    <col min="1291" max="1291" width="9.140625" style="2"/>
    <col min="1292" max="1292" width="12.28515625" style="2" bestFit="1" customWidth="1"/>
    <col min="1293" max="1540" width="9.140625" style="2"/>
    <col min="1541" max="1541" width="32.85546875" style="2" customWidth="1"/>
    <col min="1542" max="1542" width="15.42578125" style="2" bestFit="1" customWidth="1"/>
    <col min="1543" max="1543" width="15.7109375" style="2" bestFit="1" customWidth="1"/>
    <col min="1544" max="1544" width="14.140625" style="2" bestFit="1" customWidth="1"/>
    <col min="1545" max="1545" width="11.28515625" style="2" customWidth="1"/>
    <col min="1546" max="1546" width="15.140625" style="2" bestFit="1" customWidth="1"/>
    <col min="1547" max="1547" width="9.140625" style="2"/>
    <col min="1548" max="1548" width="12.28515625" style="2" bestFit="1" customWidth="1"/>
    <col min="1549" max="1796" width="9.140625" style="2"/>
    <col min="1797" max="1797" width="32.85546875" style="2" customWidth="1"/>
    <col min="1798" max="1798" width="15.42578125" style="2" bestFit="1" customWidth="1"/>
    <col min="1799" max="1799" width="15.7109375" style="2" bestFit="1" customWidth="1"/>
    <col min="1800" max="1800" width="14.140625" style="2" bestFit="1" customWidth="1"/>
    <col min="1801" max="1801" width="11.28515625" style="2" customWidth="1"/>
    <col min="1802" max="1802" width="15.140625" style="2" bestFit="1" customWidth="1"/>
    <col min="1803" max="1803" width="9.140625" style="2"/>
    <col min="1804" max="1804" width="12.28515625" style="2" bestFit="1" customWidth="1"/>
    <col min="1805" max="2052" width="9.140625" style="2"/>
    <col min="2053" max="2053" width="32.85546875" style="2" customWidth="1"/>
    <col min="2054" max="2054" width="15.42578125" style="2" bestFit="1" customWidth="1"/>
    <col min="2055" max="2055" width="15.7109375" style="2" bestFit="1" customWidth="1"/>
    <col min="2056" max="2056" width="14.140625" style="2" bestFit="1" customWidth="1"/>
    <col min="2057" max="2057" width="11.28515625" style="2" customWidth="1"/>
    <col min="2058" max="2058" width="15.140625" style="2" bestFit="1" customWidth="1"/>
    <col min="2059" max="2059" width="9.140625" style="2"/>
    <col min="2060" max="2060" width="12.28515625" style="2" bestFit="1" customWidth="1"/>
    <col min="2061" max="2308" width="9.140625" style="2"/>
    <col min="2309" max="2309" width="32.85546875" style="2" customWidth="1"/>
    <col min="2310" max="2310" width="15.42578125" style="2" bestFit="1" customWidth="1"/>
    <col min="2311" max="2311" width="15.7109375" style="2" bestFit="1" customWidth="1"/>
    <col min="2312" max="2312" width="14.140625" style="2" bestFit="1" customWidth="1"/>
    <col min="2313" max="2313" width="11.28515625" style="2" customWidth="1"/>
    <col min="2314" max="2314" width="15.140625" style="2" bestFit="1" customWidth="1"/>
    <col min="2315" max="2315" width="9.140625" style="2"/>
    <col min="2316" max="2316" width="12.28515625" style="2" bestFit="1" customWidth="1"/>
    <col min="2317" max="2564" width="9.140625" style="2"/>
    <col min="2565" max="2565" width="32.85546875" style="2" customWidth="1"/>
    <col min="2566" max="2566" width="15.42578125" style="2" bestFit="1" customWidth="1"/>
    <col min="2567" max="2567" width="15.7109375" style="2" bestFit="1" customWidth="1"/>
    <col min="2568" max="2568" width="14.140625" style="2" bestFit="1" customWidth="1"/>
    <col min="2569" max="2569" width="11.28515625" style="2" customWidth="1"/>
    <col min="2570" max="2570" width="15.140625" style="2" bestFit="1" customWidth="1"/>
    <col min="2571" max="2571" width="9.140625" style="2"/>
    <col min="2572" max="2572" width="12.28515625" style="2" bestFit="1" customWidth="1"/>
    <col min="2573" max="2820" width="9.140625" style="2"/>
    <col min="2821" max="2821" width="32.85546875" style="2" customWidth="1"/>
    <col min="2822" max="2822" width="15.42578125" style="2" bestFit="1" customWidth="1"/>
    <col min="2823" max="2823" width="15.7109375" style="2" bestFit="1" customWidth="1"/>
    <col min="2824" max="2824" width="14.140625" style="2" bestFit="1" customWidth="1"/>
    <col min="2825" max="2825" width="11.28515625" style="2" customWidth="1"/>
    <col min="2826" max="2826" width="15.140625" style="2" bestFit="1" customWidth="1"/>
    <col min="2827" max="2827" width="9.140625" style="2"/>
    <col min="2828" max="2828" width="12.28515625" style="2" bestFit="1" customWidth="1"/>
    <col min="2829" max="3076" width="9.140625" style="2"/>
    <col min="3077" max="3077" width="32.85546875" style="2" customWidth="1"/>
    <col min="3078" max="3078" width="15.42578125" style="2" bestFit="1" customWidth="1"/>
    <col min="3079" max="3079" width="15.7109375" style="2" bestFit="1" customWidth="1"/>
    <col min="3080" max="3080" width="14.140625" style="2" bestFit="1" customWidth="1"/>
    <col min="3081" max="3081" width="11.28515625" style="2" customWidth="1"/>
    <col min="3082" max="3082" width="15.140625" style="2" bestFit="1" customWidth="1"/>
    <col min="3083" max="3083" width="9.140625" style="2"/>
    <col min="3084" max="3084" width="12.28515625" style="2" bestFit="1" customWidth="1"/>
    <col min="3085" max="3332" width="9.140625" style="2"/>
    <col min="3333" max="3333" width="32.85546875" style="2" customWidth="1"/>
    <col min="3334" max="3334" width="15.42578125" style="2" bestFit="1" customWidth="1"/>
    <col min="3335" max="3335" width="15.7109375" style="2" bestFit="1" customWidth="1"/>
    <col min="3336" max="3336" width="14.140625" style="2" bestFit="1" customWidth="1"/>
    <col min="3337" max="3337" width="11.28515625" style="2" customWidth="1"/>
    <col min="3338" max="3338" width="15.140625" style="2" bestFit="1" customWidth="1"/>
    <col min="3339" max="3339" width="9.140625" style="2"/>
    <col min="3340" max="3340" width="12.28515625" style="2" bestFit="1" customWidth="1"/>
    <col min="3341" max="3588" width="9.140625" style="2"/>
    <col min="3589" max="3589" width="32.85546875" style="2" customWidth="1"/>
    <col min="3590" max="3590" width="15.42578125" style="2" bestFit="1" customWidth="1"/>
    <col min="3591" max="3591" width="15.7109375" style="2" bestFit="1" customWidth="1"/>
    <col min="3592" max="3592" width="14.140625" style="2" bestFit="1" customWidth="1"/>
    <col min="3593" max="3593" width="11.28515625" style="2" customWidth="1"/>
    <col min="3594" max="3594" width="15.140625" style="2" bestFit="1" customWidth="1"/>
    <col min="3595" max="3595" width="9.140625" style="2"/>
    <col min="3596" max="3596" width="12.28515625" style="2" bestFit="1" customWidth="1"/>
    <col min="3597" max="3844" width="9.140625" style="2"/>
    <col min="3845" max="3845" width="32.85546875" style="2" customWidth="1"/>
    <col min="3846" max="3846" width="15.42578125" style="2" bestFit="1" customWidth="1"/>
    <col min="3847" max="3847" width="15.7109375" style="2" bestFit="1" customWidth="1"/>
    <col min="3848" max="3848" width="14.140625" style="2" bestFit="1" customWidth="1"/>
    <col min="3849" max="3849" width="11.28515625" style="2" customWidth="1"/>
    <col min="3850" max="3850" width="15.140625" style="2" bestFit="1" customWidth="1"/>
    <col min="3851" max="3851" width="9.140625" style="2"/>
    <col min="3852" max="3852" width="12.28515625" style="2" bestFit="1" customWidth="1"/>
    <col min="3853" max="4100" width="9.140625" style="2"/>
    <col min="4101" max="4101" width="32.85546875" style="2" customWidth="1"/>
    <col min="4102" max="4102" width="15.42578125" style="2" bestFit="1" customWidth="1"/>
    <col min="4103" max="4103" width="15.7109375" style="2" bestFit="1" customWidth="1"/>
    <col min="4104" max="4104" width="14.140625" style="2" bestFit="1" customWidth="1"/>
    <col min="4105" max="4105" width="11.28515625" style="2" customWidth="1"/>
    <col min="4106" max="4106" width="15.140625" style="2" bestFit="1" customWidth="1"/>
    <col min="4107" max="4107" width="9.140625" style="2"/>
    <col min="4108" max="4108" width="12.28515625" style="2" bestFit="1" customWidth="1"/>
    <col min="4109" max="4356" width="9.140625" style="2"/>
    <col min="4357" max="4357" width="32.85546875" style="2" customWidth="1"/>
    <col min="4358" max="4358" width="15.42578125" style="2" bestFit="1" customWidth="1"/>
    <col min="4359" max="4359" width="15.7109375" style="2" bestFit="1" customWidth="1"/>
    <col min="4360" max="4360" width="14.140625" style="2" bestFit="1" customWidth="1"/>
    <col min="4361" max="4361" width="11.28515625" style="2" customWidth="1"/>
    <col min="4362" max="4362" width="15.140625" style="2" bestFit="1" customWidth="1"/>
    <col min="4363" max="4363" width="9.140625" style="2"/>
    <col min="4364" max="4364" width="12.28515625" style="2" bestFit="1" customWidth="1"/>
    <col min="4365" max="4612" width="9.140625" style="2"/>
    <col min="4613" max="4613" width="32.85546875" style="2" customWidth="1"/>
    <col min="4614" max="4614" width="15.42578125" style="2" bestFit="1" customWidth="1"/>
    <col min="4615" max="4615" width="15.7109375" style="2" bestFit="1" customWidth="1"/>
    <col min="4616" max="4616" width="14.140625" style="2" bestFit="1" customWidth="1"/>
    <col min="4617" max="4617" width="11.28515625" style="2" customWidth="1"/>
    <col min="4618" max="4618" width="15.140625" style="2" bestFit="1" customWidth="1"/>
    <col min="4619" max="4619" width="9.140625" style="2"/>
    <col min="4620" max="4620" width="12.28515625" style="2" bestFit="1" customWidth="1"/>
    <col min="4621" max="4868" width="9.140625" style="2"/>
    <col min="4869" max="4869" width="32.85546875" style="2" customWidth="1"/>
    <col min="4870" max="4870" width="15.42578125" style="2" bestFit="1" customWidth="1"/>
    <col min="4871" max="4871" width="15.7109375" style="2" bestFit="1" customWidth="1"/>
    <col min="4872" max="4872" width="14.140625" style="2" bestFit="1" customWidth="1"/>
    <col min="4873" max="4873" width="11.28515625" style="2" customWidth="1"/>
    <col min="4874" max="4874" width="15.140625" style="2" bestFit="1" customWidth="1"/>
    <col min="4875" max="4875" width="9.140625" style="2"/>
    <col min="4876" max="4876" width="12.28515625" style="2" bestFit="1" customWidth="1"/>
    <col min="4877" max="5124" width="9.140625" style="2"/>
    <col min="5125" max="5125" width="32.85546875" style="2" customWidth="1"/>
    <col min="5126" max="5126" width="15.42578125" style="2" bestFit="1" customWidth="1"/>
    <col min="5127" max="5127" width="15.7109375" style="2" bestFit="1" customWidth="1"/>
    <col min="5128" max="5128" width="14.140625" style="2" bestFit="1" customWidth="1"/>
    <col min="5129" max="5129" width="11.28515625" style="2" customWidth="1"/>
    <col min="5130" max="5130" width="15.140625" style="2" bestFit="1" customWidth="1"/>
    <col min="5131" max="5131" width="9.140625" style="2"/>
    <col min="5132" max="5132" width="12.28515625" style="2" bestFit="1" customWidth="1"/>
    <col min="5133" max="5380" width="9.140625" style="2"/>
    <col min="5381" max="5381" width="32.85546875" style="2" customWidth="1"/>
    <col min="5382" max="5382" width="15.42578125" style="2" bestFit="1" customWidth="1"/>
    <col min="5383" max="5383" width="15.7109375" style="2" bestFit="1" customWidth="1"/>
    <col min="5384" max="5384" width="14.140625" style="2" bestFit="1" customWidth="1"/>
    <col min="5385" max="5385" width="11.28515625" style="2" customWidth="1"/>
    <col min="5386" max="5386" width="15.140625" style="2" bestFit="1" customWidth="1"/>
    <col min="5387" max="5387" width="9.140625" style="2"/>
    <col min="5388" max="5388" width="12.28515625" style="2" bestFit="1" customWidth="1"/>
    <col min="5389" max="5636" width="9.140625" style="2"/>
    <col min="5637" max="5637" width="32.85546875" style="2" customWidth="1"/>
    <col min="5638" max="5638" width="15.42578125" style="2" bestFit="1" customWidth="1"/>
    <col min="5639" max="5639" width="15.7109375" style="2" bestFit="1" customWidth="1"/>
    <col min="5640" max="5640" width="14.140625" style="2" bestFit="1" customWidth="1"/>
    <col min="5641" max="5641" width="11.28515625" style="2" customWidth="1"/>
    <col min="5642" max="5642" width="15.140625" style="2" bestFit="1" customWidth="1"/>
    <col min="5643" max="5643" width="9.140625" style="2"/>
    <col min="5644" max="5644" width="12.28515625" style="2" bestFit="1" customWidth="1"/>
    <col min="5645" max="5892" width="9.140625" style="2"/>
    <col min="5893" max="5893" width="32.85546875" style="2" customWidth="1"/>
    <col min="5894" max="5894" width="15.42578125" style="2" bestFit="1" customWidth="1"/>
    <col min="5895" max="5895" width="15.7109375" style="2" bestFit="1" customWidth="1"/>
    <col min="5896" max="5896" width="14.140625" style="2" bestFit="1" customWidth="1"/>
    <col min="5897" max="5897" width="11.28515625" style="2" customWidth="1"/>
    <col min="5898" max="5898" width="15.140625" style="2" bestFit="1" customWidth="1"/>
    <col min="5899" max="5899" width="9.140625" style="2"/>
    <col min="5900" max="5900" width="12.28515625" style="2" bestFit="1" customWidth="1"/>
    <col min="5901" max="6148" width="9.140625" style="2"/>
    <col min="6149" max="6149" width="32.85546875" style="2" customWidth="1"/>
    <col min="6150" max="6150" width="15.42578125" style="2" bestFit="1" customWidth="1"/>
    <col min="6151" max="6151" width="15.7109375" style="2" bestFit="1" customWidth="1"/>
    <col min="6152" max="6152" width="14.140625" style="2" bestFit="1" customWidth="1"/>
    <col min="6153" max="6153" width="11.28515625" style="2" customWidth="1"/>
    <col min="6154" max="6154" width="15.140625" style="2" bestFit="1" customWidth="1"/>
    <col min="6155" max="6155" width="9.140625" style="2"/>
    <col min="6156" max="6156" width="12.28515625" style="2" bestFit="1" customWidth="1"/>
    <col min="6157" max="6404" width="9.140625" style="2"/>
    <col min="6405" max="6405" width="32.85546875" style="2" customWidth="1"/>
    <col min="6406" max="6406" width="15.42578125" style="2" bestFit="1" customWidth="1"/>
    <col min="6407" max="6407" width="15.7109375" style="2" bestFit="1" customWidth="1"/>
    <col min="6408" max="6408" width="14.140625" style="2" bestFit="1" customWidth="1"/>
    <col min="6409" max="6409" width="11.28515625" style="2" customWidth="1"/>
    <col min="6410" max="6410" width="15.140625" style="2" bestFit="1" customWidth="1"/>
    <col min="6411" max="6411" width="9.140625" style="2"/>
    <col min="6412" max="6412" width="12.28515625" style="2" bestFit="1" customWidth="1"/>
    <col min="6413" max="6660" width="9.140625" style="2"/>
    <col min="6661" max="6661" width="32.85546875" style="2" customWidth="1"/>
    <col min="6662" max="6662" width="15.42578125" style="2" bestFit="1" customWidth="1"/>
    <col min="6663" max="6663" width="15.7109375" style="2" bestFit="1" customWidth="1"/>
    <col min="6664" max="6664" width="14.140625" style="2" bestFit="1" customWidth="1"/>
    <col min="6665" max="6665" width="11.28515625" style="2" customWidth="1"/>
    <col min="6666" max="6666" width="15.140625" style="2" bestFit="1" customWidth="1"/>
    <col min="6667" max="6667" width="9.140625" style="2"/>
    <col min="6668" max="6668" width="12.28515625" style="2" bestFit="1" customWidth="1"/>
    <col min="6669" max="6916" width="9.140625" style="2"/>
    <col min="6917" max="6917" width="32.85546875" style="2" customWidth="1"/>
    <col min="6918" max="6918" width="15.42578125" style="2" bestFit="1" customWidth="1"/>
    <col min="6919" max="6919" width="15.7109375" style="2" bestFit="1" customWidth="1"/>
    <col min="6920" max="6920" width="14.140625" style="2" bestFit="1" customWidth="1"/>
    <col min="6921" max="6921" width="11.28515625" style="2" customWidth="1"/>
    <col min="6922" max="6922" width="15.140625" style="2" bestFit="1" customWidth="1"/>
    <col min="6923" max="6923" width="9.140625" style="2"/>
    <col min="6924" max="6924" width="12.28515625" style="2" bestFit="1" customWidth="1"/>
    <col min="6925" max="7172" width="9.140625" style="2"/>
    <col min="7173" max="7173" width="32.85546875" style="2" customWidth="1"/>
    <col min="7174" max="7174" width="15.42578125" style="2" bestFit="1" customWidth="1"/>
    <col min="7175" max="7175" width="15.7109375" style="2" bestFit="1" customWidth="1"/>
    <col min="7176" max="7176" width="14.140625" style="2" bestFit="1" customWidth="1"/>
    <col min="7177" max="7177" width="11.28515625" style="2" customWidth="1"/>
    <col min="7178" max="7178" width="15.140625" style="2" bestFit="1" customWidth="1"/>
    <col min="7179" max="7179" width="9.140625" style="2"/>
    <col min="7180" max="7180" width="12.28515625" style="2" bestFit="1" customWidth="1"/>
    <col min="7181" max="7428" width="9.140625" style="2"/>
    <col min="7429" max="7429" width="32.85546875" style="2" customWidth="1"/>
    <col min="7430" max="7430" width="15.42578125" style="2" bestFit="1" customWidth="1"/>
    <col min="7431" max="7431" width="15.7109375" style="2" bestFit="1" customWidth="1"/>
    <col min="7432" max="7432" width="14.140625" style="2" bestFit="1" customWidth="1"/>
    <col min="7433" max="7433" width="11.28515625" style="2" customWidth="1"/>
    <col min="7434" max="7434" width="15.140625" style="2" bestFit="1" customWidth="1"/>
    <col min="7435" max="7435" width="9.140625" style="2"/>
    <col min="7436" max="7436" width="12.28515625" style="2" bestFit="1" customWidth="1"/>
    <col min="7437" max="7684" width="9.140625" style="2"/>
    <col min="7685" max="7685" width="32.85546875" style="2" customWidth="1"/>
    <col min="7686" max="7686" width="15.42578125" style="2" bestFit="1" customWidth="1"/>
    <col min="7687" max="7687" width="15.7109375" style="2" bestFit="1" customWidth="1"/>
    <col min="7688" max="7688" width="14.140625" style="2" bestFit="1" customWidth="1"/>
    <col min="7689" max="7689" width="11.28515625" style="2" customWidth="1"/>
    <col min="7690" max="7690" width="15.140625" style="2" bestFit="1" customWidth="1"/>
    <col min="7691" max="7691" width="9.140625" style="2"/>
    <col min="7692" max="7692" width="12.28515625" style="2" bestFit="1" customWidth="1"/>
    <col min="7693" max="7940" width="9.140625" style="2"/>
    <col min="7941" max="7941" width="32.85546875" style="2" customWidth="1"/>
    <col min="7942" max="7942" width="15.42578125" style="2" bestFit="1" customWidth="1"/>
    <col min="7943" max="7943" width="15.7109375" style="2" bestFit="1" customWidth="1"/>
    <col min="7944" max="7944" width="14.140625" style="2" bestFit="1" customWidth="1"/>
    <col min="7945" max="7945" width="11.28515625" style="2" customWidth="1"/>
    <col min="7946" max="7946" width="15.140625" style="2" bestFit="1" customWidth="1"/>
    <col min="7947" max="7947" width="9.140625" style="2"/>
    <col min="7948" max="7948" width="12.28515625" style="2" bestFit="1" customWidth="1"/>
    <col min="7949" max="8196" width="9.140625" style="2"/>
    <col min="8197" max="8197" width="32.85546875" style="2" customWidth="1"/>
    <col min="8198" max="8198" width="15.42578125" style="2" bestFit="1" customWidth="1"/>
    <col min="8199" max="8199" width="15.7109375" style="2" bestFit="1" customWidth="1"/>
    <col min="8200" max="8200" width="14.140625" style="2" bestFit="1" customWidth="1"/>
    <col min="8201" max="8201" width="11.28515625" style="2" customWidth="1"/>
    <col min="8202" max="8202" width="15.140625" style="2" bestFit="1" customWidth="1"/>
    <col min="8203" max="8203" width="9.140625" style="2"/>
    <col min="8204" max="8204" width="12.28515625" style="2" bestFit="1" customWidth="1"/>
    <col min="8205" max="8452" width="9.140625" style="2"/>
    <col min="8453" max="8453" width="32.85546875" style="2" customWidth="1"/>
    <col min="8454" max="8454" width="15.42578125" style="2" bestFit="1" customWidth="1"/>
    <col min="8455" max="8455" width="15.7109375" style="2" bestFit="1" customWidth="1"/>
    <col min="8456" max="8456" width="14.140625" style="2" bestFit="1" customWidth="1"/>
    <col min="8457" max="8457" width="11.28515625" style="2" customWidth="1"/>
    <col min="8458" max="8458" width="15.140625" style="2" bestFit="1" customWidth="1"/>
    <col min="8459" max="8459" width="9.140625" style="2"/>
    <col min="8460" max="8460" width="12.28515625" style="2" bestFit="1" customWidth="1"/>
    <col min="8461" max="8708" width="9.140625" style="2"/>
    <col min="8709" max="8709" width="32.85546875" style="2" customWidth="1"/>
    <col min="8710" max="8710" width="15.42578125" style="2" bestFit="1" customWidth="1"/>
    <col min="8711" max="8711" width="15.7109375" style="2" bestFit="1" customWidth="1"/>
    <col min="8712" max="8712" width="14.140625" style="2" bestFit="1" customWidth="1"/>
    <col min="8713" max="8713" width="11.28515625" style="2" customWidth="1"/>
    <col min="8714" max="8714" width="15.140625" style="2" bestFit="1" customWidth="1"/>
    <col min="8715" max="8715" width="9.140625" style="2"/>
    <col min="8716" max="8716" width="12.28515625" style="2" bestFit="1" customWidth="1"/>
    <col min="8717" max="8964" width="9.140625" style="2"/>
    <col min="8965" max="8965" width="32.85546875" style="2" customWidth="1"/>
    <col min="8966" max="8966" width="15.42578125" style="2" bestFit="1" customWidth="1"/>
    <col min="8967" max="8967" width="15.7109375" style="2" bestFit="1" customWidth="1"/>
    <col min="8968" max="8968" width="14.140625" style="2" bestFit="1" customWidth="1"/>
    <col min="8969" max="8969" width="11.28515625" style="2" customWidth="1"/>
    <col min="8970" max="8970" width="15.140625" style="2" bestFit="1" customWidth="1"/>
    <col min="8971" max="8971" width="9.140625" style="2"/>
    <col min="8972" max="8972" width="12.28515625" style="2" bestFit="1" customWidth="1"/>
    <col min="8973" max="9220" width="9.140625" style="2"/>
    <col min="9221" max="9221" width="32.85546875" style="2" customWidth="1"/>
    <col min="9222" max="9222" width="15.42578125" style="2" bestFit="1" customWidth="1"/>
    <col min="9223" max="9223" width="15.7109375" style="2" bestFit="1" customWidth="1"/>
    <col min="9224" max="9224" width="14.140625" style="2" bestFit="1" customWidth="1"/>
    <col min="9225" max="9225" width="11.28515625" style="2" customWidth="1"/>
    <col min="9226" max="9226" width="15.140625" style="2" bestFit="1" customWidth="1"/>
    <col min="9227" max="9227" width="9.140625" style="2"/>
    <col min="9228" max="9228" width="12.28515625" style="2" bestFit="1" customWidth="1"/>
    <col min="9229" max="9476" width="9.140625" style="2"/>
    <col min="9477" max="9477" width="32.85546875" style="2" customWidth="1"/>
    <col min="9478" max="9478" width="15.42578125" style="2" bestFit="1" customWidth="1"/>
    <col min="9479" max="9479" width="15.7109375" style="2" bestFit="1" customWidth="1"/>
    <col min="9480" max="9480" width="14.140625" style="2" bestFit="1" customWidth="1"/>
    <col min="9481" max="9481" width="11.28515625" style="2" customWidth="1"/>
    <col min="9482" max="9482" width="15.140625" style="2" bestFit="1" customWidth="1"/>
    <col min="9483" max="9483" width="9.140625" style="2"/>
    <col min="9484" max="9484" width="12.28515625" style="2" bestFit="1" customWidth="1"/>
    <col min="9485" max="9732" width="9.140625" style="2"/>
    <col min="9733" max="9733" width="32.85546875" style="2" customWidth="1"/>
    <col min="9734" max="9734" width="15.42578125" style="2" bestFit="1" customWidth="1"/>
    <col min="9735" max="9735" width="15.7109375" style="2" bestFit="1" customWidth="1"/>
    <col min="9736" max="9736" width="14.140625" style="2" bestFit="1" customWidth="1"/>
    <col min="9737" max="9737" width="11.28515625" style="2" customWidth="1"/>
    <col min="9738" max="9738" width="15.140625" style="2" bestFit="1" customWidth="1"/>
    <col min="9739" max="9739" width="9.140625" style="2"/>
    <col min="9740" max="9740" width="12.28515625" style="2" bestFit="1" customWidth="1"/>
    <col min="9741" max="9988" width="9.140625" style="2"/>
    <col min="9989" max="9989" width="32.85546875" style="2" customWidth="1"/>
    <col min="9990" max="9990" width="15.42578125" style="2" bestFit="1" customWidth="1"/>
    <col min="9991" max="9991" width="15.7109375" style="2" bestFit="1" customWidth="1"/>
    <col min="9992" max="9992" width="14.140625" style="2" bestFit="1" customWidth="1"/>
    <col min="9993" max="9993" width="11.28515625" style="2" customWidth="1"/>
    <col min="9994" max="9994" width="15.140625" style="2" bestFit="1" customWidth="1"/>
    <col min="9995" max="9995" width="9.140625" style="2"/>
    <col min="9996" max="9996" width="12.28515625" style="2" bestFit="1" customWidth="1"/>
    <col min="9997" max="10244" width="9.140625" style="2"/>
    <col min="10245" max="10245" width="32.85546875" style="2" customWidth="1"/>
    <col min="10246" max="10246" width="15.42578125" style="2" bestFit="1" customWidth="1"/>
    <col min="10247" max="10247" width="15.7109375" style="2" bestFit="1" customWidth="1"/>
    <col min="10248" max="10248" width="14.140625" style="2" bestFit="1" customWidth="1"/>
    <col min="10249" max="10249" width="11.28515625" style="2" customWidth="1"/>
    <col min="10250" max="10250" width="15.140625" style="2" bestFit="1" customWidth="1"/>
    <col min="10251" max="10251" width="9.140625" style="2"/>
    <col min="10252" max="10252" width="12.28515625" style="2" bestFit="1" customWidth="1"/>
    <col min="10253" max="10500" width="9.140625" style="2"/>
    <col min="10501" max="10501" width="32.85546875" style="2" customWidth="1"/>
    <col min="10502" max="10502" width="15.42578125" style="2" bestFit="1" customWidth="1"/>
    <col min="10503" max="10503" width="15.7109375" style="2" bestFit="1" customWidth="1"/>
    <col min="10504" max="10504" width="14.140625" style="2" bestFit="1" customWidth="1"/>
    <col min="10505" max="10505" width="11.28515625" style="2" customWidth="1"/>
    <col min="10506" max="10506" width="15.140625" style="2" bestFit="1" customWidth="1"/>
    <col min="10507" max="10507" width="9.140625" style="2"/>
    <col min="10508" max="10508" width="12.28515625" style="2" bestFit="1" customWidth="1"/>
    <col min="10509" max="10756" width="9.140625" style="2"/>
    <col min="10757" max="10757" width="32.85546875" style="2" customWidth="1"/>
    <col min="10758" max="10758" width="15.42578125" style="2" bestFit="1" customWidth="1"/>
    <col min="10759" max="10759" width="15.7109375" style="2" bestFit="1" customWidth="1"/>
    <col min="10760" max="10760" width="14.140625" style="2" bestFit="1" customWidth="1"/>
    <col min="10761" max="10761" width="11.28515625" style="2" customWidth="1"/>
    <col min="10762" max="10762" width="15.140625" style="2" bestFit="1" customWidth="1"/>
    <col min="10763" max="10763" width="9.140625" style="2"/>
    <col min="10764" max="10764" width="12.28515625" style="2" bestFit="1" customWidth="1"/>
    <col min="10765" max="11012" width="9.140625" style="2"/>
    <col min="11013" max="11013" width="32.85546875" style="2" customWidth="1"/>
    <col min="11014" max="11014" width="15.42578125" style="2" bestFit="1" customWidth="1"/>
    <col min="11015" max="11015" width="15.7109375" style="2" bestFit="1" customWidth="1"/>
    <col min="11016" max="11016" width="14.140625" style="2" bestFit="1" customWidth="1"/>
    <col min="11017" max="11017" width="11.28515625" style="2" customWidth="1"/>
    <col min="11018" max="11018" width="15.140625" style="2" bestFit="1" customWidth="1"/>
    <col min="11019" max="11019" width="9.140625" style="2"/>
    <col min="11020" max="11020" width="12.28515625" style="2" bestFit="1" customWidth="1"/>
    <col min="11021" max="11268" width="9.140625" style="2"/>
    <col min="11269" max="11269" width="32.85546875" style="2" customWidth="1"/>
    <col min="11270" max="11270" width="15.42578125" style="2" bestFit="1" customWidth="1"/>
    <col min="11271" max="11271" width="15.7109375" style="2" bestFit="1" customWidth="1"/>
    <col min="11272" max="11272" width="14.140625" style="2" bestFit="1" customWidth="1"/>
    <col min="11273" max="11273" width="11.28515625" style="2" customWidth="1"/>
    <col min="11274" max="11274" width="15.140625" style="2" bestFit="1" customWidth="1"/>
    <col min="11275" max="11275" width="9.140625" style="2"/>
    <col min="11276" max="11276" width="12.28515625" style="2" bestFit="1" customWidth="1"/>
    <col min="11277" max="11524" width="9.140625" style="2"/>
    <col min="11525" max="11525" width="32.85546875" style="2" customWidth="1"/>
    <col min="11526" max="11526" width="15.42578125" style="2" bestFit="1" customWidth="1"/>
    <col min="11527" max="11527" width="15.7109375" style="2" bestFit="1" customWidth="1"/>
    <col min="11528" max="11528" width="14.140625" style="2" bestFit="1" customWidth="1"/>
    <col min="11529" max="11529" width="11.28515625" style="2" customWidth="1"/>
    <col min="11530" max="11530" width="15.140625" style="2" bestFit="1" customWidth="1"/>
    <col min="11531" max="11531" width="9.140625" style="2"/>
    <col min="11532" max="11532" width="12.28515625" style="2" bestFit="1" customWidth="1"/>
    <col min="11533" max="11780" width="9.140625" style="2"/>
    <col min="11781" max="11781" width="32.85546875" style="2" customWidth="1"/>
    <col min="11782" max="11782" width="15.42578125" style="2" bestFit="1" customWidth="1"/>
    <col min="11783" max="11783" width="15.7109375" style="2" bestFit="1" customWidth="1"/>
    <col min="11784" max="11784" width="14.140625" style="2" bestFit="1" customWidth="1"/>
    <col min="11785" max="11785" width="11.28515625" style="2" customWidth="1"/>
    <col min="11786" max="11786" width="15.140625" style="2" bestFit="1" customWidth="1"/>
    <col min="11787" max="11787" width="9.140625" style="2"/>
    <col min="11788" max="11788" width="12.28515625" style="2" bestFit="1" customWidth="1"/>
    <col min="11789" max="12036" width="9.140625" style="2"/>
    <col min="12037" max="12037" width="32.85546875" style="2" customWidth="1"/>
    <col min="12038" max="12038" width="15.42578125" style="2" bestFit="1" customWidth="1"/>
    <col min="12039" max="12039" width="15.7109375" style="2" bestFit="1" customWidth="1"/>
    <col min="12040" max="12040" width="14.140625" style="2" bestFit="1" customWidth="1"/>
    <col min="12041" max="12041" width="11.28515625" style="2" customWidth="1"/>
    <col min="12042" max="12042" width="15.140625" style="2" bestFit="1" customWidth="1"/>
    <col min="12043" max="12043" width="9.140625" style="2"/>
    <col min="12044" max="12044" width="12.28515625" style="2" bestFit="1" customWidth="1"/>
    <col min="12045" max="12292" width="9.140625" style="2"/>
    <col min="12293" max="12293" width="32.85546875" style="2" customWidth="1"/>
    <col min="12294" max="12294" width="15.42578125" style="2" bestFit="1" customWidth="1"/>
    <col min="12295" max="12295" width="15.7109375" style="2" bestFit="1" customWidth="1"/>
    <col min="12296" max="12296" width="14.140625" style="2" bestFit="1" customWidth="1"/>
    <col min="12297" max="12297" width="11.28515625" style="2" customWidth="1"/>
    <col min="12298" max="12298" width="15.140625" style="2" bestFit="1" customWidth="1"/>
    <col min="12299" max="12299" width="9.140625" style="2"/>
    <col min="12300" max="12300" width="12.28515625" style="2" bestFit="1" customWidth="1"/>
    <col min="12301" max="12548" width="9.140625" style="2"/>
    <col min="12549" max="12549" width="32.85546875" style="2" customWidth="1"/>
    <col min="12550" max="12550" width="15.42578125" style="2" bestFit="1" customWidth="1"/>
    <col min="12551" max="12551" width="15.7109375" style="2" bestFit="1" customWidth="1"/>
    <col min="12552" max="12552" width="14.140625" style="2" bestFit="1" customWidth="1"/>
    <col min="12553" max="12553" width="11.28515625" style="2" customWidth="1"/>
    <col min="12554" max="12554" width="15.140625" style="2" bestFit="1" customWidth="1"/>
    <col min="12555" max="12555" width="9.140625" style="2"/>
    <col min="12556" max="12556" width="12.28515625" style="2" bestFit="1" customWidth="1"/>
    <col min="12557" max="12804" width="9.140625" style="2"/>
    <col min="12805" max="12805" width="32.85546875" style="2" customWidth="1"/>
    <col min="12806" max="12806" width="15.42578125" style="2" bestFit="1" customWidth="1"/>
    <col min="12807" max="12807" width="15.7109375" style="2" bestFit="1" customWidth="1"/>
    <col min="12808" max="12808" width="14.140625" style="2" bestFit="1" customWidth="1"/>
    <col min="12809" max="12809" width="11.28515625" style="2" customWidth="1"/>
    <col min="12810" max="12810" width="15.140625" style="2" bestFit="1" customWidth="1"/>
    <col min="12811" max="12811" width="9.140625" style="2"/>
    <col min="12812" max="12812" width="12.28515625" style="2" bestFit="1" customWidth="1"/>
    <col min="12813" max="13060" width="9.140625" style="2"/>
    <col min="13061" max="13061" width="32.85546875" style="2" customWidth="1"/>
    <col min="13062" max="13062" width="15.42578125" style="2" bestFit="1" customWidth="1"/>
    <col min="13063" max="13063" width="15.7109375" style="2" bestFit="1" customWidth="1"/>
    <col min="13064" max="13064" width="14.140625" style="2" bestFit="1" customWidth="1"/>
    <col min="13065" max="13065" width="11.28515625" style="2" customWidth="1"/>
    <col min="13066" max="13066" width="15.140625" style="2" bestFit="1" customWidth="1"/>
    <col min="13067" max="13067" width="9.140625" style="2"/>
    <col min="13068" max="13068" width="12.28515625" style="2" bestFit="1" customWidth="1"/>
    <col min="13069" max="13316" width="9.140625" style="2"/>
    <col min="13317" max="13317" width="32.85546875" style="2" customWidth="1"/>
    <col min="13318" max="13318" width="15.42578125" style="2" bestFit="1" customWidth="1"/>
    <col min="13319" max="13319" width="15.7109375" style="2" bestFit="1" customWidth="1"/>
    <col min="13320" max="13320" width="14.140625" style="2" bestFit="1" customWidth="1"/>
    <col min="13321" max="13321" width="11.28515625" style="2" customWidth="1"/>
    <col min="13322" max="13322" width="15.140625" style="2" bestFit="1" customWidth="1"/>
    <col min="13323" max="13323" width="9.140625" style="2"/>
    <col min="13324" max="13324" width="12.28515625" style="2" bestFit="1" customWidth="1"/>
    <col min="13325" max="13572" width="9.140625" style="2"/>
    <col min="13573" max="13573" width="32.85546875" style="2" customWidth="1"/>
    <col min="13574" max="13574" width="15.42578125" style="2" bestFit="1" customWidth="1"/>
    <col min="13575" max="13575" width="15.7109375" style="2" bestFit="1" customWidth="1"/>
    <col min="13576" max="13576" width="14.140625" style="2" bestFit="1" customWidth="1"/>
    <col min="13577" max="13577" width="11.28515625" style="2" customWidth="1"/>
    <col min="13578" max="13578" width="15.140625" style="2" bestFit="1" customWidth="1"/>
    <col min="13579" max="13579" width="9.140625" style="2"/>
    <col min="13580" max="13580" width="12.28515625" style="2" bestFit="1" customWidth="1"/>
    <col min="13581" max="13828" width="9.140625" style="2"/>
    <col min="13829" max="13829" width="32.85546875" style="2" customWidth="1"/>
    <col min="13830" max="13830" width="15.42578125" style="2" bestFit="1" customWidth="1"/>
    <col min="13831" max="13831" width="15.7109375" style="2" bestFit="1" customWidth="1"/>
    <col min="13832" max="13832" width="14.140625" style="2" bestFit="1" customWidth="1"/>
    <col min="13833" max="13833" width="11.28515625" style="2" customWidth="1"/>
    <col min="13834" max="13834" width="15.140625" style="2" bestFit="1" customWidth="1"/>
    <col min="13835" max="13835" width="9.140625" style="2"/>
    <col min="13836" max="13836" width="12.28515625" style="2" bestFit="1" customWidth="1"/>
    <col min="13837" max="14084" width="9.140625" style="2"/>
    <col min="14085" max="14085" width="32.85546875" style="2" customWidth="1"/>
    <col min="14086" max="14086" width="15.42578125" style="2" bestFit="1" customWidth="1"/>
    <col min="14087" max="14087" width="15.7109375" style="2" bestFit="1" customWidth="1"/>
    <col min="14088" max="14088" width="14.140625" style="2" bestFit="1" customWidth="1"/>
    <col min="14089" max="14089" width="11.28515625" style="2" customWidth="1"/>
    <col min="14090" max="14090" width="15.140625" style="2" bestFit="1" customWidth="1"/>
    <col min="14091" max="14091" width="9.140625" style="2"/>
    <col min="14092" max="14092" width="12.28515625" style="2" bestFit="1" customWidth="1"/>
    <col min="14093" max="14340" width="9.140625" style="2"/>
    <col min="14341" max="14341" width="32.85546875" style="2" customWidth="1"/>
    <col min="14342" max="14342" width="15.42578125" style="2" bestFit="1" customWidth="1"/>
    <col min="14343" max="14343" width="15.7109375" style="2" bestFit="1" customWidth="1"/>
    <col min="14344" max="14344" width="14.140625" style="2" bestFit="1" customWidth="1"/>
    <col min="14345" max="14345" width="11.28515625" style="2" customWidth="1"/>
    <col min="14346" max="14346" width="15.140625" style="2" bestFit="1" customWidth="1"/>
    <col min="14347" max="14347" width="9.140625" style="2"/>
    <col min="14348" max="14348" width="12.28515625" style="2" bestFit="1" customWidth="1"/>
    <col min="14349" max="14596" width="9.140625" style="2"/>
    <col min="14597" max="14597" width="32.85546875" style="2" customWidth="1"/>
    <col min="14598" max="14598" width="15.42578125" style="2" bestFit="1" customWidth="1"/>
    <col min="14599" max="14599" width="15.7109375" style="2" bestFit="1" customWidth="1"/>
    <col min="14600" max="14600" width="14.140625" style="2" bestFit="1" customWidth="1"/>
    <col min="14601" max="14601" width="11.28515625" style="2" customWidth="1"/>
    <col min="14602" max="14602" width="15.140625" style="2" bestFit="1" customWidth="1"/>
    <col min="14603" max="14603" width="9.140625" style="2"/>
    <col min="14604" max="14604" width="12.28515625" style="2" bestFit="1" customWidth="1"/>
    <col min="14605" max="14852" width="9.140625" style="2"/>
    <col min="14853" max="14853" width="32.85546875" style="2" customWidth="1"/>
    <col min="14854" max="14854" width="15.42578125" style="2" bestFit="1" customWidth="1"/>
    <col min="14855" max="14855" width="15.7109375" style="2" bestFit="1" customWidth="1"/>
    <col min="14856" max="14856" width="14.140625" style="2" bestFit="1" customWidth="1"/>
    <col min="14857" max="14857" width="11.28515625" style="2" customWidth="1"/>
    <col min="14858" max="14858" width="15.140625" style="2" bestFit="1" customWidth="1"/>
    <col min="14859" max="14859" width="9.140625" style="2"/>
    <col min="14860" max="14860" width="12.28515625" style="2" bestFit="1" customWidth="1"/>
    <col min="14861" max="15108" width="9.140625" style="2"/>
    <col min="15109" max="15109" width="32.85546875" style="2" customWidth="1"/>
    <col min="15110" max="15110" width="15.42578125" style="2" bestFit="1" customWidth="1"/>
    <col min="15111" max="15111" width="15.7109375" style="2" bestFit="1" customWidth="1"/>
    <col min="15112" max="15112" width="14.140625" style="2" bestFit="1" customWidth="1"/>
    <col min="15113" max="15113" width="11.28515625" style="2" customWidth="1"/>
    <col min="15114" max="15114" width="15.140625" style="2" bestFit="1" customWidth="1"/>
    <col min="15115" max="15115" width="9.140625" style="2"/>
    <col min="15116" max="15116" width="12.28515625" style="2" bestFit="1" customWidth="1"/>
    <col min="15117" max="15364" width="9.140625" style="2"/>
    <col min="15365" max="15365" width="32.85546875" style="2" customWidth="1"/>
    <col min="15366" max="15366" width="15.42578125" style="2" bestFit="1" customWidth="1"/>
    <col min="15367" max="15367" width="15.7109375" style="2" bestFit="1" customWidth="1"/>
    <col min="15368" max="15368" width="14.140625" style="2" bestFit="1" customWidth="1"/>
    <col min="15369" max="15369" width="11.28515625" style="2" customWidth="1"/>
    <col min="15370" max="15370" width="15.140625" style="2" bestFit="1" customWidth="1"/>
    <col min="15371" max="15371" width="9.140625" style="2"/>
    <col min="15372" max="15372" width="12.28515625" style="2" bestFit="1" customWidth="1"/>
    <col min="15373" max="15620" width="9.140625" style="2"/>
    <col min="15621" max="15621" width="32.85546875" style="2" customWidth="1"/>
    <col min="15622" max="15622" width="15.42578125" style="2" bestFit="1" customWidth="1"/>
    <col min="15623" max="15623" width="15.7109375" style="2" bestFit="1" customWidth="1"/>
    <col min="15624" max="15624" width="14.140625" style="2" bestFit="1" customWidth="1"/>
    <col min="15625" max="15625" width="11.28515625" style="2" customWidth="1"/>
    <col min="15626" max="15626" width="15.140625" style="2" bestFit="1" customWidth="1"/>
    <col min="15627" max="15627" width="9.140625" style="2"/>
    <col min="15628" max="15628" width="12.28515625" style="2" bestFit="1" customWidth="1"/>
    <col min="15629" max="15876" width="9.140625" style="2"/>
    <col min="15877" max="15877" width="32.85546875" style="2" customWidth="1"/>
    <col min="15878" max="15878" width="15.42578125" style="2" bestFit="1" customWidth="1"/>
    <col min="15879" max="15879" width="15.7109375" style="2" bestFit="1" customWidth="1"/>
    <col min="15880" max="15880" width="14.140625" style="2" bestFit="1" customWidth="1"/>
    <col min="15881" max="15881" width="11.28515625" style="2" customWidth="1"/>
    <col min="15882" max="15882" width="15.140625" style="2" bestFit="1" customWidth="1"/>
    <col min="15883" max="15883" width="9.140625" style="2"/>
    <col min="15884" max="15884" width="12.28515625" style="2" bestFit="1" customWidth="1"/>
    <col min="15885" max="16132" width="9.140625" style="2"/>
    <col min="16133" max="16133" width="32.85546875" style="2" customWidth="1"/>
    <col min="16134" max="16134" width="15.42578125" style="2" bestFit="1" customWidth="1"/>
    <col min="16135" max="16135" width="15.7109375" style="2" bestFit="1" customWidth="1"/>
    <col min="16136" max="16136" width="14.140625" style="2" bestFit="1" customWidth="1"/>
    <col min="16137" max="16137" width="11.28515625" style="2" customWidth="1"/>
    <col min="16138" max="16138" width="15.140625" style="2" bestFit="1" customWidth="1"/>
    <col min="16139" max="16139" width="9.140625" style="2"/>
    <col min="16140" max="16140" width="12.28515625" style="2" bestFit="1" customWidth="1"/>
    <col min="16141" max="16384" width="9.140625" style="2"/>
  </cols>
  <sheetData>
    <row r="1" spans="1:14" x14ac:dyDescent="0.2">
      <c r="A1" s="88" t="str">
        <f>'JAP-5 Summary (Base Revenue)'!A1:G1</f>
        <v>Puget Sound Energy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4" x14ac:dyDescent="0.2">
      <c r="A2" s="88" t="s">
        <v>114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4" x14ac:dyDescent="0.2">
      <c r="A3" s="88" t="s">
        <v>115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4" x14ac:dyDescent="0.2">
      <c r="A4" s="88" t="str">
        <f>'JAP-5 Summary (Base Revenue)'!A4:G4</f>
        <v>2019 Greneral Rate Case (GRC)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4" x14ac:dyDescent="0.2">
      <c r="A5" s="88" t="str">
        <f>'JAP-5 Summary (Base Revenue)'!A5:G5</f>
        <v>Test Year Ending December 31, 2018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7" spans="1:14" ht="15" customHeight="1" x14ac:dyDescent="0.2">
      <c r="A7" s="89"/>
      <c r="B7" s="90"/>
      <c r="C7" s="25" t="s">
        <v>116</v>
      </c>
      <c r="D7" s="26" t="s">
        <v>39</v>
      </c>
      <c r="E7" s="27"/>
      <c r="F7" s="28" t="s">
        <v>117</v>
      </c>
      <c r="G7" s="26" t="s">
        <v>118</v>
      </c>
      <c r="H7" s="29"/>
      <c r="I7" s="27"/>
      <c r="J7" s="28" t="s">
        <v>119</v>
      </c>
      <c r="K7" s="30" t="s">
        <v>120</v>
      </c>
    </row>
    <row r="8" spans="1:14" ht="25.9" customHeight="1" x14ac:dyDescent="0.2">
      <c r="A8" s="31" t="s">
        <v>5</v>
      </c>
      <c r="B8" s="36" t="s">
        <v>121</v>
      </c>
      <c r="C8" s="32"/>
      <c r="D8" s="33" t="s">
        <v>122</v>
      </c>
      <c r="E8" s="34" t="s">
        <v>123</v>
      </c>
      <c r="F8" s="35"/>
      <c r="G8" s="36" t="s">
        <v>124</v>
      </c>
      <c r="H8" s="36" t="s">
        <v>125</v>
      </c>
      <c r="I8" s="37" t="s">
        <v>126</v>
      </c>
      <c r="J8" s="35"/>
      <c r="K8" s="38"/>
      <c r="L8" s="6"/>
    </row>
    <row r="9" spans="1:14" x14ac:dyDescent="0.2">
      <c r="A9" s="7"/>
      <c r="B9" s="43" t="s">
        <v>12</v>
      </c>
      <c r="C9" s="39" t="s">
        <v>13</v>
      </c>
      <c r="D9" s="40" t="s">
        <v>38</v>
      </c>
      <c r="E9" s="41" t="s">
        <v>15</v>
      </c>
      <c r="F9" s="42" t="s">
        <v>16</v>
      </c>
      <c r="G9" s="43" t="s">
        <v>17</v>
      </c>
      <c r="H9" s="43" t="s">
        <v>127</v>
      </c>
      <c r="I9" s="39" t="s">
        <v>128</v>
      </c>
      <c r="J9" s="42" t="s">
        <v>129</v>
      </c>
      <c r="K9" s="42" t="s">
        <v>130</v>
      </c>
      <c r="L9" s="6"/>
    </row>
    <row r="10" spans="1:14" x14ac:dyDescent="0.2">
      <c r="B10" s="2" t="s">
        <v>131</v>
      </c>
      <c r="C10" s="44"/>
      <c r="E10" s="44"/>
      <c r="F10" s="45"/>
      <c r="I10" s="44"/>
      <c r="J10" s="45"/>
      <c r="K10" s="45"/>
      <c r="N10" s="46"/>
    </row>
    <row r="11" spans="1:14" x14ac:dyDescent="0.2">
      <c r="A11" s="91">
        <v>1</v>
      </c>
      <c r="B11" s="2" t="s">
        <v>132</v>
      </c>
      <c r="C11" s="47"/>
      <c r="D11" s="48"/>
      <c r="E11" s="47"/>
      <c r="F11" s="49"/>
      <c r="G11" s="48"/>
      <c r="H11" s="48"/>
      <c r="I11" s="47"/>
      <c r="J11" s="49"/>
      <c r="K11" s="49"/>
    </row>
    <row r="12" spans="1:14" x14ac:dyDescent="0.2">
      <c r="A12" s="91">
        <f t="shared" ref="A12:A51" si="0">A11+1</f>
        <v>2</v>
      </c>
      <c r="B12" s="92" t="s">
        <v>133</v>
      </c>
      <c r="C12" s="47">
        <f t="shared" ref="C12:C17" si="1">SUM(D12:K12)</f>
        <v>57317388.722843781</v>
      </c>
      <c r="D12" s="48">
        <v>23608963.299860839</v>
      </c>
      <c r="E12" s="47">
        <v>33708425.422982946</v>
      </c>
      <c r="F12" s="49"/>
      <c r="G12" s="48"/>
      <c r="H12" s="48"/>
      <c r="I12" s="47"/>
      <c r="J12" s="49"/>
      <c r="K12" s="49"/>
    </row>
    <row r="13" spans="1:14" x14ac:dyDescent="0.2">
      <c r="A13" s="91">
        <f t="shared" si="0"/>
        <v>3</v>
      </c>
      <c r="B13" s="92" t="s">
        <v>134</v>
      </c>
      <c r="C13" s="47">
        <f t="shared" si="1"/>
        <v>-20008358.410123274</v>
      </c>
      <c r="D13" s="48">
        <v>-8241418.7024329165</v>
      </c>
      <c r="E13" s="47">
        <v>-11766939.707690356</v>
      </c>
      <c r="F13" s="49"/>
      <c r="G13" s="48"/>
      <c r="H13" s="48"/>
      <c r="I13" s="47"/>
      <c r="J13" s="49"/>
      <c r="K13" s="49"/>
    </row>
    <row r="14" spans="1:14" x14ac:dyDescent="0.2">
      <c r="A14" s="91">
        <f t="shared" si="0"/>
        <v>4</v>
      </c>
      <c r="B14" s="92" t="s">
        <v>135</v>
      </c>
      <c r="C14" s="47">
        <f t="shared" si="1"/>
        <v>54614207.259654492</v>
      </c>
      <c r="D14" s="48">
        <v>36249770.979915932</v>
      </c>
      <c r="E14" s="47"/>
      <c r="F14" s="49"/>
      <c r="G14" s="48"/>
      <c r="H14" s="48"/>
      <c r="I14" s="47"/>
      <c r="J14" s="49">
        <v>1282413.1374061306</v>
      </c>
      <c r="K14" s="49">
        <v>17082023.142332423</v>
      </c>
    </row>
    <row r="15" spans="1:14" x14ac:dyDescent="0.2">
      <c r="A15" s="91">
        <f t="shared" si="0"/>
        <v>5</v>
      </c>
      <c r="B15" s="92" t="s">
        <v>136</v>
      </c>
      <c r="C15" s="47">
        <f t="shared" si="1"/>
        <v>-21771572.870706294</v>
      </c>
      <c r="D15" s="48">
        <v>-13852926.327830307</v>
      </c>
      <c r="E15" s="47"/>
      <c r="F15" s="49"/>
      <c r="G15" s="48"/>
      <c r="H15" s="48"/>
      <c r="I15" s="47"/>
      <c r="J15" s="49">
        <v>-552969.67477644666</v>
      </c>
      <c r="K15" s="49">
        <v>-7365676.8680995414</v>
      </c>
    </row>
    <row r="16" spans="1:14" x14ac:dyDescent="0.2">
      <c r="A16" s="91">
        <f t="shared" si="0"/>
        <v>6</v>
      </c>
      <c r="B16" s="92" t="s">
        <v>137</v>
      </c>
      <c r="C16" s="47">
        <f t="shared" si="1"/>
        <v>-10907987.008040208</v>
      </c>
      <c r="D16" s="48">
        <v>-10451149.689048335</v>
      </c>
      <c r="E16" s="48"/>
      <c r="F16" s="49"/>
      <c r="G16" s="48"/>
      <c r="H16" s="48"/>
      <c r="I16" s="47"/>
      <c r="J16" s="49">
        <v>-31901.560745370691</v>
      </c>
      <c r="K16" s="49">
        <v>-424935.75824650191</v>
      </c>
    </row>
    <row r="17" spans="1:14" x14ac:dyDescent="0.2">
      <c r="A17" s="91">
        <f t="shared" si="0"/>
        <v>7</v>
      </c>
      <c r="B17" s="2" t="s">
        <v>138</v>
      </c>
      <c r="C17" s="50">
        <f t="shared" si="1"/>
        <v>59243677.69362849</v>
      </c>
      <c r="D17" s="51">
        <f t="shared" ref="D17:K17" si="2">SUM(D12:D16)</f>
        <v>27313239.560465209</v>
      </c>
      <c r="E17" s="50">
        <f t="shared" si="2"/>
        <v>21941485.715292588</v>
      </c>
      <c r="F17" s="52">
        <f t="shared" si="2"/>
        <v>0</v>
      </c>
      <c r="G17" s="51">
        <f t="shared" si="2"/>
        <v>0</v>
      </c>
      <c r="H17" s="51">
        <f t="shared" si="2"/>
        <v>0</v>
      </c>
      <c r="I17" s="50">
        <f t="shared" si="2"/>
        <v>0</v>
      </c>
      <c r="J17" s="52">
        <f t="shared" si="2"/>
        <v>697541.90188431321</v>
      </c>
      <c r="K17" s="52">
        <f t="shared" si="2"/>
        <v>9291410.5159863811</v>
      </c>
      <c r="L17" s="117"/>
      <c r="M17" s="53"/>
    </row>
    <row r="18" spans="1:14" x14ac:dyDescent="0.2">
      <c r="A18" s="91">
        <f t="shared" si="0"/>
        <v>8</v>
      </c>
      <c r="B18" s="118"/>
      <c r="C18" s="68"/>
      <c r="D18" s="48"/>
      <c r="E18" s="47"/>
      <c r="F18" s="49"/>
      <c r="G18" s="48"/>
      <c r="H18" s="48"/>
      <c r="I18" s="47"/>
      <c r="J18" s="49"/>
      <c r="K18" s="49"/>
    </row>
    <row r="19" spans="1:14" x14ac:dyDescent="0.2">
      <c r="A19" s="91">
        <f t="shared" si="0"/>
        <v>9</v>
      </c>
      <c r="B19" s="2" t="s">
        <v>139</v>
      </c>
      <c r="C19" s="66">
        <v>7.4399999999999994E-2</v>
      </c>
      <c r="D19" s="48"/>
      <c r="E19" s="47"/>
      <c r="F19" s="49"/>
      <c r="G19" s="48"/>
      <c r="H19" s="48"/>
      <c r="I19" s="47"/>
      <c r="J19" s="49"/>
      <c r="K19" s="49"/>
    </row>
    <row r="20" spans="1:14" x14ac:dyDescent="0.2">
      <c r="A20" s="91">
        <f t="shared" si="0"/>
        <v>10</v>
      </c>
      <c r="B20" s="93" t="s">
        <v>140</v>
      </c>
      <c r="C20" s="47">
        <f>SUM(D20:K20)</f>
        <v>4407729.620405959</v>
      </c>
      <c r="D20" s="48">
        <f t="shared" ref="D20:K20" si="3">+D17*$C$19</f>
        <v>2032105.0232986114</v>
      </c>
      <c r="E20" s="47">
        <f t="shared" si="3"/>
        <v>1632446.5372177684</v>
      </c>
      <c r="F20" s="49">
        <f t="shared" si="3"/>
        <v>0</v>
      </c>
      <c r="G20" s="48">
        <f t="shared" si="3"/>
        <v>0</v>
      </c>
      <c r="H20" s="48">
        <f t="shared" si="3"/>
        <v>0</v>
      </c>
      <c r="I20" s="47">
        <f t="shared" si="3"/>
        <v>0</v>
      </c>
      <c r="J20" s="49">
        <f t="shared" si="3"/>
        <v>51897.1175001929</v>
      </c>
      <c r="K20" s="49">
        <f t="shared" si="3"/>
        <v>691280.94238938671</v>
      </c>
    </row>
    <row r="21" spans="1:14" x14ac:dyDescent="0.2">
      <c r="A21" s="91">
        <f t="shared" si="0"/>
        <v>11</v>
      </c>
      <c r="C21" s="47"/>
      <c r="D21" s="48"/>
      <c r="E21" s="47"/>
      <c r="F21" s="49"/>
      <c r="G21" s="48"/>
      <c r="H21" s="48"/>
      <c r="I21" s="47"/>
      <c r="J21" s="49"/>
      <c r="K21" s="49"/>
    </row>
    <row r="22" spans="1:14" x14ac:dyDescent="0.2">
      <c r="A22" s="91">
        <f t="shared" si="0"/>
        <v>12</v>
      </c>
      <c r="B22" s="2" t="s">
        <v>141</v>
      </c>
      <c r="C22" s="47"/>
      <c r="D22" s="48"/>
      <c r="E22" s="47"/>
      <c r="F22" s="49"/>
      <c r="G22" s="48"/>
      <c r="H22" s="48"/>
      <c r="I22" s="47"/>
      <c r="J22" s="49"/>
      <c r="K22" s="49"/>
    </row>
    <row r="23" spans="1:14" x14ac:dyDescent="0.2">
      <c r="A23" s="91">
        <f t="shared" si="0"/>
        <v>13</v>
      </c>
      <c r="B23" s="2" t="s">
        <v>142</v>
      </c>
      <c r="C23" s="47">
        <f t="shared" ref="C23:C29" si="4">SUM(D23:K23)</f>
        <v>145300.63335813151</v>
      </c>
      <c r="D23" s="48"/>
      <c r="E23" s="47"/>
      <c r="F23" s="49">
        <v>145300.63335813151</v>
      </c>
      <c r="G23" s="48"/>
      <c r="H23" s="48"/>
      <c r="I23" s="47"/>
      <c r="J23" s="49"/>
      <c r="K23" s="49"/>
    </row>
    <row r="24" spans="1:14" x14ac:dyDescent="0.2">
      <c r="A24" s="91">
        <f t="shared" si="0"/>
        <v>14</v>
      </c>
      <c r="B24" s="92" t="s">
        <v>143</v>
      </c>
      <c r="C24" s="47">
        <f t="shared" si="4"/>
        <v>2000850.553615283</v>
      </c>
      <c r="D24" s="48"/>
      <c r="E24" s="47"/>
      <c r="F24" s="49">
        <v>2000850.553615283</v>
      </c>
      <c r="G24" s="48"/>
      <c r="H24" s="48"/>
      <c r="I24" s="47"/>
      <c r="J24" s="49"/>
      <c r="K24" s="49"/>
    </row>
    <row r="25" spans="1:14" x14ac:dyDescent="0.2">
      <c r="A25" s="91">
        <f t="shared" si="0"/>
        <v>15</v>
      </c>
      <c r="B25" s="92" t="s">
        <v>144</v>
      </c>
      <c r="C25" s="47">
        <f t="shared" si="4"/>
        <v>0</v>
      </c>
      <c r="D25" s="48"/>
      <c r="E25" s="47"/>
      <c r="F25" s="49"/>
      <c r="G25" s="48">
        <v>0</v>
      </c>
      <c r="H25" s="48">
        <v>0</v>
      </c>
      <c r="I25" s="47">
        <v>0</v>
      </c>
      <c r="J25" s="49"/>
      <c r="K25" s="49"/>
    </row>
    <row r="26" spans="1:14" x14ac:dyDescent="0.2">
      <c r="A26" s="91">
        <f t="shared" si="0"/>
        <v>16</v>
      </c>
      <c r="B26" s="92" t="s">
        <v>145</v>
      </c>
      <c r="C26" s="47">
        <f t="shared" si="4"/>
        <v>3241864.2107446287</v>
      </c>
      <c r="D26" s="54"/>
      <c r="E26" s="47"/>
      <c r="F26" s="49">
        <v>249798.50725454115</v>
      </c>
      <c r="G26" s="55"/>
      <c r="H26" s="55"/>
      <c r="I26" s="44"/>
      <c r="J26" s="49">
        <v>207722.11841211517</v>
      </c>
      <c r="K26" s="49">
        <v>2784343.5850779722</v>
      </c>
      <c r="M26" s="56"/>
      <c r="N26" s="56"/>
    </row>
    <row r="27" spans="1:14" x14ac:dyDescent="0.2">
      <c r="A27" s="91">
        <f t="shared" si="0"/>
        <v>17</v>
      </c>
      <c r="B27" s="93" t="s">
        <v>146</v>
      </c>
      <c r="C27" s="47">
        <f t="shared" si="4"/>
        <v>5790702.1336457804</v>
      </c>
      <c r="D27" s="48">
        <v>2091633.2611692438</v>
      </c>
      <c r="E27" s="48">
        <v>2986393.8920507221</v>
      </c>
      <c r="F27" s="49"/>
      <c r="G27" s="54"/>
      <c r="H27" s="54"/>
      <c r="I27" s="47"/>
      <c r="J27" s="49">
        <v>712674.9804258137</v>
      </c>
      <c r="K27" s="49"/>
    </row>
    <row r="28" spans="1:14" x14ac:dyDescent="0.2">
      <c r="A28" s="91">
        <f t="shared" si="0"/>
        <v>18</v>
      </c>
      <c r="B28" s="93" t="s">
        <v>147</v>
      </c>
      <c r="C28" s="47">
        <f t="shared" si="4"/>
        <v>473778.17727591831</v>
      </c>
      <c r="D28" s="48">
        <v>171131.26718236884</v>
      </c>
      <c r="E28" s="48">
        <v>244337.94419899207</v>
      </c>
      <c r="F28" s="49"/>
      <c r="G28" s="54"/>
      <c r="H28" s="54"/>
      <c r="I28" s="54"/>
      <c r="J28" s="48">
        <v>58308.965894557448</v>
      </c>
      <c r="K28" s="49"/>
    </row>
    <row r="29" spans="1:14" x14ac:dyDescent="0.2">
      <c r="A29" s="91">
        <f t="shared" si="0"/>
        <v>19</v>
      </c>
      <c r="B29" s="2" t="s">
        <v>148</v>
      </c>
      <c r="C29" s="57">
        <f t="shared" si="4"/>
        <v>1685779.8351209373</v>
      </c>
      <c r="D29" s="58"/>
      <c r="E29" s="59"/>
      <c r="F29" s="60"/>
      <c r="G29" s="119">
        <v>150222.48214046698</v>
      </c>
      <c r="H29" s="120">
        <v>202170.13173623077</v>
      </c>
      <c r="I29" s="120">
        <v>1333387.2212442397</v>
      </c>
      <c r="J29" s="61"/>
      <c r="K29" s="61"/>
    </row>
    <row r="30" spans="1:14" x14ac:dyDescent="0.2">
      <c r="A30" s="91">
        <f t="shared" si="0"/>
        <v>20</v>
      </c>
      <c r="B30" s="2" t="s">
        <v>149</v>
      </c>
      <c r="C30" s="47">
        <f t="shared" ref="C30:K30" si="5">SUM(C23:C29)</f>
        <v>13338275.543760678</v>
      </c>
      <c r="D30" s="48">
        <f t="shared" si="5"/>
        <v>2262764.5283516129</v>
      </c>
      <c r="E30" s="47">
        <f t="shared" si="5"/>
        <v>3230731.8362497143</v>
      </c>
      <c r="F30" s="49">
        <f t="shared" si="5"/>
        <v>2395949.6942279553</v>
      </c>
      <c r="G30" s="48">
        <f t="shared" si="5"/>
        <v>150222.48214046698</v>
      </c>
      <c r="H30" s="48">
        <f t="shared" si="5"/>
        <v>202170.13173623077</v>
      </c>
      <c r="I30" s="47">
        <f t="shared" si="5"/>
        <v>1333387.2212442397</v>
      </c>
      <c r="J30" s="49">
        <f t="shared" si="5"/>
        <v>978706.06473248627</v>
      </c>
      <c r="K30" s="49">
        <f t="shared" si="5"/>
        <v>2784343.5850779722</v>
      </c>
    </row>
    <row r="31" spans="1:14" x14ac:dyDescent="0.2">
      <c r="A31" s="91">
        <f t="shared" si="0"/>
        <v>21</v>
      </c>
      <c r="B31" s="2" t="s">
        <v>150</v>
      </c>
      <c r="C31" s="47"/>
      <c r="D31" s="62">
        <f t="shared" ref="D31:K31" si="6">+D30/$C$30</f>
        <v>0.16964445823059032</v>
      </c>
      <c r="E31" s="63">
        <f t="shared" si="6"/>
        <v>0.24221510686671729</v>
      </c>
      <c r="F31" s="64">
        <f t="shared" si="6"/>
        <v>0.17962964450443689</v>
      </c>
      <c r="G31" s="62">
        <f t="shared" si="6"/>
        <v>1.1262511532889829E-2</v>
      </c>
      <c r="H31" s="62">
        <f t="shared" si="6"/>
        <v>1.515714164645527E-2</v>
      </c>
      <c r="I31" s="63">
        <f t="shared" si="6"/>
        <v>9.9966987251809025E-2</v>
      </c>
      <c r="J31" s="64">
        <f t="shared" si="6"/>
        <v>7.3375756972594658E-2</v>
      </c>
      <c r="K31" s="64">
        <f t="shared" si="6"/>
        <v>0.20874839299450676</v>
      </c>
      <c r="L31" s="121"/>
    </row>
    <row r="32" spans="1:14" x14ac:dyDescent="0.2">
      <c r="A32" s="91">
        <f t="shared" si="0"/>
        <v>22</v>
      </c>
      <c r="B32" s="92" t="s">
        <v>151</v>
      </c>
      <c r="C32" s="47">
        <v>852952.64303773467</v>
      </c>
      <c r="D32" s="48">
        <f t="shared" ref="D32:K32" si="7">$C$32*D31</f>
        <v>144698.68902448661</v>
      </c>
      <c r="E32" s="47">
        <f t="shared" si="7"/>
        <v>206598.01558563387</v>
      </c>
      <c r="F32" s="49">
        <f t="shared" si="7"/>
        <v>153215.58004798813</v>
      </c>
      <c r="G32" s="48">
        <f t="shared" si="7"/>
        <v>9606.3889792213486</v>
      </c>
      <c r="H32" s="48">
        <f t="shared" si="7"/>
        <v>12928.324028241344</v>
      </c>
      <c r="I32" s="47">
        <f t="shared" si="7"/>
        <v>85267.105992950033</v>
      </c>
      <c r="J32" s="49">
        <f t="shared" si="7"/>
        <v>62586.045844669105</v>
      </c>
      <c r="K32" s="49">
        <f t="shared" si="7"/>
        <v>178052.49353454428</v>
      </c>
    </row>
    <row r="33" spans="1:12" x14ac:dyDescent="0.2">
      <c r="A33" s="91">
        <f t="shared" si="0"/>
        <v>23</v>
      </c>
      <c r="B33" s="2" t="s">
        <v>152</v>
      </c>
      <c r="C33" s="47">
        <f>SUM(D33:K33)</f>
        <v>14191228.186798416</v>
      </c>
      <c r="D33" s="48">
        <f t="shared" ref="D33:K33" si="8">SUM(D30,D32)</f>
        <v>2407463.2173760994</v>
      </c>
      <c r="E33" s="47">
        <f t="shared" si="8"/>
        <v>3437329.8518353482</v>
      </c>
      <c r="F33" s="49">
        <f t="shared" si="8"/>
        <v>2549165.2742759436</v>
      </c>
      <c r="G33" s="48">
        <f t="shared" si="8"/>
        <v>159828.87111968832</v>
      </c>
      <c r="H33" s="48">
        <f t="shared" si="8"/>
        <v>215098.45576447211</v>
      </c>
      <c r="I33" s="47">
        <f t="shared" si="8"/>
        <v>1418654.3272371897</v>
      </c>
      <c r="J33" s="49">
        <f t="shared" si="8"/>
        <v>1041292.1105771554</v>
      </c>
      <c r="K33" s="49">
        <f t="shared" si="8"/>
        <v>2962396.0786125166</v>
      </c>
    </row>
    <row r="34" spans="1:12" x14ac:dyDescent="0.2">
      <c r="A34" s="91">
        <f t="shared" si="0"/>
        <v>24</v>
      </c>
      <c r="B34" s="118"/>
      <c r="C34" s="47"/>
      <c r="D34" s="48"/>
      <c r="E34" s="47"/>
      <c r="F34" s="49"/>
      <c r="G34" s="48"/>
      <c r="H34" s="48"/>
      <c r="I34" s="47"/>
      <c r="J34" s="49"/>
      <c r="K34" s="49"/>
    </row>
    <row r="35" spans="1:12" x14ac:dyDescent="0.2">
      <c r="A35" s="91">
        <f t="shared" si="0"/>
        <v>25</v>
      </c>
      <c r="B35" s="2" t="s">
        <v>153</v>
      </c>
      <c r="C35" s="47">
        <f>SUM(D35:K35)</f>
        <v>18598957.807204373</v>
      </c>
      <c r="D35" s="48">
        <f t="shared" ref="D35:K35" si="9">SUM(D20,D33)</f>
        <v>4439568.2406747108</v>
      </c>
      <c r="E35" s="47">
        <f t="shared" si="9"/>
        <v>5069776.3890531166</v>
      </c>
      <c r="F35" s="49">
        <f t="shared" si="9"/>
        <v>2549165.2742759436</v>
      </c>
      <c r="G35" s="48">
        <f t="shared" si="9"/>
        <v>159828.87111968832</v>
      </c>
      <c r="H35" s="48">
        <f t="shared" si="9"/>
        <v>215098.45576447211</v>
      </c>
      <c r="I35" s="47">
        <f t="shared" si="9"/>
        <v>1418654.3272371897</v>
      </c>
      <c r="J35" s="49">
        <f t="shared" si="9"/>
        <v>1093189.2280773483</v>
      </c>
      <c r="K35" s="49">
        <f t="shared" si="9"/>
        <v>3653677.0210019033</v>
      </c>
    </row>
    <row r="36" spans="1:12" x14ac:dyDescent="0.2">
      <c r="A36" s="91">
        <f t="shared" si="0"/>
        <v>26</v>
      </c>
      <c r="C36" s="47"/>
      <c r="D36" s="62">
        <f t="shared" ref="D36:K36" si="10">+D35/$C$35</f>
        <v>0.23869983935094621</v>
      </c>
      <c r="E36" s="63">
        <f t="shared" si="10"/>
        <v>0.27258389645302172</v>
      </c>
      <c r="F36" s="64">
        <f t="shared" si="10"/>
        <v>0.13705957617090325</v>
      </c>
      <c r="G36" s="62">
        <f t="shared" si="10"/>
        <v>8.5934315662449662E-3</v>
      </c>
      <c r="H36" s="62">
        <f t="shared" si="10"/>
        <v>1.1565081118747038E-2</v>
      </c>
      <c r="I36" s="63">
        <f t="shared" si="10"/>
        <v>7.6276011911144234E-2</v>
      </c>
      <c r="J36" s="64">
        <f t="shared" si="10"/>
        <v>5.8776907792860177E-2</v>
      </c>
      <c r="K36" s="64">
        <f t="shared" si="10"/>
        <v>0.19644525563613238</v>
      </c>
      <c r="L36" s="121"/>
    </row>
    <row r="37" spans="1:12" x14ac:dyDescent="0.2">
      <c r="A37" s="91">
        <f t="shared" si="0"/>
        <v>27</v>
      </c>
      <c r="B37" s="2" t="s">
        <v>154</v>
      </c>
      <c r="C37" s="47">
        <v>2143347.7014242224</v>
      </c>
      <c r="D37" s="48">
        <f t="shared" ref="D37:K37" si="11">$C$37*D36</f>
        <v>511616.75200318173</v>
      </c>
      <c r="E37" s="47">
        <f t="shared" si="11"/>
        <v>584242.06790784234</v>
      </c>
      <c r="F37" s="49">
        <f t="shared" si="11"/>
        <v>293766.32754408364</v>
      </c>
      <c r="G37" s="48">
        <f t="shared" si="11"/>
        <v>18418.711794857503</v>
      </c>
      <c r="H37" s="48">
        <f t="shared" si="11"/>
        <v>24787.990032651138</v>
      </c>
      <c r="I37" s="47">
        <f t="shared" si="11"/>
        <v>163486.0148035576</v>
      </c>
      <c r="J37" s="49">
        <f t="shared" si="11"/>
        <v>125979.35021465033</v>
      </c>
      <c r="K37" s="49">
        <f t="shared" si="11"/>
        <v>421050.48712339811</v>
      </c>
    </row>
    <row r="38" spans="1:12" x14ac:dyDescent="0.2">
      <c r="A38" s="91">
        <f t="shared" si="0"/>
        <v>28</v>
      </c>
      <c r="C38" s="47"/>
      <c r="D38" s="62"/>
      <c r="E38" s="47"/>
      <c r="F38" s="49"/>
      <c r="G38" s="48"/>
      <c r="H38" s="48"/>
      <c r="I38" s="47"/>
      <c r="J38" s="49"/>
      <c r="K38" s="49"/>
    </row>
    <row r="39" spans="1:12" x14ac:dyDescent="0.2">
      <c r="A39" s="91">
        <f t="shared" si="0"/>
        <v>29</v>
      </c>
      <c r="B39" s="92" t="s">
        <v>155</v>
      </c>
      <c r="C39" s="47">
        <v>16457494.013349768</v>
      </c>
      <c r="D39" s="48">
        <f t="shared" ref="D39:K39" si="12">$C$39*D36</f>
        <v>3928401.1771057486</v>
      </c>
      <c r="E39" s="47">
        <f t="shared" si="12"/>
        <v>4486047.8440111578</v>
      </c>
      <c r="F39" s="49">
        <f t="shared" si="12"/>
        <v>2255657.1543048969</v>
      </c>
      <c r="G39" s="48">
        <f t="shared" si="12"/>
        <v>141426.34855560746</v>
      </c>
      <c r="H39" s="48">
        <f t="shared" si="12"/>
        <v>190332.25327568382</v>
      </c>
      <c r="I39" s="47">
        <f t="shared" si="12"/>
        <v>1255312.0093898517</v>
      </c>
      <c r="J39" s="49">
        <f t="shared" si="12"/>
        <v>967320.60812420771</v>
      </c>
      <c r="K39" s="49">
        <f t="shared" si="12"/>
        <v>3232996.6185826133</v>
      </c>
    </row>
    <row r="40" spans="1:12" x14ac:dyDescent="0.2">
      <c r="A40" s="91">
        <f t="shared" si="0"/>
        <v>30</v>
      </c>
      <c r="C40" s="47"/>
      <c r="D40" s="48"/>
      <c r="E40" s="47"/>
      <c r="F40" s="49"/>
      <c r="G40" s="48"/>
      <c r="H40" s="48"/>
      <c r="I40" s="47"/>
      <c r="J40" s="49"/>
      <c r="K40" s="49"/>
    </row>
    <row r="41" spans="1:12" x14ac:dyDescent="0.2">
      <c r="A41" s="91">
        <f t="shared" si="0"/>
        <v>31</v>
      </c>
      <c r="C41" s="66">
        <v>3.3662468055764005E-3</v>
      </c>
      <c r="D41" s="65">
        <f t="shared" ref="D41:K41" si="13">$C$41</f>
        <v>3.3662468055764005E-3</v>
      </c>
      <c r="E41" s="66">
        <f t="shared" si="13"/>
        <v>3.3662468055764005E-3</v>
      </c>
      <c r="F41" s="67">
        <f t="shared" si="13"/>
        <v>3.3662468055764005E-3</v>
      </c>
      <c r="G41" s="65">
        <f t="shared" si="13"/>
        <v>3.3662468055764005E-3</v>
      </c>
      <c r="H41" s="65">
        <f t="shared" si="13"/>
        <v>3.3662468055764005E-3</v>
      </c>
      <c r="I41" s="66">
        <f t="shared" si="13"/>
        <v>3.3662468055764005E-3</v>
      </c>
      <c r="J41" s="67">
        <f t="shared" si="13"/>
        <v>3.3662468055764005E-3</v>
      </c>
      <c r="K41" s="67">
        <f t="shared" si="13"/>
        <v>3.3662468055764005E-3</v>
      </c>
      <c r="L41" s="53"/>
    </row>
    <row r="42" spans="1:12" x14ac:dyDescent="0.2">
      <c r="A42" s="91">
        <f t="shared" si="0"/>
        <v>32</v>
      </c>
      <c r="B42" s="2" t="s">
        <v>156</v>
      </c>
      <c r="C42" s="68">
        <f>SUM(D42:K42)</f>
        <v>55399.986650231396</v>
      </c>
      <c r="D42" s="54">
        <f t="shared" ref="D42:K42" si="14">D39*D41</f>
        <v>13223.967913454799</v>
      </c>
      <c r="E42" s="47">
        <f t="shared" si="14"/>
        <v>15101.144224565458</v>
      </c>
      <c r="F42" s="49">
        <f t="shared" si="14"/>
        <v>7593.0986901544129</v>
      </c>
      <c r="G42" s="54">
        <f t="shared" si="14"/>
        <v>476.07599404964822</v>
      </c>
      <c r="H42" s="54">
        <f t="shared" si="14"/>
        <v>640.70533958742908</v>
      </c>
      <c r="I42" s="47">
        <f t="shared" si="14"/>
        <v>4225.6900416102808</v>
      </c>
      <c r="J42" s="49">
        <f t="shared" si="14"/>
        <v>3256.2399070663355</v>
      </c>
      <c r="K42" s="49">
        <f t="shared" si="14"/>
        <v>10883.064539743027</v>
      </c>
      <c r="L42" s="53"/>
    </row>
    <row r="43" spans="1:12" x14ac:dyDescent="0.2">
      <c r="A43" s="91">
        <f t="shared" si="0"/>
        <v>33</v>
      </c>
      <c r="B43" s="2" t="s">
        <v>157</v>
      </c>
      <c r="C43" s="68">
        <f>SUM(D43:K43)</f>
        <v>16512894</v>
      </c>
      <c r="D43" s="72">
        <f t="shared" ref="D43:K43" si="15">D42+D39</f>
        <v>3941625.1450192034</v>
      </c>
      <c r="E43" s="68">
        <f t="shared" si="15"/>
        <v>4501148.9882357232</v>
      </c>
      <c r="F43" s="73">
        <f t="shared" si="15"/>
        <v>2263250.2529950514</v>
      </c>
      <c r="G43" s="72">
        <f t="shared" si="15"/>
        <v>141902.42454965709</v>
      </c>
      <c r="H43" s="72">
        <f t="shared" si="15"/>
        <v>190972.95861527126</v>
      </c>
      <c r="I43" s="68">
        <f t="shared" si="15"/>
        <v>1259537.699431462</v>
      </c>
      <c r="J43" s="73">
        <f t="shared" si="15"/>
        <v>970576.84803127404</v>
      </c>
      <c r="K43" s="73">
        <f t="shared" si="15"/>
        <v>3243879.6831223564</v>
      </c>
      <c r="L43" s="53"/>
    </row>
    <row r="44" spans="1:12" x14ac:dyDescent="0.2">
      <c r="A44" s="91">
        <f t="shared" si="0"/>
        <v>34</v>
      </c>
      <c r="C44" s="94"/>
      <c r="D44" s="53"/>
      <c r="E44" s="94"/>
      <c r="F44" s="95"/>
      <c r="G44" s="53"/>
      <c r="H44" s="53"/>
      <c r="I44" s="94"/>
      <c r="J44" s="95"/>
      <c r="K44" s="95"/>
      <c r="L44" s="53"/>
    </row>
    <row r="45" spans="1:12" x14ac:dyDescent="0.2">
      <c r="A45" s="91">
        <f t="shared" si="0"/>
        <v>35</v>
      </c>
      <c r="B45" s="2" t="s">
        <v>158</v>
      </c>
      <c r="C45" s="50">
        <f>SUM(D45:K45)</f>
        <v>18656241.701424219</v>
      </c>
      <c r="D45" s="51">
        <f t="shared" ref="D45:K45" si="16">+D43+D37</f>
        <v>4453241.8970223852</v>
      </c>
      <c r="E45" s="50">
        <f t="shared" si="16"/>
        <v>5085391.0561435651</v>
      </c>
      <c r="F45" s="52">
        <f t="shared" si="16"/>
        <v>2557016.5805391353</v>
      </c>
      <c r="G45" s="51">
        <f t="shared" si="16"/>
        <v>160321.13634451461</v>
      </c>
      <c r="H45" s="51">
        <f t="shared" si="16"/>
        <v>215760.9486479224</v>
      </c>
      <c r="I45" s="50">
        <f t="shared" si="16"/>
        <v>1423023.7142350196</v>
      </c>
      <c r="J45" s="52">
        <f t="shared" si="16"/>
        <v>1096556.1982459244</v>
      </c>
      <c r="K45" s="52">
        <f t="shared" si="16"/>
        <v>3664930.1702457545</v>
      </c>
      <c r="L45" s="53"/>
    </row>
    <row r="46" spans="1:12" x14ac:dyDescent="0.2">
      <c r="A46" s="91">
        <f t="shared" si="0"/>
        <v>36</v>
      </c>
      <c r="B46" s="118"/>
      <c r="C46" s="68"/>
      <c r="D46" s="69"/>
      <c r="E46" s="70"/>
      <c r="F46" s="71"/>
      <c r="G46" s="69"/>
      <c r="H46" s="69"/>
      <c r="I46" s="70"/>
      <c r="J46" s="71"/>
      <c r="K46" s="71"/>
      <c r="L46" s="53"/>
    </row>
    <row r="47" spans="1:12" x14ac:dyDescent="0.2">
      <c r="A47" s="91">
        <f t="shared" si="0"/>
        <v>37</v>
      </c>
      <c r="C47" s="68"/>
      <c r="D47" s="69"/>
      <c r="E47" s="70"/>
      <c r="F47" s="71"/>
      <c r="G47" s="69"/>
      <c r="H47" s="69"/>
      <c r="I47" s="70"/>
      <c r="J47" s="71"/>
      <c r="K47" s="71"/>
      <c r="L47" s="53"/>
    </row>
    <row r="48" spans="1:12" x14ac:dyDescent="0.2">
      <c r="A48" s="91">
        <f t="shared" si="0"/>
        <v>38</v>
      </c>
      <c r="C48" s="66">
        <v>-3.1178861574722716E-2</v>
      </c>
      <c r="D48" s="65">
        <f t="shared" ref="D48:K48" si="17">$C$48</f>
        <v>-3.1178861574722716E-2</v>
      </c>
      <c r="E48" s="66">
        <f t="shared" si="17"/>
        <v>-3.1178861574722716E-2</v>
      </c>
      <c r="F48" s="67">
        <f t="shared" si="17"/>
        <v>-3.1178861574722716E-2</v>
      </c>
      <c r="G48" s="65">
        <f t="shared" si="17"/>
        <v>-3.1178861574722716E-2</v>
      </c>
      <c r="H48" s="65">
        <f t="shared" si="17"/>
        <v>-3.1178861574722716E-2</v>
      </c>
      <c r="I48" s="66">
        <f t="shared" si="17"/>
        <v>-3.1178861574722716E-2</v>
      </c>
      <c r="J48" s="67">
        <f t="shared" si="17"/>
        <v>-3.1178861574722716E-2</v>
      </c>
      <c r="K48" s="67">
        <f t="shared" si="17"/>
        <v>-3.1178861574722716E-2</v>
      </c>
      <c r="L48" s="53"/>
    </row>
    <row r="49" spans="1:12" x14ac:dyDescent="0.2">
      <c r="A49" s="91">
        <f t="shared" si="0"/>
        <v>39</v>
      </c>
      <c r="B49" s="2" t="s">
        <v>159</v>
      </c>
      <c r="C49" s="47">
        <f>SUM(D49:K49)</f>
        <v>-581680.37751327525</v>
      </c>
      <c r="D49" s="54">
        <f t="shared" ref="D49:K49" si="18">D45*D48</f>
        <v>-138847.01266601653</v>
      </c>
      <c r="E49" s="47">
        <f t="shared" si="18"/>
        <v>-158556.70379283317</v>
      </c>
      <c r="F49" s="49">
        <f t="shared" si="18"/>
        <v>-79724.866008900513</v>
      </c>
      <c r="G49" s="54">
        <f t="shared" si="18"/>
        <v>-4998.6305175878679</v>
      </c>
      <c r="H49" s="54">
        <f t="shared" si="18"/>
        <v>-6727.1807511244288</v>
      </c>
      <c r="I49" s="47">
        <f t="shared" si="18"/>
        <v>-44368.259403681455</v>
      </c>
      <c r="J49" s="49">
        <f t="shared" si="18"/>
        <v>-34189.373914013879</v>
      </c>
      <c r="K49" s="49">
        <f t="shared" si="18"/>
        <v>-114268.35045911734</v>
      </c>
      <c r="L49" s="53"/>
    </row>
    <row r="50" spans="1:12" x14ac:dyDescent="0.2">
      <c r="A50" s="91">
        <f t="shared" si="0"/>
        <v>40</v>
      </c>
      <c r="C50" s="47"/>
      <c r="D50" s="72"/>
      <c r="E50" s="68"/>
      <c r="F50" s="73"/>
      <c r="G50" s="74"/>
      <c r="H50" s="72"/>
      <c r="I50" s="68"/>
      <c r="J50" s="73"/>
      <c r="K50" s="73"/>
      <c r="L50" s="53"/>
    </row>
    <row r="51" spans="1:12" ht="12" thickBot="1" x14ac:dyDescent="0.25">
      <c r="A51" s="91">
        <f t="shared" si="0"/>
        <v>41</v>
      </c>
      <c r="B51" s="96" t="s">
        <v>160</v>
      </c>
      <c r="C51" s="75">
        <f>SUM(D51:K51)</f>
        <v>18074561.323910944</v>
      </c>
      <c r="D51" s="76">
        <f t="shared" ref="D51:K51" si="19">D49+D45</f>
        <v>4314394.8843563683</v>
      </c>
      <c r="E51" s="75">
        <f t="shared" si="19"/>
        <v>4926834.3523507323</v>
      </c>
      <c r="F51" s="77">
        <f t="shared" si="19"/>
        <v>2477291.7145302347</v>
      </c>
      <c r="G51" s="76">
        <f t="shared" si="19"/>
        <v>155322.50582692673</v>
      </c>
      <c r="H51" s="76">
        <f t="shared" si="19"/>
        <v>209033.76789679797</v>
      </c>
      <c r="I51" s="75">
        <f t="shared" si="19"/>
        <v>1378655.4548313383</v>
      </c>
      <c r="J51" s="77">
        <f t="shared" si="19"/>
        <v>1062366.8243319106</v>
      </c>
      <c r="K51" s="77">
        <f t="shared" si="19"/>
        <v>3550661.8197866371</v>
      </c>
    </row>
    <row r="52" spans="1:12" ht="12" thickTop="1" x14ac:dyDescent="0.2"/>
    <row r="53" spans="1:12" x14ac:dyDescent="0.2">
      <c r="B53" s="2" t="s">
        <v>161</v>
      </c>
    </row>
    <row r="54" spans="1:12" x14ac:dyDescent="0.2">
      <c r="J54" s="53"/>
    </row>
    <row r="55" spans="1:12" x14ac:dyDescent="0.2">
      <c r="C55" s="48"/>
    </row>
    <row r="56" spans="1:12" x14ac:dyDescent="0.2">
      <c r="C56" s="97"/>
    </row>
    <row r="57" spans="1:12" x14ac:dyDescent="0.2">
      <c r="C57" s="53"/>
      <c r="E57" s="98"/>
    </row>
    <row r="58" spans="1:12" x14ac:dyDescent="0.2">
      <c r="C58" s="53"/>
      <c r="E58" s="53"/>
    </row>
    <row r="59" spans="1:12" x14ac:dyDescent="0.2">
      <c r="F59" s="53"/>
      <c r="H59" s="53"/>
    </row>
    <row r="60" spans="1:12" x14ac:dyDescent="0.2">
      <c r="F60" s="53"/>
    </row>
    <row r="61" spans="1:12" x14ac:dyDescent="0.2">
      <c r="C61" s="53"/>
      <c r="E61" s="53"/>
      <c r="F61" s="53"/>
    </row>
    <row r="63" spans="1:12" x14ac:dyDescent="0.2">
      <c r="F63" s="53"/>
    </row>
    <row r="65" spans="3:6" x14ac:dyDescent="0.2">
      <c r="F65" s="99"/>
    </row>
    <row r="66" spans="3:6" x14ac:dyDescent="0.2">
      <c r="C66" s="53"/>
      <c r="F66" s="53"/>
    </row>
    <row r="67" spans="3:6" x14ac:dyDescent="0.2">
      <c r="C67" s="53"/>
      <c r="E67" s="53"/>
      <c r="F67" s="53"/>
    </row>
    <row r="68" spans="3:6" x14ac:dyDescent="0.2">
      <c r="F68" s="53"/>
    </row>
  </sheetData>
  <mergeCells count="11">
    <mergeCell ref="K7:K8"/>
    <mergeCell ref="A1:K1"/>
    <mergeCell ref="A2:K2"/>
    <mergeCell ref="A3:K3"/>
    <mergeCell ref="A4:K4"/>
    <mergeCell ref="A5:K5"/>
    <mergeCell ref="C7:C8"/>
    <mergeCell ref="D7:E7"/>
    <mergeCell ref="F7:F8"/>
    <mergeCell ref="G7:I7"/>
    <mergeCell ref="J7:J8"/>
  </mergeCells>
  <printOptions horizontalCentered="1"/>
  <pageMargins left="0.75" right="0.75" top="1" bottom="1" header="0.5" footer="0.5"/>
  <pageSetup scale="79" orientation="landscape" r:id="rId1"/>
  <headerFooter alignWithMargins="0">
    <oddFooter>&amp;R&amp;F
&amp;A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204"/>
  <sheetViews>
    <sheetView zoomScaleNormal="100" workbookViewId="0">
      <pane ySplit="6" topLeftCell="A7" activePane="bottomLeft" state="frozen"/>
      <selection activeCellId="1" sqref="E12 A1:XFD1048576"/>
      <selection pane="bottomLeft" activeCellId="1" sqref="E12 A1:XFD1048576"/>
    </sheetView>
  </sheetViews>
  <sheetFormatPr defaultColWidth="9.140625" defaultRowHeight="11.25" x14ac:dyDescent="0.2"/>
  <cols>
    <col min="1" max="1" width="7.5703125" style="14" bestFit="1" customWidth="1"/>
    <col min="2" max="2" width="20" style="83" bestFit="1" customWidth="1"/>
    <col min="3" max="3" width="18.140625" style="83" bestFit="1" customWidth="1"/>
    <col min="4" max="4" width="11.140625" style="83" bestFit="1" customWidth="1"/>
    <col min="5" max="5" width="6.42578125" style="83" bestFit="1" customWidth="1"/>
    <col min="6" max="6" width="6.140625" style="3" bestFit="1" customWidth="1"/>
    <col min="7" max="7" width="9.5703125" style="3" bestFit="1" customWidth="1"/>
    <col min="8" max="9" width="8.5703125" style="3" bestFit="1" customWidth="1"/>
    <col min="10" max="10" width="11.5703125" style="3" bestFit="1" customWidth="1"/>
    <col min="11" max="16384" width="9.140625" style="3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162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" t="s">
        <v>4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10"/>
      <c r="B5" s="78"/>
      <c r="C5" s="78"/>
      <c r="D5" s="78"/>
      <c r="E5" s="78"/>
      <c r="F5" s="78"/>
      <c r="G5" s="78"/>
      <c r="H5" s="78"/>
      <c r="I5" s="78"/>
      <c r="J5" s="78"/>
    </row>
    <row r="6" spans="1:10" ht="22.5" x14ac:dyDescent="0.2">
      <c r="A6" s="4" t="s">
        <v>5</v>
      </c>
      <c r="B6" s="4" t="s">
        <v>6</v>
      </c>
      <c r="C6" s="7" t="s">
        <v>163</v>
      </c>
      <c r="D6" s="4" t="s">
        <v>164</v>
      </c>
      <c r="E6" s="4" t="s">
        <v>39</v>
      </c>
      <c r="F6" s="4" t="s">
        <v>63</v>
      </c>
      <c r="G6" s="4" t="s">
        <v>78</v>
      </c>
      <c r="H6" s="4" t="s">
        <v>165</v>
      </c>
      <c r="I6" s="4" t="s">
        <v>166</v>
      </c>
      <c r="J6" s="4" t="s">
        <v>116</v>
      </c>
    </row>
    <row r="7" spans="1:10" x14ac:dyDescent="0.2">
      <c r="B7" s="79" t="s">
        <v>12</v>
      </c>
      <c r="C7" s="80" t="s">
        <v>13</v>
      </c>
      <c r="D7" s="81" t="s">
        <v>38</v>
      </c>
      <c r="E7" s="8" t="s">
        <v>15</v>
      </c>
      <c r="F7" s="14" t="s">
        <v>16</v>
      </c>
      <c r="G7" s="14" t="s">
        <v>17</v>
      </c>
      <c r="H7" s="14" t="s">
        <v>127</v>
      </c>
      <c r="I7" s="14" t="s">
        <v>128</v>
      </c>
      <c r="J7" s="14" t="s">
        <v>129</v>
      </c>
    </row>
    <row r="8" spans="1:10" ht="22.5" x14ac:dyDescent="0.2">
      <c r="A8" s="14" t="s">
        <v>18</v>
      </c>
      <c r="B8" s="79"/>
      <c r="C8" s="79"/>
      <c r="D8" s="82"/>
      <c r="E8" s="8"/>
      <c r="F8" s="8"/>
      <c r="G8" s="8"/>
      <c r="H8" s="8"/>
      <c r="I8" s="8"/>
      <c r="J8" s="8" t="s">
        <v>167</v>
      </c>
    </row>
    <row r="9" spans="1:10" x14ac:dyDescent="0.2">
      <c r="A9" s="14">
        <v>1</v>
      </c>
      <c r="B9" s="111" t="s">
        <v>179</v>
      </c>
      <c r="E9" s="79"/>
    </row>
    <row r="10" spans="1:10" x14ac:dyDescent="0.2">
      <c r="A10" s="14">
        <f>A9+1</f>
        <v>2</v>
      </c>
      <c r="B10" s="111" t="s">
        <v>180</v>
      </c>
      <c r="C10" s="112" t="s">
        <v>181</v>
      </c>
      <c r="D10" s="113" t="s">
        <v>182</v>
      </c>
      <c r="E10" s="109">
        <v>0</v>
      </c>
      <c r="F10" s="114">
        <v>0</v>
      </c>
      <c r="G10" s="114">
        <v>0.18</v>
      </c>
      <c r="H10" s="114">
        <v>0.15</v>
      </c>
      <c r="I10" s="114">
        <v>0.42</v>
      </c>
      <c r="J10" s="114">
        <f>SUM(E10:I10)</f>
        <v>0.75</v>
      </c>
    </row>
    <row r="11" spans="1:10" x14ac:dyDescent="0.2">
      <c r="A11" s="14">
        <f t="shared" ref="A11:A74" si="0">A10+1</f>
        <v>3</v>
      </c>
      <c r="B11" s="111"/>
      <c r="C11" s="112"/>
      <c r="D11" s="113"/>
      <c r="E11" s="109"/>
      <c r="F11" s="114"/>
      <c r="G11" s="114"/>
      <c r="H11" s="114"/>
      <c r="I11" s="114"/>
      <c r="J11" s="114"/>
    </row>
    <row r="12" spans="1:10" x14ac:dyDescent="0.2">
      <c r="A12" s="14">
        <f t="shared" si="0"/>
        <v>4</v>
      </c>
      <c r="B12" s="111" t="s">
        <v>22</v>
      </c>
      <c r="C12" s="112" t="s">
        <v>183</v>
      </c>
      <c r="D12" s="113" t="s">
        <v>184</v>
      </c>
      <c r="E12" s="109">
        <v>0</v>
      </c>
      <c r="F12" s="114">
        <v>1.66</v>
      </c>
      <c r="G12" s="114">
        <v>0.81</v>
      </c>
      <c r="H12" s="114">
        <v>0.67</v>
      </c>
      <c r="I12" s="114">
        <v>1.92</v>
      </c>
      <c r="J12" s="114">
        <f t="shared" ref="J12:J75" si="1">SUM(E12:I12)</f>
        <v>5.0599999999999996</v>
      </c>
    </row>
    <row r="13" spans="1:10" x14ac:dyDescent="0.2">
      <c r="A13" s="14">
        <f t="shared" si="0"/>
        <v>5</v>
      </c>
      <c r="B13" s="111" t="s">
        <v>22</v>
      </c>
      <c r="C13" s="112" t="s">
        <v>183</v>
      </c>
      <c r="D13" s="113" t="s">
        <v>185</v>
      </c>
      <c r="E13" s="109">
        <v>0</v>
      </c>
      <c r="F13" s="114">
        <v>1.66</v>
      </c>
      <c r="G13" s="114">
        <v>1.41</v>
      </c>
      <c r="H13" s="114">
        <v>1.17</v>
      </c>
      <c r="I13" s="114">
        <v>3.36</v>
      </c>
      <c r="J13" s="114">
        <f t="shared" si="1"/>
        <v>7.6</v>
      </c>
    </row>
    <row r="14" spans="1:10" x14ac:dyDescent="0.2">
      <c r="A14" s="14">
        <f t="shared" si="0"/>
        <v>6</v>
      </c>
      <c r="B14" s="111" t="s">
        <v>22</v>
      </c>
      <c r="C14" s="112" t="s">
        <v>183</v>
      </c>
      <c r="D14" s="113" t="s">
        <v>186</v>
      </c>
      <c r="E14" s="109">
        <v>0</v>
      </c>
      <c r="F14" s="114">
        <v>1.66</v>
      </c>
      <c r="G14" s="114">
        <v>3.23</v>
      </c>
      <c r="H14" s="114">
        <v>2.68</v>
      </c>
      <c r="I14" s="114">
        <v>7.68</v>
      </c>
      <c r="J14" s="114">
        <f t="shared" si="1"/>
        <v>15.25</v>
      </c>
    </row>
    <row r="15" spans="1:10" x14ac:dyDescent="0.2">
      <c r="A15" s="14">
        <f t="shared" si="0"/>
        <v>7</v>
      </c>
      <c r="B15" s="111"/>
      <c r="C15" s="112"/>
      <c r="D15" s="113"/>
      <c r="E15" s="109"/>
      <c r="F15" s="114"/>
      <c r="G15" s="114"/>
      <c r="H15" s="114"/>
      <c r="I15" s="114"/>
      <c r="J15" s="114"/>
    </row>
    <row r="16" spans="1:10" x14ac:dyDescent="0.2">
      <c r="A16" s="14">
        <f t="shared" si="0"/>
        <v>8</v>
      </c>
      <c r="B16" s="111" t="s">
        <v>23</v>
      </c>
      <c r="C16" s="112" t="s">
        <v>183</v>
      </c>
      <c r="D16" s="113" t="s">
        <v>184</v>
      </c>
      <c r="E16" s="109">
        <v>0</v>
      </c>
      <c r="F16" s="114">
        <v>0</v>
      </c>
      <c r="G16" s="114">
        <v>0.81</v>
      </c>
      <c r="H16" s="114">
        <v>0.67</v>
      </c>
      <c r="I16" s="114">
        <v>1.92</v>
      </c>
      <c r="J16" s="114">
        <f t="shared" si="1"/>
        <v>3.4</v>
      </c>
    </row>
    <row r="17" spans="1:10" x14ac:dyDescent="0.2">
      <c r="A17" s="14">
        <f t="shared" si="0"/>
        <v>9</v>
      </c>
      <c r="B17" s="111" t="s">
        <v>23</v>
      </c>
      <c r="C17" s="112" t="s">
        <v>183</v>
      </c>
      <c r="D17" s="113" t="s">
        <v>185</v>
      </c>
      <c r="E17" s="109">
        <v>0</v>
      </c>
      <c r="F17" s="114">
        <v>0</v>
      </c>
      <c r="G17" s="114">
        <v>1.41</v>
      </c>
      <c r="H17" s="114">
        <v>1.17</v>
      </c>
      <c r="I17" s="114">
        <v>3.36</v>
      </c>
      <c r="J17" s="114">
        <f t="shared" si="1"/>
        <v>5.9399999999999995</v>
      </c>
    </row>
    <row r="18" spans="1:10" x14ac:dyDescent="0.2">
      <c r="A18" s="14">
        <f t="shared" si="0"/>
        <v>10</v>
      </c>
      <c r="B18" s="111" t="s">
        <v>23</v>
      </c>
      <c r="C18" s="112" t="s">
        <v>183</v>
      </c>
      <c r="D18" s="113" t="s">
        <v>186</v>
      </c>
      <c r="E18" s="109">
        <v>0</v>
      </c>
      <c r="F18" s="114">
        <v>0</v>
      </c>
      <c r="G18" s="114">
        <v>3.23</v>
      </c>
      <c r="H18" s="114">
        <v>2.68</v>
      </c>
      <c r="I18" s="114">
        <v>7.68</v>
      </c>
      <c r="J18" s="114">
        <f t="shared" si="1"/>
        <v>13.59</v>
      </c>
    </row>
    <row r="19" spans="1:10" x14ac:dyDescent="0.2">
      <c r="A19" s="14">
        <f t="shared" si="0"/>
        <v>11</v>
      </c>
      <c r="B19" s="111" t="s">
        <v>23</v>
      </c>
      <c r="C19" s="112" t="s">
        <v>183</v>
      </c>
      <c r="D19" s="113" t="s">
        <v>187</v>
      </c>
      <c r="E19" s="109">
        <v>0</v>
      </c>
      <c r="F19" s="114">
        <v>0</v>
      </c>
      <c r="G19" s="114">
        <v>5.65</v>
      </c>
      <c r="H19" s="114">
        <v>4.7</v>
      </c>
      <c r="I19" s="114">
        <v>13.43</v>
      </c>
      <c r="J19" s="114">
        <f t="shared" si="1"/>
        <v>23.78</v>
      </c>
    </row>
    <row r="20" spans="1:10" x14ac:dyDescent="0.2">
      <c r="A20" s="14">
        <f t="shared" si="0"/>
        <v>12</v>
      </c>
      <c r="B20" s="111"/>
      <c r="C20" s="112"/>
      <c r="D20" s="113"/>
      <c r="E20" s="109"/>
      <c r="F20" s="114"/>
      <c r="G20" s="114"/>
      <c r="H20" s="114"/>
      <c r="I20" s="114"/>
      <c r="J20" s="114"/>
    </row>
    <row r="21" spans="1:10" x14ac:dyDescent="0.2">
      <c r="A21" s="14">
        <f t="shared" si="0"/>
        <v>13</v>
      </c>
      <c r="B21" s="111" t="s">
        <v>188</v>
      </c>
      <c r="C21" s="112"/>
      <c r="D21" s="113"/>
      <c r="E21" s="109"/>
      <c r="F21" s="114"/>
      <c r="G21" s="114"/>
      <c r="H21" s="114"/>
      <c r="I21" s="114"/>
      <c r="J21" s="114"/>
    </row>
    <row r="22" spans="1:10" ht="22.5" x14ac:dyDescent="0.2">
      <c r="A22" s="14">
        <f t="shared" si="0"/>
        <v>14</v>
      </c>
      <c r="B22" s="111" t="s">
        <v>189</v>
      </c>
      <c r="C22" s="112" t="s">
        <v>190</v>
      </c>
      <c r="D22" s="113" t="s">
        <v>191</v>
      </c>
      <c r="E22" s="109">
        <v>0</v>
      </c>
      <c r="F22" s="114">
        <v>0</v>
      </c>
      <c r="G22" s="114">
        <v>0.36</v>
      </c>
      <c r="H22" s="114">
        <v>0.3</v>
      </c>
      <c r="I22" s="114">
        <v>0.86</v>
      </c>
      <c r="J22" s="114">
        <f t="shared" si="1"/>
        <v>1.52</v>
      </c>
    </row>
    <row r="23" spans="1:10" ht="22.5" x14ac:dyDescent="0.2">
      <c r="A23" s="14">
        <f t="shared" si="0"/>
        <v>15</v>
      </c>
      <c r="B23" s="111" t="s">
        <v>189</v>
      </c>
      <c r="C23" s="112" t="s">
        <v>190</v>
      </c>
      <c r="D23" s="113" t="s">
        <v>192</v>
      </c>
      <c r="E23" s="109">
        <v>0</v>
      </c>
      <c r="F23" s="114">
        <v>0</v>
      </c>
      <c r="G23" s="114">
        <v>0.6</v>
      </c>
      <c r="H23" s="114">
        <v>0.5</v>
      </c>
      <c r="I23" s="114">
        <v>1.44</v>
      </c>
      <c r="J23" s="114">
        <f t="shared" si="1"/>
        <v>2.54</v>
      </c>
    </row>
    <row r="24" spans="1:10" ht="22.5" x14ac:dyDescent="0.2">
      <c r="A24" s="14">
        <f t="shared" si="0"/>
        <v>16</v>
      </c>
      <c r="B24" s="111" t="s">
        <v>189</v>
      </c>
      <c r="C24" s="112" t="s">
        <v>190</v>
      </c>
      <c r="D24" s="113" t="s">
        <v>193</v>
      </c>
      <c r="E24" s="109">
        <v>0</v>
      </c>
      <c r="F24" s="114">
        <v>0</v>
      </c>
      <c r="G24" s="114">
        <v>0.85</v>
      </c>
      <c r="H24" s="114">
        <v>0.7</v>
      </c>
      <c r="I24" s="114">
        <v>2.02</v>
      </c>
      <c r="J24" s="114">
        <f t="shared" si="1"/>
        <v>3.57</v>
      </c>
    </row>
    <row r="25" spans="1:10" ht="22.5" x14ac:dyDescent="0.2">
      <c r="A25" s="14">
        <f t="shared" si="0"/>
        <v>17</v>
      </c>
      <c r="B25" s="111" t="s">
        <v>189</v>
      </c>
      <c r="C25" s="112" t="s">
        <v>190</v>
      </c>
      <c r="D25" s="113" t="s">
        <v>194</v>
      </c>
      <c r="E25" s="109">
        <v>0</v>
      </c>
      <c r="F25" s="114">
        <v>0</v>
      </c>
      <c r="G25" s="114">
        <v>1.0900000000000001</v>
      </c>
      <c r="H25" s="114">
        <v>0.91</v>
      </c>
      <c r="I25" s="114">
        <v>2.59</v>
      </c>
      <c r="J25" s="114">
        <f t="shared" si="1"/>
        <v>4.59</v>
      </c>
    </row>
    <row r="26" spans="1:10" ht="22.5" x14ac:dyDescent="0.2">
      <c r="A26" s="14">
        <f t="shared" si="0"/>
        <v>18</v>
      </c>
      <c r="B26" s="111" t="s">
        <v>189</v>
      </c>
      <c r="C26" s="112" t="s">
        <v>190</v>
      </c>
      <c r="D26" s="113" t="s">
        <v>195</v>
      </c>
      <c r="E26" s="109">
        <v>0</v>
      </c>
      <c r="F26" s="114">
        <v>0</v>
      </c>
      <c r="G26" s="114">
        <v>1.33</v>
      </c>
      <c r="H26" s="114">
        <v>1.1100000000000001</v>
      </c>
      <c r="I26" s="114">
        <v>3.17</v>
      </c>
      <c r="J26" s="114">
        <f t="shared" si="1"/>
        <v>5.61</v>
      </c>
    </row>
    <row r="27" spans="1:10" ht="22.5" x14ac:dyDescent="0.2">
      <c r="A27" s="14">
        <f t="shared" si="0"/>
        <v>19</v>
      </c>
      <c r="B27" s="111" t="s">
        <v>189</v>
      </c>
      <c r="C27" s="112" t="s">
        <v>190</v>
      </c>
      <c r="D27" s="113" t="s">
        <v>196</v>
      </c>
      <c r="E27" s="109">
        <v>0</v>
      </c>
      <c r="F27" s="114">
        <v>0</v>
      </c>
      <c r="G27" s="114">
        <v>1.57</v>
      </c>
      <c r="H27" s="114">
        <v>1.31</v>
      </c>
      <c r="I27" s="114">
        <v>3.74</v>
      </c>
      <c r="J27" s="114">
        <f t="shared" si="1"/>
        <v>6.62</v>
      </c>
    </row>
    <row r="28" spans="1:10" ht="22.5" x14ac:dyDescent="0.2">
      <c r="A28" s="14">
        <f t="shared" si="0"/>
        <v>20</v>
      </c>
      <c r="B28" s="111" t="s">
        <v>189</v>
      </c>
      <c r="C28" s="112" t="s">
        <v>190</v>
      </c>
      <c r="D28" s="113" t="s">
        <v>197</v>
      </c>
      <c r="E28" s="109">
        <v>0</v>
      </c>
      <c r="F28" s="114">
        <v>0</v>
      </c>
      <c r="G28" s="114">
        <v>1.81</v>
      </c>
      <c r="H28" s="114">
        <v>1.51</v>
      </c>
      <c r="I28" s="114">
        <v>4.32</v>
      </c>
      <c r="J28" s="114">
        <f t="shared" si="1"/>
        <v>7.6400000000000006</v>
      </c>
    </row>
    <row r="29" spans="1:10" ht="22.5" x14ac:dyDescent="0.2">
      <c r="A29" s="14">
        <f t="shared" si="0"/>
        <v>21</v>
      </c>
      <c r="B29" s="111" t="s">
        <v>189</v>
      </c>
      <c r="C29" s="112" t="s">
        <v>190</v>
      </c>
      <c r="D29" s="113" t="s">
        <v>198</v>
      </c>
      <c r="E29" s="109">
        <v>0</v>
      </c>
      <c r="F29" s="114">
        <v>0</v>
      </c>
      <c r="G29" s="114">
        <v>2.06</v>
      </c>
      <c r="H29" s="114">
        <v>1.71</v>
      </c>
      <c r="I29" s="114">
        <v>4.8899999999999997</v>
      </c>
      <c r="J29" s="114">
        <f t="shared" si="1"/>
        <v>8.66</v>
      </c>
    </row>
    <row r="30" spans="1:10" ht="22.5" x14ac:dyDescent="0.2">
      <c r="A30" s="14">
        <f t="shared" si="0"/>
        <v>22</v>
      </c>
      <c r="B30" s="111" t="s">
        <v>189</v>
      </c>
      <c r="C30" s="112" t="s">
        <v>190</v>
      </c>
      <c r="D30" s="113" t="s">
        <v>199</v>
      </c>
      <c r="E30" s="109">
        <v>0</v>
      </c>
      <c r="F30" s="114">
        <v>0</v>
      </c>
      <c r="G30" s="114">
        <v>2.2999999999999998</v>
      </c>
      <c r="H30" s="114">
        <v>1.91</v>
      </c>
      <c r="I30" s="114">
        <v>5.47</v>
      </c>
      <c r="J30" s="114">
        <f t="shared" si="1"/>
        <v>9.68</v>
      </c>
    </row>
    <row r="31" spans="1:10" x14ac:dyDescent="0.2">
      <c r="A31" s="14">
        <f t="shared" si="0"/>
        <v>23</v>
      </c>
      <c r="B31" s="111"/>
      <c r="C31" s="112"/>
      <c r="D31" s="113"/>
      <c r="E31" s="109"/>
      <c r="F31" s="114"/>
      <c r="G31" s="114"/>
      <c r="H31" s="114"/>
      <c r="I31" s="114"/>
      <c r="J31" s="114"/>
    </row>
    <row r="32" spans="1:10" x14ac:dyDescent="0.2">
      <c r="A32" s="14">
        <f t="shared" si="0"/>
        <v>24</v>
      </c>
      <c r="B32" s="111" t="s">
        <v>200</v>
      </c>
      <c r="C32" s="112"/>
      <c r="D32" s="113"/>
      <c r="E32" s="109"/>
      <c r="F32" s="114"/>
      <c r="G32" s="114"/>
      <c r="H32" s="114"/>
      <c r="I32" s="114"/>
      <c r="J32" s="114"/>
    </row>
    <row r="33" spans="1:10" x14ac:dyDescent="0.2">
      <c r="A33" s="14">
        <f t="shared" si="0"/>
        <v>25</v>
      </c>
      <c r="B33" s="111" t="s">
        <v>201</v>
      </c>
      <c r="C33" s="112" t="s">
        <v>202</v>
      </c>
      <c r="D33" s="113" t="s">
        <v>203</v>
      </c>
      <c r="E33" s="109">
        <v>0</v>
      </c>
      <c r="F33" s="114">
        <v>0</v>
      </c>
      <c r="G33" s="114">
        <v>0.4</v>
      </c>
      <c r="H33" s="114">
        <v>0.34</v>
      </c>
      <c r="I33" s="114">
        <v>0.96</v>
      </c>
      <c r="J33" s="114">
        <f t="shared" si="1"/>
        <v>1.7</v>
      </c>
    </row>
    <row r="34" spans="1:10" x14ac:dyDescent="0.2">
      <c r="A34" s="14">
        <f t="shared" si="0"/>
        <v>26</v>
      </c>
      <c r="B34" s="111" t="s">
        <v>201</v>
      </c>
      <c r="C34" s="112" t="s">
        <v>202</v>
      </c>
      <c r="D34" s="113" t="s">
        <v>204</v>
      </c>
      <c r="E34" s="109">
        <v>0</v>
      </c>
      <c r="F34" s="114">
        <v>0</v>
      </c>
      <c r="G34" s="114">
        <v>0.56000000000000005</v>
      </c>
      <c r="H34" s="114">
        <v>0.47</v>
      </c>
      <c r="I34" s="114">
        <v>1.34</v>
      </c>
      <c r="J34" s="114">
        <f t="shared" si="1"/>
        <v>2.37</v>
      </c>
    </row>
    <row r="35" spans="1:10" x14ac:dyDescent="0.2">
      <c r="A35" s="14">
        <f t="shared" si="0"/>
        <v>27</v>
      </c>
      <c r="B35" s="111" t="s">
        <v>201</v>
      </c>
      <c r="C35" s="112" t="s">
        <v>202</v>
      </c>
      <c r="D35" s="113" t="s">
        <v>205</v>
      </c>
      <c r="E35" s="109">
        <v>0</v>
      </c>
      <c r="F35" s="114">
        <v>0</v>
      </c>
      <c r="G35" s="114">
        <v>0.81</v>
      </c>
      <c r="H35" s="114">
        <v>0.67</v>
      </c>
      <c r="I35" s="114">
        <v>1.92</v>
      </c>
      <c r="J35" s="114">
        <f t="shared" si="1"/>
        <v>3.4</v>
      </c>
    </row>
    <row r="36" spans="1:10" x14ac:dyDescent="0.2">
      <c r="A36" s="14">
        <f t="shared" si="0"/>
        <v>28</v>
      </c>
      <c r="B36" s="111" t="s">
        <v>201</v>
      </c>
      <c r="C36" s="112" t="s">
        <v>202</v>
      </c>
      <c r="D36" s="113" t="s">
        <v>206</v>
      </c>
      <c r="E36" s="109">
        <v>0</v>
      </c>
      <c r="F36" s="114">
        <v>0</v>
      </c>
      <c r="G36" s="114">
        <v>1.21</v>
      </c>
      <c r="H36" s="114">
        <v>1.01</v>
      </c>
      <c r="I36" s="114">
        <v>2.88</v>
      </c>
      <c r="J36" s="114">
        <f t="shared" si="1"/>
        <v>5.0999999999999996</v>
      </c>
    </row>
    <row r="37" spans="1:10" x14ac:dyDescent="0.2">
      <c r="A37" s="14">
        <f t="shared" si="0"/>
        <v>29</v>
      </c>
      <c r="B37" s="111" t="s">
        <v>201</v>
      </c>
      <c r="C37" s="112" t="s">
        <v>202</v>
      </c>
      <c r="D37" s="113" t="s">
        <v>207</v>
      </c>
      <c r="E37" s="109">
        <v>0</v>
      </c>
      <c r="F37" s="114">
        <v>0</v>
      </c>
      <c r="G37" s="114">
        <v>1.61</v>
      </c>
      <c r="H37" s="114">
        <v>1.34</v>
      </c>
      <c r="I37" s="114">
        <v>3.84</v>
      </c>
      <c r="J37" s="114">
        <f t="shared" si="1"/>
        <v>6.79</v>
      </c>
    </row>
    <row r="38" spans="1:10" x14ac:dyDescent="0.2">
      <c r="A38" s="14">
        <f t="shared" si="0"/>
        <v>30</v>
      </c>
      <c r="B38" s="111" t="s">
        <v>201</v>
      </c>
      <c r="C38" s="112" t="s">
        <v>202</v>
      </c>
      <c r="D38" s="113" t="s">
        <v>208</v>
      </c>
      <c r="E38" s="109">
        <v>0</v>
      </c>
      <c r="F38" s="114">
        <v>0</v>
      </c>
      <c r="G38" s="114">
        <v>2.02</v>
      </c>
      <c r="H38" s="114">
        <v>1.68</v>
      </c>
      <c r="I38" s="114">
        <v>4.8</v>
      </c>
      <c r="J38" s="114">
        <f t="shared" si="1"/>
        <v>8.5</v>
      </c>
    </row>
    <row r="39" spans="1:10" x14ac:dyDescent="0.2">
      <c r="A39" s="14">
        <f t="shared" si="0"/>
        <v>31</v>
      </c>
      <c r="B39" s="111" t="s">
        <v>201</v>
      </c>
      <c r="C39" s="112" t="s">
        <v>202</v>
      </c>
      <c r="D39" s="113" t="s">
        <v>209</v>
      </c>
      <c r="E39" s="109">
        <v>0</v>
      </c>
      <c r="F39" s="114">
        <v>0</v>
      </c>
      <c r="G39" s="114">
        <v>2.5</v>
      </c>
      <c r="H39" s="114">
        <v>2.08</v>
      </c>
      <c r="I39" s="114">
        <v>5.95</v>
      </c>
      <c r="J39" s="114">
        <f t="shared" si="1"/>
        <v>10.530000000000001</v>
      </c>
    </row>
    <row r="40" spans="1:10" x14ac:dyDescent="0.2">
      <c r="A40" s="14">
        <f t="shared" si="0"/>
        <v>32</v>
      </c>
      <c r="B40" s="111" t="s">
        <v>201</v>
      </c>
      <c r="C40" s="112" t="s">
        <v>202</v>
      </c>
      <c r="D40" s="113" t="s">
        <v>210</v>
      </c>
      <c r="E40" s="109">
        <v>0</v>
      </c>
      <c r="F40" s="114">
        <v>0</v>
      </c>
      <c r="G40" s="114">
        <v>3.23</v>
      </c>
      <c r="H40" s="114">
        <v>2.68</v>
      </c>
      <c r="I40" s="114">
        <v>7.68</v>
      </c>
      <c r="J40" s="114">
        <f t="shared" si="1"/>
        <v>13.59</v>
      </c>
    </row>
    <row r="41" spans="1:10" x14ac:dyDescent="0.2">
      <c r="A41" s="14">
        <f t="shared" si="0"/>
        <v>33</v>
      </c>
      <c r="B41" s="111"/>
      <c r="C41" s="112"/>
      <c r="D41" s="113"/>
      <c r="E41" s="109"/>
      <c r="F41" s="114"/>
      <c r="G41" s="114"/>
      <c r="H41" s="114"/>
      <c r="I41" s="114"/>
      <c r="J41" s="114"/>
    </row>
    <row r="42" spans="1:10" x14ac:dyDescent="0.2">
      <c r="A42" s="14">
        <f t="shared" si="0"/>
        <v>34</v>
      </c>
      <c r="B42" s="111" t="s">
        <v>201</v>
      </c>
      <c r="C42" s="112" t="s">
        <v>211</v>
      </c>
      <c r="D42" s="113" t="s">
        <v>212</v>
      </c>
      <c r="E42" s="109">
        <v>0</v>
      </c>
      <c r="F42" s="114">
        <v>0</v>
      </c>
      <c r="G42" s="114">
        <v>0.56000000000000005</v>
      </c>
      <c r="H42" s="114">
        <v>0.47</v>
      </c>
      <c r="I42" s="114">
        <v>1.34</v>
      </c>
      <c r="J42" s="114">
        <f t="shared" si="1"/>
        <v>2.37</v>
      </c>
    </row>
    <row r="43" spans="1:10" x14ac:dyDescent="0.2">
      <c r="A43" s="14">
        <f t="shared" si="0"/>
        <v>35</v>
      </c>
      <c r="B43" s="111" t="s">
        <v>201</v>
      </c>
      <c r="C43" s="112" t="s">
        <v>211</v>
      </c>
      <c r="D43" s="113" t="s">
        <v>213</v>
      </c>
      <c r="E43" s="109">
        <v>0</v>
      </c>
      <c r="F43" s="114">
        <v>0</v>
      </c>
      <c r="G43" s="114">
        <v>0.81</v>
      </c>
      <c r="H43" s="114">
        <v>0.67</v>
      </c>
      <c r="I43" s="114">
        <v>1.92</v>
      </c>
      <c r="J43" s="114">
        <f t="shared" si="1"/>
        <v>3.4</v>
      </c>
    </row>
    <row r="44" spans="1:10" x14ac:dyDescent="0.2">
      <c r="A44" s="14">
        <f t="shared" si="0"/>
        <v>36</v>
      </c>
      <c r="B44" s="111" t="s">
        <v>201</v>
      </c>
      <c r="C44" s="112" t="s">
        <v>211</v>
      </c>
      <c r="D44" s="113" t="s">
        <v>214</v>
      </c>
      <c r="E44" s="109">
        <v>0</v>
      </c>
      <c r="F44" s="114">
        <v>0</v>
      </c>
      <c r="G44" s="114">
        <v>1.21</v>
      </c>
      <c r="H44" s="114">
        <v>1.01</v>
      </c>
      <c r="I44" s="114">
        <v>2.88</v>
      </c>
      <c r="J44" s="114">
        <f t="shared" si="1"/>
        <v>5.0999999999999996</v>
      </c>
    </row>
    <row r="45" spans="1:10" x14ac:dyDescent="0.2">
      <c r="A45" s="14">
        <f t="shared" si="0"/>
        <v>37</v>
      </c>
      <c r="B45" s="111" t="s">
        <v>201</v>
      </c>
      <c r="C45" s="112" t="s">
        <v>211</v>
      </c>
      <c r="D45" s="113" t="s">
        <v>215</v>
      </c>
      <c r="E45" s="109">
        <v>0</v>
      </c>
      <c r="F45" s="114">
        <v>0</v>
      </c>
      <c r="G45" s="114">
        <v>1.41</v>
      </c>
      <c r="H45" s="114">
        <v>1.17</v>
      </c>
      <c r="I45" s="114">
        <v>3.36</v>
      </c>
      <c r="J45" s="114">
        <f t="shared" si="1"/>
        <v>5.9399999999999995</v>
      </c>
    </row>
    <row r="46" spans="1:10" x14ac:dyDescent="0.2">
      <c r="A46" s="14">
        <f t="shared" si="0"/>
        <v>38</v>
      </c>
      <c r="B46" s="111" t="s">
        <v>201</v>
      </c>
      <c r="C46" s="112" t="s">
        <v>211</v>
      </c>
      <c r="D46" s="113" t="s">
        <v>216</v>
      </c>
      <c r="E46" s="109">
        <v>0</v>
      </c>
      <c r="F46" s="114">
        <v>0</v>
      </c>
      <c r="G46" s="114">
        <v>2.02</v>
      </c>
      <c r="H46" s="114">
        <v>1.68</v>
      </c>
      <c r="I46" s="114">
        <v>4.8</v>
      </c>
      <c r="J46" s="114">
        <f t="shared" si="1"/>
        <v>8.5</v>
      </c>
    </row>
    <row r="47" spans="1:10" x14ac:dyDescent="0.2">
      <c r="A47" s="14">
        <f t="shared" si="0"/>
        <v>39</v>
      </c>
      <c r="B47" s="111" t="s">
        <v>201</v>
      </c>
      <c r="C47" s="112" t="s">
        <v>211</v>
      </c>
      <c r="D47" s="113" t="s">
        <v>217</v>
      </c>
      <c r="E47" s="109">
        <v>0</v>
      </c>
      <c r="F47" s="114">
        <v>0</v>
      </c>
      <c r="G47" s="114">
        <v>3.23</v>
      </c>
      <c r="H47" s="114">
        <v>2.68</v>
      </c>
      <c r="I47" s="114">
        <v>7.68</v>
      </c>
      <c r="J47" s="114">
        <f t="shared" si="1"/>
        <v>13.59</v>
      </c>
    </row>
    <row r="48" spans="1:10" x14ac:dyDescent="0.2">
      <c r="A48" s="14">
        <f t="shared" si="0"/>
        <v>40</v>
      </c>
      <c r="B48" s="111" t="s">
        <v>201</v>
      </c>
      <c r="C48" s="112" t="s">
        <v>211</v>
      </c>
      <c r="D48" s="113" t="s">
        <v>218</v>
      </c>
      <c r="E48" s="109">
        <v>0</v>
      </c>
      <c r="F48" s="114">
        <v>0</v>
      </c>
      <c r="G48" s="114">
        <v>8.07</v>
      </c>
      <c r="H48" s="114">
        <v>6.71</v>
      </c>
      <c r="I48" s="114">
        <v>19.190000000000001</v>
      </c>
      <c r="J48" s="114">
        <f t="shared" si="1"/>
        <v>33.97</v>
      </c>
    </row>
    <row r="49" spans="1:10" x14ac:dyDescent="0.2">
      <c r="A49" s="14">
        <f t="shared" si="0"/>
        <v>41</v>
      </c>
      <c r="B49" s="111"/>
      <c r="C49" s="112"/>
      <c r="D49" s="113"/>
      <c r="E49" s="109"/>
      <c r="F49" s="114"/>
      <c r="G49" s="114"/>
      <c r="H49" s="114"/>
      <c r="I49" s="114"/>
      <c r="J49" s="114"/>
    </row>
    <row r="50" spans="1:10" x14ac:dyDescent="0.2">
      <c r="A50" s="14">
        <f t="shared" si="0"/>
        <v>42</v>
      </c>
      <c r="B50" s="111" t="s">
        <v>219</v>
      </c>
      <c r="C50" s="112"/>
      <c r="D50" s="113"/>
      <c r="E50" s="109"/>
      <c r="F50" s="114"/>
      <c r="G50" s="114"/>
      <c r="H50" s="114"/>
      <c r="I50" s="114"/>
      <c r="J50" s="114"/>
    </row>
    <row r="51" spans="1:10" x14ac:dyDescent="0.2">
      <c r="A51" s="14">
        <f t="shared" si="0"/>
        <v>43</v>
      </c>
      <c r="B51" s="111" t="s">
        <v>220</v>
      </c>
      <c r="C51" s="112" t="s">
        <v>202</v>
      </c>
      <c r="D51" s="113" t="s">
        <v>221</v>
      </c>
      <c r="E51" s="109">
        <v>10.199999999999999</v>
      </c>
      <c r="F51" s="114">
        <v>1.66</v>
      </c>
      <c r="G51" s="114">
        <v>0.4</v>
      </c>
      <c r="H51" s="114">
        <v>0.34</v>
      </c>
      <c r="I51" s="114">
        <v>0.96</v>
      </c>
      <c r="J51" s="114">
        <f t="shared" si="1"/>
        <v>13.559999999999999</v>
      </c>
    </row>
    <row r="52" spans="1:10" x14ac:dyDescent="0.2">
      <c r="A52" s="14">
        <f t="shared" si="0"/>
        <v>44</v>
      </c>
      <c r="B52" s="111" t="s">
        <v>220</v>
      </c>
      <c r="C52" s="112" t="s">
        <v>202</v>
      </c>
      <c r="D52" s="113" t="s">
        <v>204</v>
      </c>
      <c r="E52" s="109">
        <v>10.199999999999999</v>
      </c>
      <c r="F52" s="114">
        <v>1.66</v>
      </c>
      <c r="G52" s="114">
        <v>0.56000000000000005</v>
      </c>
      <c r="H52" s="114">
        <v>0.47</v>
      </c>
      <c r="I52" s="114">
        <v>1.34</v>
      </c>
      <c r="J52" s="114">
        <f t="shared" si="1"/>
        <v>14.23</v>
      </c>
    </row>
    <row r="53" spans="1:10" x14ac:dyDescent="0.2">
      <c r="A53" s="14">
        <f t="shared" si="0"/>
        <v>45</v>
      </c>
      <c r="B53" s="111" t="s">
        <v>220</v>
      </c>
      <c r="C53" s="112" t="s">
        <v>202</v>
      </c>
      <c r="D53" s="113" t="s">
        <v>205</v>
      </c>
      <c r="E53" s="109">
        <v>9.6199999999999992</v>
      </c>
      <c r="F53" s="114">
        <v>1.66</v>
      </c>
      <c r="G53" s="114">
        <v>0.81</v>
      </c>
      <c r="H53" s="114">
        <v>0.67</v>
      </c>
      <c r="I53" s="114">
        <v>1.92</v>
      </c>
      <c r="J53" s="114">
        <f t="shared" si="1"/>
        <v>14.68</v>
      </c>
    </row>
    <row r="54" spans="1:10" x14ac:dyDescent="0.2">
      <c r="A54" s="14">
        <f t="shared" si="0"/>
        <v>46</v>
      </c>
      <c r="B54" s="111" t="s">
        <v>220</v>
      </c>
      <c r="C54" s="112" t="s">
        <v>202</v>
      </c>
      <c r="D54" s="113" t="s">
        <v>206</v>
      </c>
      <c r="E54" s="109">
        <v>9.64</v>
      </c>
      <c r="F54" s="114">
        <v>1.66</v>
      </c>
      <c r="G54" s="114">
        <v>1.21</v>
      </c>
      <c r="H54" s="114">
        <v>1.01</v>
      </c>
      <c r="I54" s="114">
        <v>2.88</v>
      </c>
      <c r="J54" s="114">
        <f t="shared" si="1"/>
        <v>16.400000000000002</v>
      </c>
    </row>
    <row r="55" spans="1:10" x14ac:dyDescent="0.2">
      <c r="A55" s="14">
        <f t="shared" si="0"/>
        <v>47</v>
      </c>
      <c r="B55" s="111" t="s">
        <v>220</v>
      </c>
      <c r="C55" s="112" t="s">
        <v>202</v>
      </c>
      <c r="D55" s="113" t="s">
        <v>207</v>
      </c>
      <c r="E55" s="109">
        <v>10.18</v>
      </c>
      <c r="F55" s="114">
        <v>1.66</v>
      </c>
      <c r="G55" s="114">
        <v>1.61</v>
      </c>
      <c r="H55" s="114">
        <v>1.34</v>
      </c>
      <c r="I55" s="114">
        <v>3.84</v>
      </c>
      <c r="J55" s="114">
        <f t="shared" si="1"/>
        <v>18.63</v>
      </c>
    </row>
    <row r="56" spans="1:10" x14ac:dyDescent="0.2">
      <c r="A56" s="14">
        <f t="shared" si="0"/>
        <v>48</v>
      </c>
      <c r="B56" s="111" t="s">
        <v>220</v>
      </c>
      <c r="C56" s="112" t="s">
        <v>202</v>
      </c>
      <c r="D56" s="113" t="s">
        <v>208</v>
      </c>
      <c r="E56" s="109">
        <v>10.36</v>
      </c>
      <c r="F56" s="114">
        <v>1.66</v>
      </c>
      <c r="G56" s="114">
        <v>2.02</v>
      </c>
      <c r="H56" s="114">
        <v>1.68</v>
      </c>
      <c r="I56" s="114">
        <v>4.8</v>
      </c>
      <c r="J56" s="114">
        <f t="shared" si="1"/>
        <v>20.52</v>
      </c>
    </row>
    <row r="57" spans="1:10" x14ac:dyDescent="0.2">
      <c r="A57" s="14">
        <f t="shared" si="0"/>
        <v>49</v>
      </c>
      <c r="B57" s="111" t="s">
        <v>220</v>
      </c>
      <c r="C57" s="112" t="s">
        <v>202</v>
      </c>
      <c r="D57" s="113" t="s">
        <v>209</v>
      </c>
      <c r="E57" s="109">
        <v>10.77</v>
      </c>
      <c r="F57" s="114">
        <v>1.66</v>
      </c>
      <c r="G57" s="114">
        <v>2.5</v>
      </c>
      <c r="H57" s="114">
        <v>2.08</v>
      </c>
      <c r="I57" s="114">
        <v>5.95</v>
      </c>
      <c r="J57" s="114">
        <f t="shared" si="1"/>
        <v>22.959999999999997</v>
      </c>
    </row>
    <row r="58" spans="1:10" x14ac:dyDescent="0.2">
      <c r="A58" s="14">
        <f t="shared" si="0"/>
        <v>50</v>
      </c>
      <c r="B58" s="111" t="s">
        <v>220</v>
      </c>
      <c r="C58" s="112" t="s">
        <v>202</v>
      </c>
      <c r="D58" s="113" t="s">
        <v>210</v>
      </c>
      <c r="E58" s="109">
        <v>11.54</v>
      </c>
      <c r="F58" s="114">
        <v>1.66</v>
      </c>
      <c r="G58" s="114">
        <v>3.23</v>
      </c>
      <c r="H58" s="114">
        <v>2.68</v>
      </c>
      <c r="I58" s="114">
        <v>7.68</v>
      </c>
      <c r="J58" s="114">
        <f t="shared" si="1"/>
        <v>26.79</v>
      </c>
    </row>
    <row r="59" spans="1:10" x14ac:dyDescent="0.2">
      <c r="A59" s="14">
        <f t="shared" si="0"/>
        <v>51</v>
      </c>
      <c r="B59" s="111" t="s">
        <v>220</v>
      </c>
      <c r="C59" s="112" t="s">
        <v>202</v>
      </c>
      <c r="D59" s="113" t="s">
        <v>222</v>
      </c>
      <c r="E59" s="109">
        <v>13.62</v>
      </c>
      <c r="F59" s="114">
        <v>1.66</v>
      </c>
      <c r="G59" s="114">
        <v>8.07</v>
      </c>
      <c r="H59" s="114">
        <v>6.71</v>
      </c>
      <c r="I59" s="114">
        <v>19.190000000000001</v>
      </c>
      <c r="J59" s="114">
        <f t="shared" si="1"/>
        <v>49.25</v>
      </c>
    </row>
    <row r="60" spans="1:10" x14ac:dyDescent="0.2">
      <c r="A60" s="14">
        <f t="shared" si="0"/>
        <v>52</v>
      </c>
      <c r="B60" s="111"/>
      <c r="C60" s="112"/>
      <c r="D60" s="113"/>
      <c r="E60" s="109"/>
      <c r="F60" s="114"/>
      <c r="G60" s="114"/>
      <c r="H60" s="114"/>
      <c r="I60" s="114"/>
      <c r="J60" s="114"/>
    </row>
    <row r="61" spans="1:10" x14ac:dyDescent="0.2">
      <c r="A61" s="14">
        <f t="shared" si="0"/>
        <v>53</v>
      </c>
      <c r="B61" s="111" t="s">
        <v>220</v>
      </c>
      <c r="C61" s="112" t="s">
        <v>211</v>
      </c>
      <c r="D61" s="113" t="s">
        <v>212</v>
      </c>
      <c r="E61" s="109">
        <v>9.01</v>
      </c>
      <c r="F61" s="114">
        <v>3.32</v>
      </c>
      <c r="G61" s="114">
        <v>0.56000000000000005</v>
      </c>
      <c r="H61" s="114">
        <v>0.47</v>
      </c>
      <c r="I61" s="114">
        <v>1.34</v>
      </c>
      <c r="J61" s="114">
        <f t="shared" si="1"/>
        <v>14.700000000000001</v>
      </c>
    </row>
    <row r="62" spans="1:10" x14ac:dyDescent="0.2">
      <c r="A62" s="14">
        <f t="shared" si="0"/>
        <v>54</v>
      </c>
      <c r="B62" s="111" t="s">
        <v>220</v>
      </c>
      <c r="C62" s="112" t="s">
        <v>211</v>
      </c>
      <c r="D62" s="113" t="s">
        <v>213</v>
      </c>
      <c r="E62" s="109">
        <v>9.16</v>
      </c>
      <c r="F62" s="114">
        <v>3.32</v>
      </c>
      <c r="G62" s="114">
        <v>0.81</v>
      </c>
      <c r="H62" s="114">
        <v>0.67</v>
      </c>
      <c r="I62" s="114">
        <v>1.92</v>
      </c>
      <c r="J62" s="114">
        <f t="shared" si="1"/>
        <v>15.88</v>
      </c>
    </row>
    <row r="63" spans="1:10" x14ac:dyDescent="0.2">
      <c r="A63" s="14">
        <f t="shared" si="0"/>
        <v>55</v>
      </c>
      <c r="B63" s="111" t="s">
        <v>220</v>
      </c>
      <c r="C63" s="112" t="s">
        <v>211</v>
      </c>
      <c r="D63" s="113" t="s">
        <v>214</v>
      </c>
      <c r="E63" s="109">
        <v>9.42</v>
      </c>
      <c r="F63" s="114">
        <v>3.32</v>
      </c>
      <c r="G63" s="114">
        <v>1.21</v>
      </c>
      <c r="H63" s="114">
        <v>1.01</v>
      </c>
      <c r="I63" s="114">
        <v>2.88</v>
      </c>
      <c r="J63" s="114">
        <f t="shared" si="1"/>
        <v>17.84</v>
      </c>
    </row>
    <row r="64" spans="1:10" x14ac:dyDescent="0.2">
      <c r="A64" s="14">
        <f t="shared" si="0"/>
        <v>56</v>
      </c>
      <c r="B64" s="111" t="s">
        <v>220</v>
      </c>
      <c r="C64" s="112" t="s">
        <v>211</v>
      </c>
      <c r="D64" s="113" t="s">
        <v>216</v>
      </c>
      <c r="E64" s="109">
        <v>10.26</v>
      </c>
      <c r="F64" s="114">
        <v>3.32</v>
      </c>
      <c r="G64" s="114">
        <v>2.02</v>
      </c>
      <c r="H64" s="114">
        <v>1.68</v>
      </c>
      <c r="I64" s="114">
        <v>4.8</v>
      </c>
      <c r="J64" s="114">
        <f t="shared" si="1"/>
        <v>22.080000000000002</v>
      </c>
    </row>
    <row r="65" spans="1:10" x14ac:dyDescent="0.2">
      <c r="A65" s="14">
        <f t="shared" si="0"/>
        <v>57</v>
      </c>
      <c r="B65" s="111" t="s">
        <v>220</v>
      </c>
      <c r="C65" s="112" t="s">
        <v>211</v>
      </c>
      <c r="D65" s="113" t="s">
        <v>217</v>
      </c>
      <c r="E65" s="109">
        <v>10.3</v>
      </c>
      <c r="F65" s="114">
        <v>3.32</v>
      </c>
      <c r="G65" s="114">
        <v>3.23</v>
      </c>
      <c r="H65" s="114">
        <v>2.68</v>
      </c>
      <c r="I65" s="114">
        <v>7.68</v>
      </c>
      <c r="J65" s="114">
        <f t="shared" si="1"/>
        <v>27.21</v>
      </c>
    </row>
    <row r="66" spans="1:10" x14ac:dyDescent="0.2">
      <c r="A66" s="14">
        <f t="shared" si="0"/>
        <v>58</v>
      </c>
      <c r="B66" s="111"/>
      <c r="C66" s="112"/>
      <c r="D66" s="113"/>
      <c r="E66" s="109"/>
      <c r="F66" s="114"/>
      <c r="G66" s="114"/>
      <c r="H66" s="114"/>
      <c r="I66" s="114"/>
      <c r="J66" s="114"/>
    </row>
    <row r="67" spans="1:10" ht="22.5" x14ac:dyDescent="0.2">
      <c r="A67" s="14">
        <f t="shared" si="0"/>
        <v>59</v>
      </c>
      <c r="B67" s="111" t="s">
        <v>220</v>
      </c>
      <c r="C67" s="112" t="s">
        <v>190</v>
      </c>
      <c r="D67" s="113" t="s">
        <v>191</v>
      </c>
      <c r="E67" s="109">
        <v>9.6199999999999992</v>
      </c>
      <c r="F67" s="114">
        <v>0.33</v>
      </c>
      <c r="G67" s="114">
        <v>0.36</v>
      </c>
      <c r="H67" s="114">
        <v>0.3</v>
      </c>
      <c r="I67" s="114">
        <v>0.86</v>
      </c>
      <c r="J67" s="114">
        <f t="shared" si="1"/>
        <v>11.469999999999999</v>
      </c>
    </row>
    <row r="68" spans="1:10" ht="22.5" x14ac:dyDescent="0.2">
      <c r="A68" s="14">
        <f t="shared" si="0"/>
        <v>60</v>
      </c>
      <c r="B68" s="111" t="s">
        <v>220</v>
      </c>
      <c r="C68" s="112" t="s">
        <v>190</v>
      </c>
      <c r="D68" s="113" t="s">
        <v>192</v>
      </c>
      <c r="E68" s="109">
        <v>9.64</v>
      </c>
      <c r="F68" s="114">
        <v>0.33</v>
      </c>
      <c r="G68" s="114">
        <v>0.6</v>
      </c>
      <c r="H68" s="114">
        <v>0.5</v>
      </c>
      <c r="I68" s="114">
        <v>1.44</v>
      </c>
      <c r="J68" s="114">
        <f t="shared" si="1"/>
        <v>12.51</v>
      </c>
    </row>
    <row r="69" spans="1:10" ht="22.5" x14ac:dyDescent="0.2">
      <c r="A69" s="14">
        <f t="shared" si="0"/>
        <v>61</v>
      </c>
      <c r="B69" s="111" t="s">
        <v>220</v>
      </c>
      <c r="C69" s="112" t="s">
        <v>190</v>
      </c>
      <c r="D69" s="113" t="s">
        <v>193</v>
      </c>
      <c r="E69" s="109">
        <v>10.18</v>
      </c>
      <c r="F69" s="114">
        <v>0.33</v>
      </c>
      <c r="G69" s="114">
        <v>0.85</v>
      </c>
      <c r="H69" s="114">
        <v>0.7</v>
      </c>
      <c r="I69" s="114">
        <v>2.02</v>
      </c>
      <c r="J69" s="114">
        <f t="shared" si="1"/>
        <v>14.079999999999998</v>
      </c>
    </row>
    <row r="70" spans="1:10" ht="22.5" x14ac:dyDescent="0.2">
      <c r="A70" s="14">
        <f t="shared" si="0"/>
        <v>62</v>
      </c>
      <c r="B70" s="111" t="s">
        <v>220</v>
      </c>
      <c r="C70" s="112" t="s">
        <v>190</v>
      </c>
      <c r="D70" s="113" t="s">
        <v>194</v>
      </c>
      <c r="E70" s="109">
        <v>9.6199999999999992</v>
      </c>
      <c r="F70" s="114">
        <v>0.33</v>
      </c>
      <c r="G70" s="114">
        <v>1.0900000000000001</v>
      </c>
      <c r="H70" s="114">
        <v>0.91</v>
      </c>
      <c r="I70" s="114">
        <v>2.59</v>
      </c>
      <c r="J70" s="114">
        <f t="shared" si="1"/>
        <v>14.54</v>
      </c>
    </row>
    <row r="71" spans="1:10" ht="22.5" x14ac:dyDescent="0.2">
      <c r="A71" s="14">
        <f t="shared" si="0"/>
        <v>63</v>
      </c>
      <c r="B71" s="111" t="s">
        <v>220</v>
      </c>
      <c r="C71" s="112" t="s">
        <v>190</v>
      </c>
      <c r="D71" s="113" t="s">
        <v>195</v>
      </c>
      <c r="E71" s="109">
        <v>10.36</v>
      </c>
      <c r="F71" s="114">
        <v>0.33</v>
      </c>
      <c r="G71" s="114">
        <v>1.33</v>
      </c>
      <c r="H71" s="114">
        <v>1.1100000000000001</v>
      </c>
      <c r="I71" s="114">
        <v>3.17</v>
      </c>
      <c r="J71" s="114">
        <f t="shared" si="1"/>
        <v>16.299999999999997</v>
      </c>
    </row>
    <row r="72" spans="1:10" ht="22.5" x14ac:dyDescent="0.2">
      <c r="A72" s="14">
        <f t="shared" si="0"/>
        <v>64</v>
      </c>
      <c r="B72" s="111" t="s">
        <v>220</v>
      </c>
      <c r="C72" s="112" t="s">
        <v>190</v>
      </c>
      <c r="D72" s="113" t="s">
        <v>196</v>
      </c>
      <c r="E72" s="109">
        <v>10.18</v>
      </c>
      <c r="F72" s="114">
        <v>0.33</v>
      </c>
      <c r="G72" s="114">
        <v>1.57</v>
      </c>
      <c r="H72" s="114">
        <v>1.31</v>
      </c>
      <c r="I72" s="114">
        <v>3.74</v>
      </c>
      <c r="J72" s="114">
        <f t="shared" si="1"/>
        <v>17.130000000000003</v>
      </c>
    </row>
    <row r="73" spans="1:10" ht="22.5" x14ac:dyDescent="0.2">
      <c r="A73" s="14">
        <f t="shared" si="0"/>
        <v>65</v>
      </c>
      <c r="B73" s="111" t="s">
        <v>220</v>
      </c>
      <c r="C73" s="112" t="s">
        <v>190</v>
      </c>
      <c r="D73" s="113" t="s">
        <v>197</v>
      </c>
      <c r="E73" s="109">
        <v>10.77</v>
      </c>
      <c r="F73" s="114">
        <v>0.33</v>
      </c>
      <c r="G73" s="114">
        <v>1.81</v>
      </c>
      <c r="H73" s="114">
        <v>1.51</v>
      </c>
      <c r="I73" s="114">
        <v>4.32</v>
      </c>
      <c r="J73" s="114">
        <f t="shared" si="1"/>
        <v>18.740000000000002</v>
      </c>
    </row>
    <row r="74" spans="1:10" ht="22.5" x14ac:dyDescent="0.2">
      <c r="A74" s="14">
        <f t="shared" si="0"/>
        <v>66</v>
      </c>
      <c r="B74" s="111" t="s">
        <v>220</v>
      </c>
      <c r="C74" s="112" t="s">
        <v>190</v>
      </c>
      <c r="D74" s="113" t="s">
        <v>198</v>
      </c>
      <c r="E74" s="109">
        <v>11.54</v>
      </c>
      <c r="F74" s="114">
        <v>0.33</v>
      </c>
      <c r="G74" s="114">
        <v>2.06</v>
      </c>
      <c r="H74" s="114">
        <v>1.71</v>
      </c>
      <c r="I74" s="114">
        <v>4.8899999999999997</v>
      </c>
      <c r="J74" s="114">
        <f t="shared" si="1"/>
        <v>20.53</v>
      </c>
    </row>
    <row r="75" spans="1:10" ht="22.5" x14ac:dyDescent="0.2">
      <c r="A75" s="14">
        <f t="shared" ref="A75:A138" si="2">A74+1</f>
        <v>67</v>
      </c>
      <c r="B75" s="111" t="s">
        <v>220</v>
      </c>
      <c r="C75" s="112" t="s">
        <v>190</v>
      </c>
      <c r="D75" s="113" t="s">
        <v>199</v>
      </c>
      <c r="E75" s="109">
        <v>11.54</v>
      </c>
      <c r="F75" s="114">
        <v>0.33</v>
      </c>
      <c r="G75" s="114">
        <v>2.2999999999999998</v>
      </c>
      <c r="H75" s="114">
        <v>1.91</v>
      </c>
      <c r="I75" s="114">
        <v>5.47</v>
      </c>
      <c r="J75" s="114">
        <f t="shared" si="1"/>
        <v>21.549999999999997</v>
      </c>
    </row>
    <row r="76" spans="1:10" x14ac:dyDescent="0.2">
      <c r="A76" s="14">
        <f t="shared" si="2"/>
        <v>68</v>
      </c>
      <c r="B76" s="111"/>
      <c r="C76" s="112"/>
      <c r="D76" s="113"/>
      <c r="E76" s="109"/>
      <c r="F76" s="114"/>
      <c r="G76" s="114"/>
      <c r="H76" s="114"/>
      <c r="I76" s="114"/>
      <c r="J76" s="114"/>
    </row>
    <row r="77" spans="1:10" x14ac:dyDescent="0.2">
      <c r="A77" s="14">
        <f t="shared" si="2"/>
        <v>69</v>
      </c>
      <c r="B77" s="111" t="s">
        <v>223</v>
      </c>
      <c r="C77" s="112" t="s">
        <v>202</v>
      </c>
      <c r="D77" s="113" t="s">
        <v>221</v>
      </c>
      <c r="E77" s="109">
        <v>0</v>
      </c>
      <c r="F77" s="114">
        <v>1.66</v>
      </c>
      <c r="G77" s="114">
        <v>0.4</v>
      </c>
      <c r="H77" s="114">
        <v>0.34</v>
      </c>
      <c r="I77" s="114">
        <v>0.96</v>
      </c>
      <c r="J77" s="114">
        <f t="shared" ref="J77:J140" si="3">SUM(E77:I77)</f>
        <v>3.36</v>
      </c>
    </row>
    <row r="78" spans="1:10" x14ac:dyDescent="0.2">
      <c r="A78" s="14">
        <f t="shared" si="2"/>
        <v>70</v>
      </c>
      <c r="B78" s="111" t="s">
        <v>223</v>
      </c>
      <c r="C78" s="112" t="s">
        <v>202</v>
      </c>
      <c r="D78" s="113" t="s">
        <v>204</v>
      </c>
      <c r="E78" s="109">
        <v>0</v>
      </c>
      <c r="F78" s="114">
        <v>1.66</v>
      </c>
      <c r="G78" s="114">
        <v>0.56000000000000005</v>
      </c>
      <c r="H78" s="114">
        <v>0.47</v>
      </c>
      <c r="I78" s="114">
        <v>1.34</v>
      </c>
      <c r="J78" s="114">
        <f t="shared" si="3"/>
        <v>4.0299999999999994</v>
      </c>
    </row>
    <row r="79" spans="1:10" x14ac:dyDescent="0.2">
      <c r="A79" s="14">
        <f t="shared" si="2"/>
        <v>71</v>
      </c>
      <c r="B79" s="111" t="s">
        <v>223</v>
      </c>
      <c r="C79" s="112" t="s">
        <v>202</v>
      </c>
      <c r="D79" s="113" t="s">
        <v>205</v>
      </c>
      <c r="E79" s="109">
        <v>0</v>
      </c>
      <c r="F79" s="114">
        <v>1.66</v>
      </c>
      <c r="G79" s="114">
        <v>0.81</v>
      </c>
      <c r="H79" s="114">
        <v>0.67</v>
      </c>
      <c r="I79" s="114">
        <v>1.92</v>
      </c>
      <c r="J79" s="114">
        <f t="shared" si="3"/>
        <v>5.0599999999999996</v>
      </c>
    </row>
    <row r="80" spans="1:10" x14ac:dyDescent="0.2">
      <c r="A80" s="14">
        <f t="shared" si="2"/>
        <v>72</v>
      </c>
      <c r="B80" s="111" t="s">
        <v>223</v>
      </c>
      <c r="C80" s="112" t="s">
        <v>202</v>
      </c>
      <c r="D80" s="113" t="s">
        <v>206</v>
      </c>
      <c r="E80" s="109">
        <v>0</v>
      </c>
      <c r="F80" s="114">
        <v>1.66</v>
      </c>
      <c r="G80" s="114">
        <v>1.21</v>
      </c>
      <c r="H80" s="114">
        <v>1.01</v>
      </c>
      <c r="I80" s="114">
        <v>2.88</v>
      </c>
      <c r="J80" s="114">
        <f t="shared" si="3"/>
        <v>6.76</v>
      </c>
    </row>
    <row r="81" spans="1:10" x14ac:dyDescent="0.2">
      <c r="A81" s="14">
        <f t="shared" si="2"/>
        <v>73</v>
      </c>
      <c r="B81" s="111" t="s">
        <v>223</v>
      </c>
      <c r="C81" s="112" t="s">
        <v>202</v>
      </c>
      <c r="D81" s="113" t="s">
        <v>207</v>
      </c>
      <c r="E81" s="109">
        <v>0</v>
      </c>
      <c r="F81" s="114">
        <v>1.66</v>
      </c>
      <c r="G81" s="114">
        <v>1.61</v>
      </c>
      <c r="H81" s="114">
        <v>1.34</v>
      </c>
      <c r="I81" s="114">
        <v>3.84</v>
      </c>
      <c r="J81" s="114">
        <f t="shared" si="3"/>
        <v>8.4499999999999993</v>
      </c>
    </row>
    <row r="82" spans="1:10" x14ac:dyDescent="0.2">
      <c r="A82" s="14">
        <f t="shared" si="2"/>
        <v>74</v>
      </c>
      <c r="B82" s="111" t="s">
        <v>223</v>
      </c>
      <c r="C82" s="112" t="s">
        <v>202</v>
      </c>
      <c r="D82" s="113" t="s">
        <v>208</v>
      </c>
      <c r="E82" s="109">
        <v>0</v>
      </c>
      <c r="F82" s="114">
        <v>1.66</v>
      </c>
      <c r="G82" s="114">
        <v>2.02</v>
      </c>
      <c r="H82" s="114">
        <v>1.68</v>
      </c>
      <c r="I82" s="114">
        <v>4.8</v>
      </c>
      <c r="J82" s="114">
        <f t="shared" si="3"/>
        <v>10.16</v>
      </c>
    </row>
    <row r="83" spans="1:10" x14ac:dyDescent="0.2">
      <c r="A83" s="14">
        <f t="shared" si="2"/>
        <v>75</v>
      </c>
      <c r="B83" s="111" t="s">
        <v>223</v>
      </c>
      <c r="C83" s="112" t="s">
        <v>202</v>
      </c>
      <c r="D83" s="113" t="s">
        <v>209</v>
      </c>
      <c r="E83" s="109">
        <v>0</v>
      </c>
      <c r="F83" s="114">
        <v>1.66</v>
      </c>
      <c r="G83" s="114">
        <v>2.5</v>
      </c>
      <c r="H83" s="114">
        <v>2.08</v>
      </c>
      <c r="I83" s="114">
        <v>5.95</v>
      </c>
      <c r="J83" s="114">
        <f t="shared" si="3"/>
        <v>12.190000000000001</v>
      </c>
    </row>
    <row r="84" spans="1:10" x14ac:dyDescent="0.2">
      <c r="A84" s="14">
        <f t="shared" si="2"/>
        <v>76</v>
      </c>
      <c r="B84" s="111" t="s">
        <v>223</v>
      </c>
      <c r="C84" s="112" t="s">
        <v>202</v>
      </c>
      <c r="D84" s="113" t="s">
        <v>210</v>
      </c>
      <c r="E84" s="109">
        <v>0</v>
      </c>
      <c r="F84" s="114">
        <v>1.66</v>
      </c>
      <c r="G84" s="114">
        <v>3.23</v>
      </c>
      <c r="H84" s="114">
        <v>2.68</v>
      </c>
      <c r="I84" s="114">
        <v>7.68</v>
      </c>
      <c r="J84" s="114">
        <f t="shared" si="3"/>
        <v>15.25</v>
      </c>
    </row>
    <row r="85" spans="1:10" x14ac:dyDescent="0.2">
      <c r="A85" s="14">
        <f t="shared" si="2"/>
        <v>77</v>
      </c>
      <c r="B85" s="111" t="s">
        <v>223</v>
      </c>
      <c r="C85" s="112" t="s">
        <v>202</v>
      </c>
      <c r="D85" s="113" t="s">
        <v>222</v>
      </c>
      <c r="E85" s="109">
        <v>0</v>
      </c>
      <c r="F85" s="114">
        <v>1.66</v>
      </c>
      <c r="G85" s="114">
        <v>8.07</v>
      </c>
      <c r="H85" s="114">
        <v>6.71</v>
      </c>
      <c r="I85" s="114">
        <v>19.190000000000001</v>
      </c>
      <c r="J85" s="114">
        <f t="shared" si="3"/>
        <v>35.630000000000003</v>
      </c>
    </row>
    <row r="86" spans="1:10" x14ac:dyDescent="0.2">
      <c r="A86" s="14">
        <f t="shared" si="2"/>
        <v>78</v>
      </c>
      <c r="B86" s="111"/>
      <c r="C86" s="112"/>
      <c r="D86" s="113"/>
      <c r="E86" s="109"/>
      <c r="F86" s="114"/>
      <c r="G86" s="114"/>
      <c r="H86" s="114"/>
      <c r="I86" s="114"/>
      <c r="J86" s="114"/>
    </row>
    <row r="87" spans="1:10" x14ac:dyDescent="0.2">
      <c r="A87" s="14">
        <f t="shared" si="2"/>
        <v>79</v>
      </c>
      <c r="B87" s="111" t="s">
        <v>223</v>
      </c>
      <c r="C87" s="112" t="s">
        <v>211</v>
      </c>
      <c r="D87" s="113" t="s">
        <v>224</v>
      </c>
      <c r="E87" s="109">
        <v>0</v>
      </c>
      <c r="F87" s="114">
        <v>3.32</v>
      </c>
      <c r="G87" s="114">
        <v>0.56000000000000005</v>
      </c>
      <c r="H87" s="114">
        <v>0.47</v>
      </c>
      <c r="I87" s="114">
        <v>1.34</v>
      </c>
      <c r="J87" s="114">
        <f t="shared" si="3"/>
        <v>5.6899999999999995</v>
      </c>
    </row>
    <row r="88" spans="1:10" x14ac:dyDescent="0.2">
      <c r="A88" s="14">
        <f t="shared" si="2"/>
        <v>80</v>
      </c>
      <c r="B88" s="111" t="s">
        <v>223</v>
      </c>
      <c r="C88" s="112" t="s">
        <v>211</v>
      </c>
      <c r="D88" s="113" t="s">
        <v>213</v>
      </c>
      <c r="E88" s="109">
        <v>0</v>
      </c>
      <c r="F88" s="114">
        <v>3.32</v>
      </c>
      <c r="G88" s="114">
        <v>0.81</v>
      </c>
      <c r="H88" s="114">
        <v>0.67</v>
      </c>
      <c r="I88" s="114">
        <v>1.92</v>
      </c>
      <c r="J88" s="114">
        <f t="shared" si="3"/>
        <v>6.72</v>
      </c>
    </row>
    <row r="89" spans="1:10" x14ac:dyDescent="0.2">
      <c r="A89" s="14">
        <f t="shared" si="2"/>
        <v>81</v>
      </c>
      <c r="B89" s="111" t="s">
        <v>223</v>
      </c>
      <c r="C89" s="112" t="s">
        <v>211</v>
      </c>
      <c r="D89" s="113" t="s">
        <v>214</v>
      </c>
      <c r="E89" s="109">
        <v>0</v>
      </c>
      <c r="F89" s="114">
        <v>3.32</v>
      </c>
      <c r="G89" s="114">
        <v>1.21</v>
      </c>
      <c r="H89" s="114">
        <v>1.01</v>
      </c>
      <c r="I89" s="114">
        <v>2.88</v>
      </c>
      <c r="J89" s="114">
        <f t="shared" si="3"/>
        <v>8.4199999999999982</v>
      </c>
    </row>
    <row r="90" spans="1:10" x14ac:dyDescent="0.2">
      <c r="A90" s="14">
        <f t="shared" si="2"/>
        <v>82</v>
      </c>
      <c r="B90" s="111" t="s">
        <v>223</v>
      </c>
      <c r="C90" s="112" t="s">
        <v>211</v>
      </c>
      <c r="D90" s="113" t="s">
        <v>215</v>
      </c>
      <c r="E90" s="109">
        <v>0</v>
      </c>
      <c r="F90" s="114">
        <v>3.32</v>
      </c>
      <c r="G90" s="114">
        <v>1.41</v>
      </c>
      <c r="H90" s="114">
        <v>1.17</v>
      </c>
      <c r="I90" s="114">
        <v>3.36</v>
      </c>
      <c r="J90" s="114">
        <f t="shared" si="3"/>
        <v>9.26</v>
      </c>
    </row>
    <row r="91" spans="1:10" x14ac:dyDescent="0.2">
      <c r="A91" s="14">
        <f t="shared" si="2"/>
        <v>83</v>
      </c>
      <c r="B91" s="111" t="s">
        <v>223</v>
      </c>
      <c r="C91" s="112" t="s">
        <v>211</v>
      </c>
      <c r="D91" s="113" t="s">
        <v>216</v>
      </c>
      <c r="E91" s="109">
        <v>0</v>
      </c>
      <c r="F91" s="114">
        <v>3.32</v>
      </c>
      <c r="G91" s="114">
        <v>2.02</v>
      </c>
      <c r="H91" s="114">
        <v>1.68</v>
      </c>
      <c r="I91" s="114">
        <v>4.8</v>
      </c>
      <c r="J91" s="114">
        <f t="shared" si="3"/>
        <v>11.82</v>
      </c>
    </row>
    <row r="92" spans="1:10" x14ac:dyDescent="0.2">
      <c r="A92" s="14">
        <f t="shared" si="2"/>
        <v>84</v>
      </c>
      <c r="B92" s="111" t="s">
        <v>223</v>
      </c>
      <c r="C92" s="112" t="s">
        <v>211</v>
      </c>
      <c r="D92" s="113" t="s">
        <v>217</v>
      </c>
      <c r="E92" s="109">
        <v>0</v>
      </c>
      <c r="F92" s="114">
        <v>3.32</v>
      </c>
      <c r="G92" s="114">
        <v>3.23</v>
      </c>
      <c r="H92" s="114">
        <v>2.68</v>
      </c>
      <c r="I92" s="114">
        <v>7.68</v>
      </c>
      <c r="J92" s="114">
        <f t="shared" si="3"/>
        <v>16.91</v>
      </c>
    </row>
    <row r="93" spans="1:10" x14ac:dyDescent="0.2">
      <c r="A93" s="14">
        <f t="shared" si="2"/>
        <v>85</v>
      </c>
      <c r="B93" s="111"/>
      <c r="C93" s="112"/>
      <c r="D93" s="113"/>
      <c r="E93" s="109"/>
      <c r="F93" s="114"/>
      <c r="G93" s="114"/>
      <c r="H93" s="114"/>
      <c r="I93" s="114"/>
      <c r="J93" s="114"/>
    </row>
    <row r="94" spans="1:10" ht="22.5" x14ac:dyDescent="0.2">
      <c r="A94" s="14">
        <f t="shared" si="2"/>
        <v>86</v>
      </c>
      <c r="B94" s="111" t="s">
        <v>223</v>
      </c>
      <c r="C94" s="112" t="s">
        <v>190</v>
      </c>
      <c r="D94" s="113" t="s">
        <v>191</v>
      </c>
      <c r="E94" s="109">
        <v>0</v>
      </c>
      <c r="F94" s="114">
        <v>0.33</v>
      </c>
      <c r="G94" s="114">
        <v>0.36</v>
      </c>
      <c r="H94" s="114">
        <v>0.3</v>
      </c>
      <c r="I94" s="114">
        <v>0.86</v>
      </c>
      <c r="J94" s="114">
        <f t="shared" si="3"/>
        <v>1.85</v>
      </c>
    </row>
    <row r="95" spans="1:10" ht="22.5" x14ac:dyDescent="0.2">
      <c r="A95" s="14">
        <f t="shared" si="2"/>
        <v>87</v>
      </c>
      <c r="B95" s="111" t="s">
        <v>223</v>
      </c>
      <c r="C95" s="112" t="s">
        <v>190</v>
      </c>
      <c r="D95" s="113" t="s">
        <v>192</v>
      </c>
      <c r="E95" s="109">
        <v>0</v>
      </c>
      <c r="F95" s="114">
        <v>0.33</v>
      </c>
      <c r="G95" s="114">
        <v>0.6</v>
      </c>
      <c r="H95" s="114">
        <v>0.5</v>
      </c>
      <c r="I95" s="114">
        <v>1.44</v>
      </c>
      <c r="J95" s="114">
        <f t="shared" si="3"/>
        <v>2.87</v>
      </c>
    </row>
    <row r="96" spans="1:10" ht="22.5" x14ac:dyDescent="0.2">
      <c r="A96" s="14">
        <f t="shared" si="2"/>
        <v>88</v>
      </c>
      <c r="B96" s="111" t="s">
        <v>223</v>
      </c>
      <c r="C96" s="112" t="s">
        <v>190</v>
      </c>
      <c r="D96" s="113" t="s">
        <v>193</v>
      </c>
      <c r="E96" s="109">
        <v>0</v>
      </c>
      <c r="F96" s="114">
        <v>0.33</v>
      </c>
      <c r="G96" s="114">
        <v>0.85</v>
      </c>
      <c r="H96" s="114">
        <v>0.7</v>
      </c>
      <c r="I96" s="114">
        <v>2.02</v>
      </c>
      <c r="J96" s="114">
        <f t="shared" si="3"/>
        <v>3.9</v>
      </c>
    </row>
    <row r="97" spans="1:10" ht="22.5" x14ac:dyDescent="0.2">
      <c r="A97" s="14">
        <f t="shared" si="2"/>
        <v>89</v>
      </c>
      <c r="B97" s="111" t="s">
        <v>223</v>
      </c>
      <c r="C97" s="112" t="s">
        <v>190</v>
      </c>
      <c r="D97" s="113" t="s">
        <v>194</v>
      </c>
      <c r="E97" s="109">
        <v>0</v>
      </c>
      <c r="F97" s="114">
        <v>0.33</v>
      </c>
      <c r="G97" s="114">
        <v>1.0900000000000001</v>
      </c>
      <c r="H97" s="114">
        <v>0.91</v>
      </c>
      <c r="I97" s="114">
        <v>2.59</v>
      </c>
      <c r="J97" s="114">
        <f t="shared" si="3"/>
        <v>4.92</v>
      </c>
    </row>
    <row r="98" spans="1:10" ht="22.5" x14ac:dyDescent="0.2">
      <c r="A98" s="14">
        <f t="shared" si="2"/>
        <v>90</v>
      </c>
      <c r="B98" s="111" t="s">
        <v>223</v>
      </c>
      <c r="C98" s="112" t="s">
        <v>190</v>
      </c>
      <c r="D98" s="113" t="s">
        <v>195</v>
      </c>
      <c r="E98" s="109">
        <v>0</v>
      </c>
      <c r="F98" s="114">
        <v>0.33</v>
      </c>
      <c r="G98" s="114">
        <v>1.33</v>
      </c>
      <c r="H98" s="114">
        <v>1.1100000000000001</v>
      </c>
      <c r="I98" s="114">
        <v>3.17</v>
      </c>
      <c r="J98" s="114">
        <f t="shared" si="3"/>
        <v>5.94</v>
      </c>
    </row>
    <row r="99" spans="1:10" ht="22.5" x14ac:dyDescent="0.2">
      <c r="A99" s="14">
        <f t="shared" si="2"/>
        <v>91</v>
      </c>
      <c r="B99" s="111" t="s">
        <v>223</v>
      </c>
      <c r="C99" s="112" t="s">
        <v>190</v>
      </c>
      <c r="D99" s="113" t="s">
        <v>196</v>
      </c>
      <c r="E99" s="109">
        <v>0</v>
      </c>
      <c r="F99" s="114">
        <v>0.33</v>
      </c>
      <c r="G99" s="114">
        <v>1.57</v>
      </c>
      <c r="H99" s="114">
        <v>1.31</v>
      </c>
      <c r="I99" s="114">
        <v>3.74</v>
      </c>
      <c r="J99" s="114">
        <f t="shared" si="3"/>
        <v>6.95</v>
      </c>
    </row>
    <row r="100" spans="1:10" ht="22.5" x14ac:dyDescent="0.2">
      <c r="A100" s="14">
        <f t="shared" si="2"/>
        <v>92</v>
      </c>
      <c r="B100" s="111" t="s">
        <v>223</v>
      </c>
      <c r="C100" s="112" t="s">
        <v>190</v>
      </c>
      <c r="D100" s="113" t="s">
        <v>197</v>
      </c>
      <c r="E100" s="109">
        <v>0</v>
      </c>
      <c r="F100" s="114">
        <v>0.33</v>
      </c>
      <c r="G100" s="114">
        <v>1.81</v>
      </c>
      <c r="H100" s="114">
        <v>1.51</v>
      </c>
      <c r="I100" s="114">
        <v>4.32</v>
      </c>
      <c r="J100" s="114">
        <f t="shared" si="3"/>
        <v>7.9700000000000006</v>
      </c>
    </row>
    <row r="101" spans="1:10" ht="22.5" x14ac:dyDescent="0.2">
      <c r="A101" s="14">
        <f t="shared" si="2"/>
        <v>93</v>
      </c>
      <c r="B101" s="111" t="s">
        <v>223</v>
      </c>
      <c r="C101" s="112" t="s">
        <v>190</v>
      </c>
      <c r="D101" s="113" t="s">
        <v>198</v>
      </c>
      <c r="E101" s="109">
        <v>0</v>
      </c>
      <c r="F101" s="114">
        <v>0.33</v>
      </c>
      <c r="G101" s="114">
        <v>2.06</v>
      </c>
      <c r="H101" s="114">
        <v>1.71</v>
      </c>
      <c r="I101" s="114">
        <v>4.8899999999999997</v>
      </c>
      <c r="J101" s="114">
        <f t="shared" si="3"/>
        <v>8.9899999999999984</v>
      </c>
    </row>
    <row r="102" spans="1:10" ht="22.5" x14ac:dyDescent="0.2">
      <c r="A102" s="14">
        <f t="shared" si="2"/>
        <v>94</v>
      </c>
      <c r="B102" s="111" t="s">
        <v>223</v>
      </c>
      <c r="C102" s="112" t="s">
        <v>190</v>
      </c>
      <c r="D102" s="113" t="s">
        <v>199</v>
      </c>
      <c r="E102" s="109">
        <v>0</v>
      </c>
      <c r="F102" s="114">
        <v>0.33</v>
      </c>
      <c r="G102" s="114">
        <v>2.2999999999999998</v>
      </c>
      <c r="H102" s="114">
        <v>1.91</v>
      </c>
      <c r="I102" s="114">
        <v>5.47</v>
      </c>
      <c r="J102" s="114">
        <f t="shared" si="3"/>
        <v>10.01</v>
      </c>
    </row>
    <row r="103" spans="1:10" x14ac:dyDescent="0.2">
      <c r="A103" s="14">
        <f t="shared" si="2"/>
        <v>95</v>
      </c>
      <c r="B103" s="111"/>
      <c r="C103" s="112"/>
      <c r="D103" s="113"/>
      <c r="E103" s="109"/>
      <c r="F103" s="114"/>
      <c r="G103" s="114"/>
      <c r="H103" s="114"/>
      <c r="I103" s="114"/>
      <c r="J103" s="114"/>
    </row>
    <row r="104" spans="1:10" x14ac:dyDescent="0.2">
      <c r="A104" s="14">
        <f t="shared" si="2"/>
        <v>96</v>
      </c>
      <c r="B104" s="111" t="s">
        <v>225</v>
      </c>
      <c r="C104" s="112"/>
      <c r="D104" s="113"/>
      <c r="E104" s="109"/>
      <c r="F104" s="114"/>
      <c r="G104" s="114"/>
      <c r="H104" s="114"/>
      <c r="I104" s="114"/>
      <c r="J104" s="114"/>
    </row>
    <row r="105" spans="1:10" x14ac:dyDescent="0.2">
      <c r="A105" s="14">
        <f t="shared" si="2"/>
        <v>97</v>
      </c>
      <c r="B105" s="111" t="s">
        <v>29</v>
      </c>
      <c r="C105" s="112" t="s">
        <v>202</v>
      </c>
      <c r="D105" s="113" t="s">
        <v>221</v>
      </c>
      <c r="E105" s="109">
        <v>0</v>
      </c>
      <c r="F105" s="114">
        <v>0</v>
      </c>
      <c r="G105" s="114">
        <v>0.4</v>
      </c>
      <c r="H105" s="114">
        <v>0.34</v>
      </c>
      <c r="I105" s="114">
        <v>0.96</v>
      </c>
      <c r="J105" s="114">
        <f t="shared" si="3"/>
        <v>1.7</v>
      </c>
    </row>
    <row r="106" spans="1:10" x14ac:dyDescent="0.2">
      <c r="A106" s="14">
        <f t="shared" si="2"/>
        <v>98</v>
      </c>
      <c r="B106" s="111" t="s">
        <v>29</v>
      </c>
      <c r="C106" s="112" t="s">
        <v>202</v>
      </c>
      <c r="D106" s="113" t="s">
        <v>204</v>
      </c>
      <c r="E106" s="109">
        <v>0</v>
      </c>
      <c r="F106" s="114">
        <v>0</v>
      </c>
      <c r="G106" s="114">
        <v>0.56000000000000005</v>
      </c>
      <c r="H106" s="114">
        <v>0.47</v>
      </c>
      <c r="I106" s="114">
        <v>1.34</v>
      </c>
      <c r="J106" s="114">
        <f t="shared" si="3"/>
        <v>2.37</v>
      </c>
    </row>
    <row r="107" spans="1:10" x14ac:dyDescent="0.2">
      <c r="A107" s="14">
        <f t="shared" si="2"/>
        <v>99</v>
      </c>
      <c r="B107" s="111" t="s">
        <v>29</v>
      </c>
      <c r="C107" s="112" t="s">
        <v>202</v>
      </c>
      <c r="D107" s="113" t="s">
        <v>205</v>
      </c>
      <c r="E107" s="109">
        <v>0</v>
      </c>
      <c r="F107" s="114">
        <v>0</v>
      </c>
      <c r="G107" s="114">
        <v>0.81</v>
      </c>
      <c r="H107" s="114">
        <v>0.67</v>
      </c>
      <c r="I107" s="114">
        <v>1.92</v>
      </c>
      <c r="J107" s="114">
        <f t="shared" si="3"/>
        <v>3.4</v>
      </c>
    </row>
    <row r="108" spans="1:10" x14ac:dyDescent="0.2">
      <c r="A108" s="14">
        <f t="shared" si="2"/>
        <v>100</v>
      </c>
      <c r="B108" s="111" t="s">
        <v>29</v>
      </c>
      <c r="C108" s="112" t="s">
        <v>202</v>
      </c>
      <c r="D108" s="113" t="s">
        <v>206</v>
      </c>
      <c r="E108" s="109">
        <v>0</v>
      </c>
      <c r="F108" s="114">
        <v>0</v>
      </c>
      <c r="G108" s="114">
        <v>1.21</v>
      </c>
      <c r="H108" s="114">
        <v>1.01</v>
      </c>
      <c r="I108" s="114">
        <v>2.88</v>
      </c>
      <c r="J108" s="114">
        <f t="shared" si="3"/>
        <v>5.0999999999999996</v>
      </c>
    </row>
    <row r="109" spans="1:10" x14ac:dyDescent="0.2">
      <c r="A109" s="14">
        <f t="shared" si="2"/>
        <v>101</v>
      </c>
      <c r="B109" s="111" t="s">
        <v>29</v>
      </c>
      <c r="C109" s="112" t="s">
        <v>202</v>
      </c>
      <c r="D109" s="113" t="s">
        <v>207</v>
      </c>
      <c r="E109" s="109">
        <v>0</v>
      </c>
      <c r="F109" s="114">
        <v>0</v>
      </c>
      <c r="G109" s="114">
        <v>1.61</v>
      </c>
      <c r="H109" s="114">
        <v>1.34</v>
      </c>
      <c r="I109" s="114">
        <v>3.84</v>
      </c>
      <c r="J109" s="114">
        <f t="shared" si="3"/>
        <v>6.79</v>
      </c>
    </row>
    <row r="110" spans="1:10" x14ac:dyDescent="0.2">
      <c r="A110" s="14">
        <f t="shared" si="2"/>
        <v>102</v>
      </c>
      <c r="B110" s="111" t="s">
        <v>29</v>
      </c>
      <c r="C110" s="112" t="s">
        <v>202</v>
      </c>
      <c r="D110" s="113" t="s">
        <v>208</v>
      </c>
      <c r="E110" s="109">
        <v>0</v>
      </c>
      <c r="F110" s="114">
        <v>0</v>
      </c>
      <c r="G110" s="114">
        <v>2.02</v>
      </c>
      <c r="H110" s="114">
        <v>1.68</v>
      </c>
      <c r="I110" s="114">
        <v>4.8</v>
      </c>
      <c r="J110" s="114">
        <f t="shared" si="3"/>
        <v>8.5</v>
      </c>
    </row>
    <row r="111" spans="1:10" x14ac:dyDescent="0.2">
      <c r="A111" s="14">
        <f t="shared" si="2"/>
        <v>103</v>
      </c>
      <c r="B111" s="111" t="s">
        <v>29</v>
      </c>
      <c r="C111" s="112" t="s">
        <v>202</v>
      </c>
      <c r="D111" s="113" t="s">
        <v>209</v>
      </c>
      <c r="E111" s="109">
        <v>0</v>
      </c>
      <c r="F111" s="114">
        <v>0</v>
      </c>
      <c r="G111" s="114">
        <v>2.5</v>
      </c>
      <c r="H111" s="114">
        <v>2.08</v>
      </c>
      <c r="I111" s="114">
        <v>5.95</v>
      </c>
      <c r="J111" s="114">
        <f t="shared" si="3"/>
        <v>10.530000000000001</v>
      </c>
    </row>
    <row r="112" spans="1:10" x14ac:dyDescent="0.2">
      <c r="A112" s="14">
        <f t="shared" si="2"/>
        <v>104</v>
      </c>
      <c r="B112" s="111" t="s">
        <v>29</v>
      </c>
      <c r="C112" s="112" t="s">
        <v>202</v>
      </c>
      <c r="D112" s="113" t="s">
        <v>210</v>
      </c>
      <c r="E112" s="109">
        <v>0</v>
      </c>
      <c r="F112" s="114">
        <v>0</v>
      </c>
      <c r="G112" s="114">
        <v>3.23</v>
      </c>
      <c r="H112" s="114">
        <v>2.68</v>
      </c>
      <c r="I112" s="114">
        <v>7.68</v>
      </c>
      <c r="J112" s="114">
        <f t="shared" si="3"/>
        <v>13.59</v>
      </c>
    </row>
    <row r="113" spans="1:10" x14ac:dyDescent="0.2">
      <c r="A113" s="14">
        <f t="shared" si="2"/>
        <v>105</v>
      </c>
      <c r="B113" s="111" t="s">
        <v>29</v>
      </c>
      <c r="C113" s="112" t="s">
        <v>202</v>
      </c>
      <c r="D113" s="113" t="s">
        <v>222</v>
      </c>
      <c r="E113" s="109">
        <v>0</v>
      </c>
      <c r="F113" s="114">
        <v>0</v>
      </c>
      <c r="G113" s="114">
        <v>8.07</v>
      </c>
      <c r="H113" s="114">
        <v>6.71</v>
      </c>
      <c r="I113" s="114">
        <v>19.190000000000001</v>
      </c>
      <c r="J113" s="114">
        <f t="shared" si="3"/>
        <v>33.97</v>
      </c>
    </row>
    <row r="114" spans="1:10" x14ac:dyDescent="0.2">
      <c r="A114" s="14">
        <f t="shared" si="2"/>
        <v>106</v>
      </c>
      <c r="B114" s="111"/>
      <c r="C114" s="112"/>
      <c r="D114" s="113"/>
      <c r="E114" s="109"/>
      <c r="F114" s="114"/>
      <c r="G114" s="114"/>
      <c r="H114" s="114"/>
      <c r="I114" s="114"/>
      <c r="J114" s="114"/>
    </row>
    <row r="115" spans="1:10" ht="22.5" x14ac:dyDescent="0.2">
      <c r="A115" s="14">
        <f t="shared" si="2"/>
        <v>107</v>
      </c>
      <c r="B115" s="111" t="s">
        <v>29</v>
      </c>
      <c r="C115" s="112" t="s">
        <v>190</v>
      </c>
      <c r="D115" s="113" t="s">
        <v>191</v>
      </c>
      <c r="E115" s="109">
        <v>0</v>
      </c>
      <c r="F115" s="114">
        <v>0</v>
      </c>
      <c r="G115" s="114">
        <v>0.36</v>
      </c>
      <c r="H115" s="114">
        <v>0.3</v>
      </c>
      <c r="I115" s="114">
        <v>0.86</v>
      </c>
      <c r="J115" s="114">
        <f t="shared" si="3"/>
        <v>1.52</v>
      </c>
    </row>
    <row r="116" spans="1:10" ht="22.5" x14ac:dyDescent="0.2">
      <c r="A116" s="14">
        <f t="shared" si="2"/>
        <v>108</v>
      </c>
      <c r="B116" s="111" t="s">
        <v>29</v>
      </c>
      <c r="C116" s="112" t="s">
        <v>190</v>
      </c>
      <c r="D116" s="113" t="s">
        <v>192</v>
      </c>
      <c r="E116" s="109">
        <v>0</v>
      </c>
      <c r="F116" s="114">
        <v>0</v>
      </c>
      <c r="G116" s="114">
        <v>0.6</v>
      </c>
      <c r="H116" s="114">
        <v>0.5</v>
      </c>
      <c r="I116" s="114">
        <v>1.44</v>
      </c>
      <c r="J116" s="114">
        <f t="shared" si="3"/>
        <v>2.54</v>
      </c>
    </row>
    <row r="117" spans="1:10" ht="22.5" x14ac:dyDescent="0.2">
      <c r="A117" s="14">
        <f t="shared" si="2"/>
        <v>109</v>
      </c>
      <c r="B117" s="111" t="s">
        <v>29</v>
      </c>
      <c r="C117" s="112" t="s">
        <v>190</v>
      </c>
      <c r="D117" s="113" t="s">
        <v>193</v>
      </c>
      <c r="E117" s="109">
        <v>0</v>
      </c>
      <c r="F117" s="114">
        <v>0</v>
      </c>
      <c r="G117" s="114">
        <v>0.85</v>
      </c>
      <c r="H117" s="114">
        <v>0.7</v>
      </c>
      <c r="I117" s="114">
        <v>2.02</v>
      </c>
      <c r="J117" s="114">
        <f t="shared" si="3"/>
        <v>3.57</v>
      </c>
    </row>
    <row r="118" spans="1:10" ht="22.5" x14ac:dyDescent="0.2">
      <c r="A118" s="14">
        <f t="shared" si="2"/>
        <v>110</v>
      </c>
      <c r="B118" s="111" t="s">
        <v>29</v>
      </c>
      <c r="C118" s="112" t="s">
        <v>190</v>
      </c>
      <c r="D118" s="113" t="s">
        <v>194</v>
      </c>
      <c r="E118" s="109">
        <v>0</v>
      </c>
      <c r="F118" s="114">
        <v>0</v>
      </c>
      <c r="G118" s="114">
        <v>1.0900000000000001</v>
      </c>
      <c r="H118" s="114">
        <v>0.91</v>
      </c>
      <c r="I118" s="114">
        <v>2.59</v>
      </c>
      <c r="J118" s="114">
        <f t="shared" si="3"/>
        <v>4.59</v>
      </c>
    </row>
    <row r="119" spans="1:10" ht="22.5" x14ac:dyDescent="0.2">
      <c r="A119" s="14">
        <f t="shared" si="2"/>
        <v>111</v>
      </c>
      <c r="B119" s="111" t="s">
        <v>29</v>
      </c>
      <c r="C119" s="112" t="s">
        <v>190</v>
      </c>
      <c r="D119" s="113" t="s">
        <v>195</v>
      </c>
      <c r="E119" s="109">
        <v>0</v>
      </c>
      <c r="F119" s="114">
        <v>0</v>
      </c>
      <c r="G119" s="114">
        <v>1.33</v>
      </c>
      <c r="H119" s="114">
        <v>1.1100000000000001</v>
      </c>
      <c r="I119" s="114">
        <v>3.17</v>
      </c>
      <c r="J119" s="114">
        <f t="shared" si="3"/>
        <v>5.61</v>
      </c>
    </row>
    <row r="120" spans="1:10" ht="22.5" x14ac:dyDescent="0.2">
      <c r="A120" s="14">
        <f t="shared" si="2"/>
        <v>112</v>
      </c>
      <c r="B120" s="111" t="s">
        <v>29</v>
      </c>
      <c r="C120" s="112" t="s">
        <v>190</v>
      </c>
      <c r="D120" s="113" t="s">
        <v>196</v>
      </c>
      <c r="E120" s="109">
        <v>0</v>
      </c>
      <c r="F120" s="114">
        <v>0</v>
      </c>
      <c r="G120" s="114">
        <v>1.57</v>
      </c>
      <c r="H120" s="114">
        <v>1.31</v>
      </c>
      <c r="I120" s="114">
        <v>3.74</v>
      </c>
      <c r="J120" s="114">
        <f t="shared" si="3"/>
        <v>6.62</v>
      </c>
    </row>
    <row r="121" spans="1:10" ht="22.5" x14ac:dyDescent="0.2">
      <c r="A121" s="14">
        <f t="shared" si="2"/>
        <v>113</v>
      </c>
      <c r="B121" s="111" t="s">
        <v>29</v>
      </c>
      <c r="C121" s="112" t="s">
        <v>190</v>
      </c>
      <c r="D121" s="113" t="s">
        <v>197</v>
      </c>
      <c r="E121" s="109">
        <v>0</v>
      </c>
      <c r="F121" s="114">
        <v>0</v>
      </c>
      <c r="G121" s="114">
        <v>1.81</v>
      </c>
      <c r="H121" s="114">
        <v>1.51</v>
      </c>
      <c r="I121" s="114">
        <v>4.32</v>
      </c>
      <c r="J121" s="114">
        <f t="shared" si="3"/>
        <v>7.6400000000000006</v>
      </c>
    </row>
    <row r="122" spans="1:10" ht="22.5" x14ac:dyDescent="0.2">
      <c r="A122" s="14">
        <f t="shared" si="2"/>
        <v>114</v>
      </c>
      <c r="B122" s="111" t="s">
        <v>29</v>
      </c>
      <c r="C122" s="112" t="s">
        <v>190</v>
      </c>
      <c r="D122" s="113" t="s">
        <v>198</v>
      </c>
      <c r="E122" s="109">
        <v>0</v>
      </c>
      <c r="F122" s="114">
        <v>0</v>
      </c>
      <c r="G122" s="114">
        <v>2.06</v>
      </c>
      <c r="H122" s="114">
        <v>1.71</v>
      </c>
      <c r="I122" s="114">
        <v>4.8899999999999997</v>
      </c>
      <c r="J122" s="114">
        <f t="shared" si="3"/>
        <v>8.66</v>
      </c>
    </row>
    <row r="123" spans="1:10" ht="22.5" x14ac:dyDescent="0.2">
      <c r="A123" s="14">
        <f t="shared" si="2"/>
        <v>115</v>
      </c>
      <c r="B123" s="111" t="s">
        <v>29</v>
      </c>
      <c r="C123" s="112" t="s">
        <v>190</v>
      </c>
      <c r="D123" s="113" t="s">
        <v>199</v>
      </c>
      <c r="E123" s="109">
        <v>0</v>
      </c>
      <c r="F123" s="114">
        <v>0</v>
      </c>
      <c r="G123" s="114">
        <v>2.2999999999999998</v>
      </c>
      <c r="H123" s="114">
        <v>1.91</v>
      </c>
      <c r="I123" s="114">
        <v>5.47</v>
      </c>
      <c r="J123" s="114">
        <f t="shared" si="3"/>
        <v>9.68</v>
      </c>
    </row>
    <row r="124" spans="1:10" x14ac:dyDescent="0.2">
      <c r="A124" s="14">
        <f t="shared" si="2"/>
        <v>116</v>
      </c>
      <c r="B124" s="111"/>
      <c r="C124" s="112"/>
      <c r="D124" s="113"/>
      <c r="E124" s="109"/>
      <c r="F124" s="114"/>
      <c r="G124" s="114"/>
      <c r="H124" s="114"/>
      <c r="I124" s="114"/>
      <c r="J124" s="114"/>
    </row>
    <row r="125" spans="1:10" x14ac:dyDescent="0.2">
      <c r="A125" s="14">
        <f t="shared" si="2"/>
        <v>117</v>
      </c>
      <c r="B125" s="111" t="s">
        <v>226</v>
      </c>
      <c r="C125" s="112"/>
      <c r="D125" s="113"/>
      <c r="E125" s="109"/>
      <c r="F125" s="114"/>
      <c r="G125" s="114"/>
      <c r="H125" s="114"/>
      <c r="I125" s="114"/>
      <c r="J125" s="114"/>
    </row>
    <row r="126" spans="1:10" x14ac:dyDescent="0.2">
      <c r="A126" s="14">
        <f t="shared" si="2"/>
        <v>118</v>
      </c>
      <c r="B126" s="111" t="s">
        <v>227</v>
      </c>
      <c r="C126" s="112" t="s">
        <v>202</v>
      </c>
      <c r="D126" s="113" t="s">
        <v>204</v>
      </c>
      <c r="E126" s="109">
        <v>10.199999999999999</v>
      </c>
      <c r="F126" s="114">
        <v>1.66</v>
      </c>
      <c r="G126" s="114">
        <v>0.56000000000000005</v>
      </c>
      <c r="H126" s="114">
        <v>0.48</v>
      </c>
      <c r="I126" s="114">
        <v>1.34</v>
      </c>
      <c r="J126" s="114">
        <f t="shared" si="3"/>
        <v>14.24</v>
      </c>
    </row>
    <row r="127" spans="1:10" x14ac:dyDescent="0.2">
      <c r="A127" s="14">
        <f t="shared" si="2"/>
        <v>119</v>
      </c>
      <c r="B127" s="111" t="s">
        <v>227</v>
      </c>
      <c r="C127" s="112" t="s">
        <v>202</v>
      </c>
      <c r="D127" s="113" t="s">
        <v>205</v>
      </c>
      <c r="E127" s="109">
        <v>9.6199999999999992</v>
      </c>
      <c r="F127" s="114">
        <v>1.66</v>
      </c>
      <c r="G127" s="114">
        <v>0.81</v>
      </c>
      <c r="H127" s="114">
        <v>0.69</v>
      </c>
      <c r="I127" s="114">
        <v>1.92</v>
      </c>
      <c r="J127" s="114">
        <f t="shared" si="3"/>
        <v>14.7</v>
      </c>
    </row>
    <row r="128" spans="1:10" x14ac:dyDescent="0.2">
      <c r="A128" s="14">
        <f t="shared" si="2"/>
        <v>120</v>
      </c>
      <c r="B128" s="111" t="s">
        <v>227</v>
      </c>
      <c r="C128" s="112" t="s">
        <v>202</v>
      </c>
      <c r="D128" s="113" t="s">
        <v>206</v>
      </c>
      <c r="E128" s="109">
        <v>9.64</v>
      </c>
      <c r="F128" s="114">
        <v>1.66</v>
      </c>
      <c r="G128" s="114">
        <v>1.21</v>
      </c>
      <c r="H128" s="114">
        <v>1.03</v>
      </c>
      <c r="I128" s="114">
        <v>2.88</v>
      </c>
      <c r="J128" s="114">
        <f t="shared" si="3"/>
        <v>16.420000000000002</v>
      </c>
    </row>
    <row r="129" spans="1:10" x14ac:dyDescent="0.2">
      <c r="A129" s="14">
        <f t="shared" si="2"/>
        <v>121</v>
      </c>
      <c r="B129" s="111" t="s">
        <v>227</v>
      </c>
      <c r="C129" s="112" t="s">
        <v>202</v>
      </c>
      <c r="D129" s="113" t="s">
        <v>207</v>
      </c>
      <c r="E129" s="109">
        <v>10.18</v>
      </c>
      <c r="F129" s="114">
        <v>1.66</v>
      </c>
      <c r="G129" s="114">
        <v>1.61</v>
      </c>
      <c r="H129" s="114">
        <v>1.37</v>
      </c>
      <c r="I129" s="114">
        <v>3.84</v>
      </c>
      <c r="J129" s="114">
        <f t="shared" si="3"/>
        <v>18.66</v>
      </c>
    </row>
    <row r="130" spans="1:10" x14ac:dyDescent="0.2">
      <c r="A130" s="14">
        <f t="shared" si="2"/>
        <v>122</v>
      </c>
      <c r="B130" s="111" t="s">
        <v>227</v>
      </c>
      <c r="C130" s="112" t="s">
        <v>202</v>
      </c>
      <c r="D130" s="113" t="s">
        <v>208</v>
      </c>
      <c r="E130" s="109">
        <v>10.36</v>
      </c>
      <c r="F130" s="114">
        <v>1.66</v>
      </c>
      <c r="G130" s="114">
        <v>2.02</v>
      </c>
      <c r="H130" s="114">
        <v>1.72</v>
      </c>
      <c r="I130" s="114">
        <v>4.8</v>
      </c>
      <c r="J130" s="114">
        <f t="shared" si="3"/>
        <v>20.56</v>
      </c>
    </row>
    <row r="131" spans="1:10" x14ac:dyDescent="0.2">
      <c r="A131" s="14">
        <f t="shared" si="2"/>
        <v>123</v>
      </c>
      <c r="B131" s="111" t="s">
        <v>227</v>
      </c>
      <c r="C131" s="112" t="s">
        <v>202</v>
      </c>
      <c r="D131" s="113" t="s">
        <v>210</v>
      </c>
      <c r="E131" s="109">
        <v>11.54</v>
      </c>
      <c r="F131" s="114">
        <v>1.66</v>
      </c>
      <c r="G131" s="114">
        <v>3.23</v>
      </c>
      <c r="H131" s="114">
        <v>2.75</v>
      </c>
      <c r="I131" s="114">
        <v>7.68</v>
      </c>
      <c r="J131" s="114">
        <f t="shared" si="3"/>
        <v>26.86</v>
      </c>
    </row>
    <row r="132" spans="1:10" x14ac:dyDescent="0.2">
      <c r="A132" s="14">
        <f t="shared" si="2"/>
        <v>124</v>
      </c>
      <c r="B132" s="111"/>
      <c r="C132" s="112"/>
      <c r="D132" s="113"/>
      <c r="E132" s="109"/>
      <c r="F132" s="114"/>
      <c r="G132" s="114"/>
      <c r="H132" s="114"/>
      <c r="I132" s="114"/>
      <c r="J132" s="114"/>
    </row>
    <row r="133" spans="1:10" x14ac:dyDescent="0.2">
      <c r="A133" s="14">
        <f t="shared" si="2"/>
        <v>125</v>
      </c>
      <c r="B133" s="111" t="s">
        <v>227</v>
      </c>
      <c r="C133" s="112" t="s">
        <v>211</v>
      </c>
      <c r="D133" s="113" t="s">
        <v>216</v>
      </c>
      <c r="E133" s="109">
        <v>10.26</v>
      </c>
      <c r="F133" s="114">
        <v>3.32</v>
      </c>
      <c r="G133" s="114">
        <v>2.02</v>
      </c>
      <c r="H133" s="114">
        <v>1.72</v>
      </c>
      <c r="I133" s="114">
        <v>4.8</v>
      </c>
      <c r="J133" s="114">
        <f t="shared" si="3"/>
        <v>22.12</v>
      </c>
    </row>
    <row r="134" spans="1:10" x14ac:dyDescent="0.2">
      <c r="A134" s="14">
        <f t="shared" si="2"/>
        <v>126</v>
      </c>
      <c r="B134" s="111"/>
      <c r="C134" s="112"/>
      <c r="D134" s="113"/>
      <c r="E134" s="109"/>
      <c r="F134" s="114"/>
      <c r="G134" s="114"/>
      <c r="H134" s="114"/>
      <c r="I134" s="114"/>
      <c r="J134" s="114"/>
    </row>
    <row r="135" spans="1:10" ht="22.5" x14ac:dyDescent="0.2">
      <c r="A135" s="14">
        <f t="shared" si="2"/>
        <v>127</v>
      </c>
      <c r="B135" s="111" t="s">
        <v>227</v>
      </c>
      <c r="C135" s="112" t="s">
        <v>190</v>
      </c>
      <c r="D135" s="113" t="s">
        <v>191</v>
      </c>
      <c r="E135" s="109">
        <v>8.98</v>
      </c>
      <c r="F135" s="114">
        <v>0.33</v>
      </c>
      <c r="G135" s="114">
        <v>0.36</v>
      </c>
      <c r="H135" s="114">
        <v>0.31</v>
      </c>
      <c r="I135" s="114">
        <v>0.86</v>
      </c>
      <c r="J135" s="114">
        <f t="shared" si="3"/>
        <v>10.84</v>
      </c>
    </row>
    <row r="136" spans="1:10" ht="22.5" x14ac:dyDescent="0.2">
      <c r="A136" s="14">
        <f t="shared" si="2"/>
        <v>128</v>
      </c>
      <c r="B136" s="111" t="s">
        <v>227</v>
      </c>
      <c r="C136" s="112" t="s">
        <v>190</v>
      </c>
      <c r="D136" s="113" t="s">
        <v>192</v>
      </c>
      <c r="E136" s="109">
        <v>10.45</v>
      </c>
      <c r="F136" s="114">
        <v>0.33</v>
      </c>
      <c r="G136" s="114">
        <v>0.6</v>
      </c>
      <c r="H136" s="114">
        <v>0.52</v>
      </c>
      <c r="I136" s="114">
        <v>1.44</v>
      </c>
      <c r="J136" s="114">
        <f t="shared" si="3"/>
        <v>13.339999999999998</v>
      </c>
    </row>
    <row r="137" spans="1:10" ht="22.5" x14ac:dyDescent="0.2">
      <c r="A137" s="14">
        <f t="shared" si="2"/>
        <v>129</v>
      </c>
      <c r="B137" s="111" t="s">
        <v>227</v>
      </c>
      <c r="C137" s="112" t="s">
        <v>190</v>
      </c>
      <c r="D137" s="113" t="s">
        <v>193</v>
      </c>
      <c r="E137" s="109">
        <v>11.93</v>
      </c>
      <c r="F137" s="114">
        <v>0.33</v>
      </c>
      <c r="G137" s="114">
        <v>0.85</v>
      </c>
      <c r="H137" s="114">
        <v>0.72</v>
      </c>
      <c r="I137" s="114">
        <v>2.02</v>
      </c>
      <c r="J137" s="114">
        <f t="shared" si="3"/>
        <v>15.85</v>
      </c>
    </row>
    <row r="138" spans="1:10" ht="22.5" x14ac:dyDescent="0.2">
      <c r="A138" s="14">
        <f t="shared" si="2"/>
        <v>130</v>
      </c>
      <c r="B138" s="111" t="s">
        <v>227</v>
      </c>
      <c r="C138" s="112" t="s">
        <v>190</v>
      </c>
      <c r="D138" s="113" t="s">
        <v>194</v>
      </c>
      <c r="E138" s="109">
        <v>12.28</v>
      </c>
      <c r="F138" s="114">
        <v>0.33</v>
      </c>
      <c r="G138" s="114">
        <v>1.0900000000000001</v>
      </c>
      <c r="H138" s="114">
        <v>0.93</v>
      </c>
      <c r="I138" s="114">
        <v>2.59</v>
      </c>
      <c r="J138" s="114">
        <f t="shared" si="3"/>
        <v>17.22</v>
      </c>
    </row>
    <row r="139" spans="1:10" ht="22.5" x14ac:dyDescent="0.2">
      <c r="A139" s="14">
        <f t="shared" ref="A139:A190" si="4">A138+1</f>
        <v>131</v>
      </c>
      <c r="B139" s="111" t="s">
        <v>227</v>
      </c>
      <c r="C139" s="112" t="s">
        <v>190</v>
      </c>
      <c r="D139" s="113" t="s">
        <v>195</v>
      </c>
      <c r="E139" s="109">
        <v>13.75</v>
      </c>
      <c r="F139" s="114">
        <v>0.33</v>
      </c>
      <c r="G139" s="114">
        <v>1.33</v>
      </c>
      <c r="H139" s="114">
        <v>1.1299999999999999</v>
      </c>
      <c r="I139" s="114">
        <v>3.17</v>
      </c>
      <c r="J139" s="114">
        <f t="shared" si="3"/>
        <v>19.71</v>
      </c>
    </row>
    <row r="140" spans="1:10" ht="22.5" x14ac:dyDescent="0.2">
      <c r="A140" s="14">
        <f t="shared" si="4"/>
        <v>132</v>
      </c>
      <c r="B140" s="111" t="s">
        <v>227</v>
      </c>
      <c r="C140" s="112" t="s">
        <v>190</v>
      </c>
      <c r="D140" s="113" t="s">
        <v>196</v>
      </c>
      <c r="E140" s="109">
        <v>14.89</v>
      </c>
      <c r="F140" s="114">
        <v>0.33</v>
      </c>
      <c r="G140" s="114">
        <v>1.57</v>
      </c>
      <c r="H140" s="114">
        <v>1.34</v>
      </c>
      <c r="I140" s="114">
        <v>3.74</v>
      </c>
      <c r="J140" s="114">
        <f t="shared" si="3"/>
        <v>21.869999999999997</v>
      </c>
    </row>
    <row r="141" spans="1:10" ht="22.5" x14ac:dyDescent="0.2">
      <c r="A141" s="14">
        <f t="shared" si="4"/>
        <v>133</v>
      </c>
      <c r="B141" s="111" t="s">
        <v>227</v>
      </c>
      <c r="C141" s="112" t="s">
        <v>190</v>
      </c>
      <c r="D141" s="113" t="s">
        <v>197</v>
      </c>
      <c r="E141" s="109">
        <v>16.02</v>
      </c>
      <c r="F141" s="114">
        <v>0.33</v>
      </c>
      <c r="G141" s="114">
        <v>1.81</v>
      </c>
      <c r="H141" s="114">
        <v>1.55</v>
      </c>
      <c r="I141" s="114">
        <v>4.32</v>
      </c>
      <c r="J141" s="114">
        <f t="shared" ref="J141:J192" si="5">SUM(E141:I141)</f>
        <v>24.029999999999998</v>
      </c>
    </row>
    <row r="142" spans="1:10" ht="22.5" x14ac:dyDescent="0.2">
      <c r="A142" s="14">
        <f t="shared" si="4"/>
        <v>134</v>
      </c>
      <c r="B142" s="111" t="s">
        <v>227</v>
      </c>
      <c r="C142" s="112" t="s">
        <v>190</v>
      </c>
      <c r="D142" s="113" t="s">
        <v>198</v>
      </c>
      <c r="E142" s="109">
        <v>17.16</v>
      </c>
      <c r="F142" s="114">
        <v>0.33</v>
      </c>
      <c r="G142" s="114">
        <v>2.06</v>
      </c>
      <c r="H142" s="114">
        <v>1.75</v>
      </c>
      <c r="I142" s="114">
        <v>4.8899999999999997</v>
      </c>
      <c r="J142" s="114">
        <f t="shared" si="5"/>
        <v>26.189999999999998</v>
      </c>
    </row>
    <row r="143" spans="1:10" ht="22.5" x14ac:dyDescent="0.2">
      <c r="A143" s="14">
        <f t="shared" si="4"/>
        <v>135</v>
      </c>
      <c r="B143" s="111" t="s">
        <v>227</v>
      </c>
      <c r="C143" s="112" t="s">
        <v>190</v>
      </c>
      <c r="D143" s="113" t="s">
        <v>199</v>
      </c>
      <c r="E143" s="109">
        <v>18.29</v>
      </c>
      <c r="F143" s="114">
        <v>0.33</v>
      </c>
      <c r="G143" s="114">
        <v>2.2999999999999998</v>
      </c>
      <c r="H143" s="114">
        <v>1.96</v>
      </c>
      <c r="I143" s="114">
        <v>5.47</v>
      </c>
      <c r="J143" s="114">
        <f t="shared" si="5"/>
        <v>28.349999999999998</v>
      </c>
    </row>
    <row r="144" spans="1:10" x14ac:dyDescent="0.2">
      <c r="A144" s="14">
        <f t="shared" si="4"/>
        <v>136</v>
      </c>
      <c r="B144" s="111"/>
      <c r="C144" s="112"/>
      <c r="D144" s="113"/>
      <c r="E144" s="109"/>
      <c r="F144" s="114"/>
      <c r="G144" s="114"/>
      <c r="H144" s="114"/>
      <c r="I144" s="114"/>
      <c r="J144" s="114"/>
    </row>
    <row r="145" spans="1:10" x14ac:dyDescent="0.2">
      <c r="A145" s="14">
        <f t="shared" si="4"/>
        <v>137</v>
      </c>
      <c r="B145" s="111" t="s">
        <v>228</v>
      </c>
      <c r="C145" s="112"/>
      <c r="D145" s="113"/>
      <c r="E145" s="109"/>
      <c r="F145" s="114"/>
      <c r="G145" s="114"/>
      <c r="H145" s="114"/>
      <c r="I145" s="114"/>
      <c r="J145" s="114"/>
    </row>
    <row r="146" spans="1:10" x14ac:dyDescent="0.2">
      <c r="A146" s="14">
        <f t="shared" si="4"/>
        <v>138</v>
      </c>
      <c r="B146" s="111" t="s">
        <v>229</v>
      </c>
      <c r="C146" s="112" t="s">
        <v>202</v>
      </c>
      <c r="D146" s="113" t="s">
        <v>230</v>
      </c>
      <c r="E146" s="109">
        <v>10.199999999999999</v>
      </c>
      <c r="F146" s="114">
        <v>1.66</v>
      </c>
      <c r="G146" s="114">
        <v>0.56000000000000005</v>
      </c>
      <c r="H146" s="114">
        <v>0.48</v>
      </c>
      <c r="I146" s="114">
        <v>1.34</v>
      </c>
      <c r="J146" s="114">
        <f t="shared" si="5"/>
        <v>14.24</v>
      </c>
    </row>
    <row r="147" spans="1:10" x14ac:dyDescent="0.2">
      <c r="A147" s="14">
        <f t="shared" si="4"/>
        <v>139</v>
      </c>
      <c r="B147" s="111" t="s">
        <v>229</v>
      </c>
      <c r="C147" s="112" t="s">
        <v>202</v>
      </c>
      <c r="D147" s="113" t="s">
        <v>231</v>
      </c>
      <c r="E147" s="109">
        <v>9.6199999999999992</v>
      </c>
      <c r="F147" s="114">
        <v>1.66</v>
      </c>
      <c r="G147" s="114">
        <v>0.81</v>
      </c>
      <c r="H147" s="114">
        <v>0.69</v>
      </c>
      <c r="I147" s="114">
        <v>1.92</v>
      </c>
      <c r="J147" s="114">
        <f t="shared" si="5"/>
        <v>14.7</v>
      </c>
    </row>
    <row r="148" spans="1:10" x14ac:dyDescent="0.2">
      <c r="A148" s="14">
        <f t="shared" si="4"/>
        <v>140</v>
      </c>
      <c r="B148" s="111" t="s">
        <v>229</v>
      </c>
      <c r="C148" s="112" t="s">
        <v>202</v>
      </c>
      <c r="D148" s="113" t="s">
        <v>232</v>
      </c>
      <c r="E148" s="109">
        <v>9.64</v>
      </c>
      <c r="F148" s="114">
        <v>1.66</v>
      </c>
      <c r="G148" s="114">
        <v>1.21</v>
      </c>
      <c r="H148" s="114">
        <v>1.03</v>
      </c>
      <c r="I148" s="114">
        <v>2.88</v>
      </c>
      <c r="J148" s="114">
        <f t="shared" si="5"/>
        <v>16.420000000000002</v>
      </c>
    </row>
    <row r="149" spans="1:10" x14ac:dyDescent="0.2">
      <c r="A149" s="14">
        <f t="shared" si="4"/>
        <v>141</v>
      </c>
      <c r="B149" s="111" t="s">
        <v>229</v>
      </c>
      <c r="C149" s="112" t="s">
        <v>202</v>
      </c>
      <c r="D149" s="113" t="s">
        <v>233</v>
      </c>
      <c r="E149" s="109">
        <v>10.18</v>
      </c>
      <c r="F149" s="114">
        <v>1.66</v>
      </c>
      <c r="G149" s="114">
        <v>1.61</v>
      </c>
      <c r="H149" s="114">
        <v>1.37</v>
      </c>
      <c r="I149" s="114">
        <v>3.84</v>
      </c>
      <c r="J149" s="114">
        <f t="shared" si="5"/>
        <v>18.66</v>
      </c>
    </row>
    <row r="150" spans="1:10" x14ac:dyDescent="0.2">
      <c r="A150" s="14">
        <f t="shared" si="4"/>
        <v>142</v>
      </c>
      <c r="B150" s="111" t="s">
        <v>229</v>
      </c>
      <c r="C150" s="112" t="s">
        <v>202</v>
      </c>
      <c r="D150" s="113" t="s">
        <v>234</v>
      </c>
      <c r="E150" s="109">
        <v>10.36</v>
      </c>
      <c r="F150" s="114">
        <v>1.66</v>
      </c>
      <c r="G150" s="114">
        <v>2.02</v>
      </c>
      <c r="H150" s="114">
        <v>1.72</v>
      </c>
      <c r="I150" s="114">
        <v>4.8</v>
      </c>
      <c r="J150" s="114">
        <f t="shared" si="5"/>
        <v>20.56</v>
      </c>
    </row>
    <row r="151" spans="1:10" x14ac:dyDescent="0.2">
      <c r="A151" s="14">
        <f t="shared" si="4"/>
        <v>143</v>
      </c>
      <c r="B151" s="111" t="s">
        <v>229</v>
      </c>
      <c r="C151" s="112" t="s">
        <v>202</v>
      </c>
      <c r="D151" s="113" t="s">
        <v>235</v>
      </c>
      <c r="E151" s="109">
        <v>11.54</v>
      </c>
      <c r="F151" s="114">
        <v>1.66</v>
      </c>
      <c r="G151" s="114">
        <v>3.23</v>
      </c>
      <c r="H151" s="114">
        <v>2.75</v>
      </c>
      <c r="I151" s="114">
        <v>7.68</v>
      </c>
      <c r="J151" s="114">
        <f t="shared" si="5"/>
        <v>26.86</v>
      </c>
    </row>
    <row r="152" spans="1:10" x14ac:dyDescent="0.2">
      <c r="A152" s="14">
        <f t="shared" si="4"/>
        <v>144</v>
      </c>
      <c r="B152" s="111"/>
      <c r="C152" s="112"/>
      <c r="D152" s="113"/>
      <c r="E152" s="109"/>
      <c r="F152" s="114"/>
      <c r="G152" s="114"/>
      <c r="H152" s="114"/>
      <c r="I152" s="114"/>
      <c r="J152" s="114"/>
    </row>
    <row r="153" spans="1:10" x14ac:dyDescent="0.2">
      <c r="A153" s="14">
        <f t="shared" si="4"/>
        <v>145</v>
      </c>
      <c r="B153" s="111" t="s">
        <v>229</v>
      </c>
      <c r="C153" s="112" t="s">
        <v>202</v>
      </c>
      <c r="D153" s="113" t="s">
        <v>236</v>
      </c>
      <c r="E153" s="109">
        <v>9.6199999999999992</v>
      </c>
      <c r="F153" s="114">
        <v>1.66</v>
      </c>
      <c r="G153" s="114">
        <v>0.81</v>
      </c>
      <c r="H153" s="114">
        <v>0.69</v>
      </c>
      <c r="I153" s="114">
        <v>1.92</v>
      </c>
      <c r="J153" s="114">
        <f t="shared" si="5"/>
        <v>14.7</v>
      </c>
    </row>
    <row r="154" spans="1:10" x14ac:dyDescent="0.2">
      <c r="A154" s="14">
        <f t="shared" si="4"/>
        <v>146</v>
      </c>
      <c r="B154" s="111" t="s">
        <v>229</v>
      </c>
      <c r="C154" s="112" t="s">
        <v>202</v>
      </c>
      <c r="D154" s="113" t="s">
        <v>237</v>
      </c>
      <c r="E154" s="109">
        <v>9.64</v>
      </c>
      <c r="F154" s="114">
        <v>1.66</v>
      </c>
      <c r="G154" s="114">
        <v>1.21</v>
      </c>
      <c r="H154" s="114">
        <v>1.03</v>
      </c>
      <c r="I154" s="114">
        <v>2.88</v>
      </c>
      <c r="J154" s="114">
        <f t="shared" si="5"/>
        <v>16.420000000000002</v>
      </c>
    </row>
    <row r="155" spans="1:10" x14ac:dyDescent="0.2">
      <c r="A155" s="14">
        <f t="shared" si="4"/>
        <v>147</v>
      </c>
      <c r="B155" s="111" t="s">
        <v>229</v>
      </c>
      <c r="C155" s="112" t="s">
        <v>202</v>
      </c>
      <c r="D155" s="113" t="s">
        <v>238</v>
      </c>
      <c r="E155" s="109">
        <v>10.18</v>
      </c>
      <c r="F155" s="114">
        <v>1.66</v>
      </c>
      <c r="G155" s="114">
        <v>1.61</v>
      </c>
      <c r="H155" s="114">
        <v>1.37</v>
      </c>
      <c r="I155" s="114">
        <v>3.84</v>
      </c>
      <c r="J155" s="114">
        <f t="shared" si="5"/>
        <v>18.66</v>
      </c>
    </row>
    <row r="156" spans="1:10" x14ac:dyDescent="0.2">
      <c r="A156" s="14">
        <f t="shared" si="4"/>
        <v>148</v>
      </c>
      <c r="B156" s="111" t="s">
        <v>229</v>
      </c>
      <c r="C156" s="112" t="s">
        <v>202</v>
      </c>
      <c r="D156" s="113" t="s">
        <v>239</v>
      </c>
      <c r="E156" s="109">
        <v>10.36</v>
      </c>
      <c r="F156" s="114">
        <v>1.66</v>
      </c>
      <c r="G156" s="114">
        <v>2.02</v>
      </c>
      <c r="H156" s="114">
        <v>1.72</v>
      </c>
      <c r="I156" s="114">
        <v>4.8</v>
      </c>
      <c r="J156" s="114">
        <f t="shared" si="5"/>
        <v>20.56</v>
      </c>
    </row>
    <row r="157" spans="1:10" x14ac:dyDescent="0.2">
      <c r="A157" s="14">
        <f t="shared" si="4"/>
        <v>149</v>
      </c>
      <c r="B157" s="111" t="s">
        <v>229</v>
      </c>
      <c r="C157" s="112" t="s">
        <v>202</v>
      </c>
      <c r="D157" s="113" t="s">
        <v>240</v>
      </c>
      <c r="E157" s="109">
        <v>11.54</v>
      </c>
      <c r="F157" s="114">
        <v>1.66</v>
      </c>
      <c r="G157" s="114">
        <v>3.23</v>
      </c>
      <c r="H157" s="114">
        <v>2.75</v>
      </c>
      <c r="I157" s="114">
        <v>7.68</v>
      </c>
      <c r="J157" s="114">
        <f t="shared" si="5"/>
        <v>26.86</v>
      </c>
    </row>
    <row r="158" spans="1:10" x14ac:dyDescent="0.2">
      <c r="A158" s="14">
        <f t="shared" si="4"/>
        <v>150</v>
      </c>
      <c r="B158" s="111"/>
      <c r="C158" s="112"/>
      <c r="D158" s="113"/>
      <c r="E158" s="109"/>
      <c r="F158" s="114"/>
      <c r="G158" s="114"/>
      <c r="H158" s="114"/>
      <c r="I158" s="114"/>
      <c r="J158" s="114"/>
    </row>
    <row r="159" spans="1:10" x14ac:dyDescent="0.2">
      <c r="A159" s="14">
        <f t="shared" si="4"/>
        <v>151</v>
      </c>
      <c r="B159" s="111" t="s">
        <v>229</v>
      </c>
      <c r="C159" s="112" t="s">
        <v>211</v>
      </c>
      <c r="D159" s="113" t="s">
        <v>241</v>
      </c>
      <c r="E159" s="109">
        <v>9.5500000000000007</v>
      </c>
      <c r="F159" s="114">
        <v>3.32</v>
      </c>
      <c r="G159" s="114">
        <v>1.41</v>
      </c>
      <c r="H159" s="114">
        <v>1.2</v>
      </c>
      <c r="I159" s="114">
        <v>3.36</v>
      </c>
      <c r="J159" s="114">
        <f t="shared" si="5"/>
        <v>18.84</v>
      </c>
    </row>
    <row r="160" spans="1:10" x14ac:dyDescent="0.2">
      <c r="A160" s="14">
        <f t="shared" si="4"/>
        <v>152</v>
      </c>
      <c r="B160" s="111" t="s">
        <v>229</v>
      </c>
      <c r="C160" s="112" t="s">
        <v>211</v>
      </c>
      <c r="D160" s="113" t="s">
        <v>242</v>
      </c>
      <c r="E160" s="109">
        <v>10.26</v>
      </c>
      <c r="F160" s="114">
        <v>3.32</v>
      </c>
      <c r="G160" s="114">
        <v>2.02</v>
      </c>
      <c r="H160" s="114">
        <v>1.72</v>
      </c>
      <c r="I160" s="114">
        <v>4.8</v>
      </c>
      <c r="J160" s="114">
        <f t="shared" si="5"/>
        <v>22.12</v>
      </c>
    </row>
    <row r="161" spans="1:10" x14ac:dyDescent="0.2">
      <c r="A161" s="14">
        <f t="shared" si="4"/>
        <v>153</v>
      </c>
      <c r="B161" s="111" t="s">
        <v>229</v>
      </c>
      <c r="C161" s="112" t="s">
        <v>211</v>
      </c>
      <c r="D161" s="113" t="s">
        <v>243</v>
      </c>
      <c r="E161" s="109">
        <v>10.3</v>
      </c>
      <c r="F161" s="114">
        <v>3.32</v>
      </c>
      <c r="G161" s="114">
        <v>3.23</v>
      </c>
      <c r="H161" s="114">
        <v>2.75</v>
      </c>
      <c r="I161" s="114">
        <v>7.68</v>
      </c>
      <c r="J161" s="114">
        <f t="shared" si="5"/>
        <v>27.28</v>
      </c>
    </row>
    <row r="162" spans="1:10" x14ac:dyDescent="0.2">
      <c r="A162" s="14">
        <f t="shared" si="4"/>
        <v>154</v>
      </c>
      <c r="B162" s="111" t="s">
        <v>229</v>
      </c>
      <c r="C162" s="112" t="s">
        <v>211</v>
      </c>
      <c r="D162" s="113" t="s">
        <v>244</v>
      </c>
      <c r="E162" s="109">
        <v>13.88</v>
      </c>
      <c r="F162" s="114">
        <v>3.32</v>
      </c>
      <c r="G162" s="114">
        <v>8.07</v>
      </c>
      <c r="H162" s="114">
        <v>6.87</v>
      </c>
      <c r="I162" s="114">
        <v>19.190000000000001</v>
      </c>
      <c r="J162" s="114">
        <f t="shared" si="5"/>
        <v>51.33</v>
      </c>
    </row>
    <row r="163" spans="1:10" x14ac:dyDescent="0.2">
      <c r="A163" s="14">
        <f t="shared" si="4"/>
        <v>155</v>
      </c>
      <c r="B163" s="111"/>
      <c r="C163" s="112"/>
      <c r="D163" s="113"/>
      <c r="E163" s="109"/>
      <c r="F163" s="114"/>
      <c r="G163" s="114"/>
      <c r="H163" s="114"/>
      <c r="I163" s="114"/>
      <c r="J163" s="114"/>
    </row>
    <row r="164" spans="1:10" x14ac:dyDescent="0.2">
      <c r="A164" s="14">
        <f t="shared" si="4"/>
        <v>156</v>
      </c>
      <c r="B164" s="111" t="s">
        <v>229</v>
      </c>
      <c r="C164" s="112" t="s">
        <v>211</v>
      </c>
      <c r="D164" s="113" t="s">
        <v>245</v>
      </c>
      <c r="E164" s="109">
        <v>10.26</v>
      </c>
      <c r="F164" s="114">
        <v>3.32</v>
      </c>
      <c r="G164" s="114">
        <v>2.02</v>
      </c>
      <c r="H164" s="114">
        <v>1.72</v>
      </c>
      <c r="I164" s="114">
        <v>4.8</v>
      </c>
      <c r="J164" s="114">
        <f t="shared" si="5"/>
        <v>22.12</v>
      </c>
    </row>
    <row r="165" spans="1:10" x14ac:dyDescent="0.2">
      <c r="A165" s="14">
        <f t="shared" si="4"/>
        <v>157</v>
      </c>
      <c r="B165" s="111" t="s">
        <v>229</v>
      </c>
      <c r="C165" s="112" t="s">
        <v>211</v>
      </c>
      <c r="D165" s="113" t="s">
        <v>246</v>
      </c>
      <c r="E165" s="109">
        <v>10.3</v>
      </c>
      <c r="F165" s="114">
        <v>3.32</v>
      </c>
      <c r="G165" s="114">
        <v>3.23</v>
      </c>
      <c r="H165" s="114">
        <v>2.75</v>
      </c>
      <c r="I165" s="114">
        <v>7.68</v>
      </c>
      <c r="J165" s="114">
        <f t="shared" si="5"/>
        <v>27.28</v>
      </c>
    </row>
    <row r="166" spans="1:10" x14ac:dyDescent="0.2">
      <c r="A166" s="14">
        <f t="shared" si="4"/>
        <v>158</v>
      </c>
      <c r="B166" s="111"/>
      <c r="C166" s="112"/>
      <c r="D166" s="113"/>
      <c r="E166" s="109"/>
      <c r="F166" s="114"/>
      <c r="G166" s="114"/>
      <c r="H166" s="114"/>
      <c r="I166" s="114"/>
      <c r="J166" s="114"/>
    </row>
    <row r="167" spans="1:10" ht="22.5" x14ac:dyDescent="0.2">
      <c r="A167" s="14">
        <f t="shared" si="4"/>
        <v>159</v>
      </c>
      <c r="B167" s="111" t="s">
        <v>229</v>
      </c>
      <c r="C167" s="112" t="s">
        <v>190</v>
      </c>
      <c r="D167" s="113" t="s">
        <v>191</v>
      </c>
      <c r="E167" s="109">
        <v>10.88</v>
      </c>
      <c r="F167" s="114">
        <v>0.33</v>
      </c>
      <c r="G167" s="114">
        <v>0.36</v>
      </c>
      <c r="H167" s="114">
        <v>0.31</v>
      </c>
      <c r="I167" s="114">
        <v>0.86</v>
      </c>
      <c r="J167" s="114">
        <f t="shared" si="5"/>
        <v>12.74</v>
      </c>
    </row>
    <row r="168" spans="1:10" ht="22.5" x14ac:dyDescent="0.2">
      <c r="A168" s="14">
        <f t="shared" si="4"/>
        <v>160</v>
      </c>
      <c r="B168" s="111" t="s">
        <v>229</v>
      </c>
      <c r="C168" s="112" t="s">
        <v>190</v>
      </c>
      <c r="D168" s="113" t="s">
        <v>192</v>
      </c>
      <c r="E168" s="109">
        <v>11.83</v>
      </c>
      <c r="F168" s="114">
        <v>0.33</v>
      </c>
      <c r="G168" s="114">
        <v>0.6</v>
      </c>
      <c r="H168" s="114">
        <v>0.52</v>
      </c>
      <c r="I168" s="114">
        <v>1.44</v>
      </c>
      <c r="J168" s="114">
        <f t="shared" si="5"/>
        <v>14.719999999999999</v>
      </c>
    </row>
    <row r="169" spans="1:10" ht="22.5" x14ac:dyDescent="0.2">
      <c r="A169" s="14">
        <f t="shared" si="4"/>
        <v>161</v>
      </c>
      <c r="B169" s="111" t="s">
        <v>229</v>
      </c>
      <c r="C169" s="112" t="s">
        <v>190</v>
      </c>
      <c r="D169" s="113" t="s">
        <v>193</v>
      </c>
      <c r="E169" s="109">
        <v>12.77</v>
      </c>
      <c r="F169" s="114">
        <v>0.33</v>
      </c>
      <c r="G169" s="114">
        <v>0.85</v>
      </c>
      <c r="H169" s="114">
        <v>0.72</v>
      </c>
      <c r="I169" s="114">
        <v>2.02</v>
      </c>
      <c r="J169" s="114">
        <f t="shared" si="5"/>
        <v>16.690000000000001</v>
      </c>
    </row>
    <row r="170" spans="1:10" ht="22.5" x14ac:dyDescent="0.2">
      <c r="A170" s="14">
        <f t="shared" si="4"/>
        <v>162</v>
      </c>
      <c r="B170" s="111" t="s">
        <v>229</v>
      </c>
      <c r="C170" s="112" t="s">
        <v>190</v>
      </c>
      <c r="D170" s="113" t="s">
        <v>194</v>
      </c>
      <c r="E170" s="109">
        <v>13.72</v>
      </c>
      <c r="F170" s="114">
        <v>0.33</v>
      </c>
      <c r="G170" s="114">
        <v>1.0900000000000001</v>
      </c>
      <c r="H170" s="114">
        <v>0.93</v>
      </c>
      <c r="I170" s="114">
        <v>2.59</v>
      </c>
      <c r="J170" s="114">
        <f t="shared" si="5"/>
        <v>18.66</v>
      </c>
    </row>
    <row r="171" spans="1:10" ht="22.5" x14ac:dyDescent="0.2">
      <c r="A171" s="14">
        <f t="shared" si="4"/>
        <v>163</v>
      </c>
      <c r="B171" s="111" t="s">
        <v>229</v>
      </c>
      <c r="C171" s="112" t="s">
        <v>190</v>
      </c>
      <c r="D171" s="113" t="s">
        <v>195</v>
      </c>
      <c r="E171" s="109">
        <v>14.66</v>
      </c>
      <c r="F171" s="114">
        <v>0.33</v>
      </c>
      <c r="G171" s="114">
        <v>1.33</v>
      </c>
      <c r="H171" s="114">
        <v>1.1299999999999999</v>
      </c>
      <c r="I171" s="114">
        <v>3.17</v>
      </c>
      <c r="J171" s="114">
        <f t="shared" si="5"/>
        <v>20.619999999999997</v>
      </c>
    </row>
    <row r="172" spans="1:10" ht="22.5" x14ac:dyDescent="0.2">
      <c r="A172" s="14">
        <f t="shared" si="4"/>
        <v>164</v>
      </c>
      <c r="B172" s="111" t="s">
        <v>229</v>
      </c>
      <c r="C172" s="112" t="s">
        <v>190</v>
      </c>
      <c r="D172" s="113" t="s">
        <v>196</v>
      </c>
      <c r="E172" s="109">
        <v>15.61</v>
      </c>
      <c r="F172" s="114">
        <v>0.33</v>
      </c>
      <c r="G172" s="114">
        <v>1.57</v>
      </c>
      <c r="H172" s="114">
        <v>1.34</v>
      </c>
      <c r="I172" s="114">
        <v>3.74</v>
      </c>
      <c r="J172" s="114">
        <f t="shared" si="5"/>
        <v>22.589999999999996</v>
      </c>
    </row>
    <row r="173" spans="1:10" ht="22.5" x14ac:dyDescent="0.2">
      <c r="A173" s="14">
        <f t="shared" si="4"/>
        <v>165</v>
      </c>
      <c r="B173" s="111" t="s">
        <v>229</v>
      </c>
      <c r="C173" s="112" t="s">
        <v>190</v>
      </c>
      <c r="D173" s="113" t="s">
        <v>197</v>
      </c>
      <c r="E173" s="109">
        <v>16.559999999999999</v>
      </c>
      <c r="F173" s="114">
        <v>0.33</v>
      </c>
      <c r="G173" s="114">
        <v>1.81</v>
      </c>
      <c r="H173" s="114">
        <v>1.55</v>
      </c>
      <c r="I173" s="114">
        <v>4.32</v>
      </c>
      <c r="J173" s="114">
        <f t="shared" si="5"/>
        <v>24.569999999999997</v>
      </c>
    </row>
    <row r="174" spans="1:10" ht="22.5" x14ac:dyDescent="0.2">
      <c r="A174" s="14">
        <f t="shared" si="4"/>
        <v>166</v>
      </c>
      <c r="B174" s="111" t="s">
        <v>229</v>
      </c>
      <c r="C174" s="112" t="s">
        <v>190</v>
      </c>
      <c r="D174" s="113" t="s">
        <v>198</v>
      </c>
      <c r="E174" s="109">
        <v>17.5</v>
      </c>
      <c r="F174" s="114">
        <v>0.33</v>
      </c>
      <c r="G174" s="114">
        <v>2.06</v>
      </c>
      <c r="H174" s="114">
        <v>1.75</v>
      </c>
      <c r="I174" s="114">
        <v>4.8899999999999997</v>
      </c>
      <c r="J174" s="114">
        <f t="shared" si="5"/>
        <v>26.529999999999998</v>
      </c>
    </row>
    <row r="175" spans="1:10" ht="22.5" x14ac:dyDescent="0.2">
      <c r="A175" s="14">
        <f t="shared" si="4"/>
        <v>167</v>
      </c>
      <c r="B175" s="111" t="s">
        <v>229</v>
      </c>
      <c r="C175" s="112" t="s">
        <v>190</v>
      </c>
      <c r="D175" s="113" t="s">
        <v>199</v>
      </c>
      <c r="E175" s="109">
        <v>18.45</v>
      </c>
      <c r="F175" s="114">
        <v>0.33</v>
      </c>
      <c r="G175" s="114">
        <v>2.2999999999999998</v>
      </c>
      <c r="H175" s="114">
        <v>1.96</v>
      </c>
      <c r="I175" s="114">
        <v>5.47</v>
      </c>
      <c r="J175" s="114">
        <f t="shared" si="5"/>
        <v>28.509999999999998</v>
      </c>
    </row>
    <row r="176" spans="1:10" ht="22.5" x14ac:dyDescent="0.2">
      <c r="A176" s="14">
        <f t="shared" si="4"/>
        <v>168</v>
      </c>
      <c r="B176" s="111" t="s">
        <v>229</v>
      </c>
      <c r="C176" s="112" t="s">
        <v>190</v>
      </c>
      <c r="D176" s="113" t="s">
        <v>247</v>
      </c>
      <c r="E176" s="109">
        <v>20.5</v>
      </c>
      <c r="F176" s="114">
        <v>0.33</v>
      </c>
      <c r="G176" s="114">
        <v>2.82</v>
      </c>
      <c r="H176" s="114">
        <v>2.4</v>
      </c>
      <c r="I176" s="114">
        <v>6.72</v>
      </c>
      <c r="J176" s="114">
        <f t="shared" si="5"/>
        <v>32.769999999999996</v>
      </c>
    </row>
    <row r="177" spans="1:10" ht="22.5" x14ac:dyDescent="0.2">
      <c r="A177" s="14">
        <f t="shared" si="4"/>
        <v>169</v>
      </c>
      <c r="B177" s="111" t="s">
        <v>229</v>
      </c>
      <c r="C177" s="112" t="s">
        <v>190</v>
      </c>
      <c r="D177" s="113" t="s">
        <v>248</v>
      </c>
      <c r="E177" s="109">
        <v>23.65</v>
      </c>
      <c r="F177" s="114">
        <v>0.33</v>
      </c>
      <c r="G177" s="114">
        <v>3.63</v>
      </c>
      <c r="H177" s="114">
        <v>3.09</v>
      </c>
      <c r="I177" s="114">
        <v>8.64</v>
      </c>
      <c r="J177" s="114">
        <f t="shared" si="5"/>
        <v>39.339999999999996</v>
      </c>
    </row>
    <row r="178" spans="1:10" ht="22.5" x14ac:dyDescent="0.2">
      <c r="A178" s="14">
        <f t="shared" si="4"/>
        <v>170</v>
      </c>
      <c r="B178" s="111" t="s">
        <v>229</v>
      </c>
      <c r="C178" s="112" t="s">
        <v>190</v>
      </c>
      <c r="D178" s="113" t="s">
        <v>249</v>
      </c>
      <c r="E178" s="109">
        <v>26.8</v>
      </c>
      <c r="F178" s="114">
        <v>0.33</v>
      </c>
      <c r="G178" s="114">
        <v>4.4400000000000004</v>
      </c>
      <c r="H178" s="114">
        <v>3.78</v>
      </c>
      <c r="I178" s="114">
        <v>10.56</v>
      </c>
      <c r="J178" s="114">
        <f t="shared" si="5"/>
        <v>45.910000000000004</v>
      </c>
    </row>
    <row r="179" spans="1:10" ht="22.5" x14ac:dyDescent="0.2">
      <c r="A179" s="14">
        <f t="shared" si="4"/>
        <v>171</v>
      </c>
      <c r="B179" s="111" t="s">
        <v>229</v>
      </c>
      <c r="C179" s="112" t="s">
        <v>190</v>
      </c>
      <c r="D179" s="113" t="s">
        <v>250</v>
      </c>
      <c r="E179" s="109">
        <v>29.95</v>
      </c>
      <c r="F179" s="114">
        <v>0.33</v>
      </c>
      <c r="G179" s="114">
        <v>5.24</v>
      </c>
      <c r="H179" s="114">
        <v>4.46</v>
      </c>
      <c r="I179" s="114">
        <v>12.47</v>
      </c>
      <c r="J179" s="114">
        <f t="shared" si="5"/>
        <v>52.449999999999996</v>
      </c>
    </row>
    <row r="180" spans="1:10" ht="22.5" x14ac:dyDescent="0.2">
      <c r="A180" s="14">
        <f t="shared" si="4"/>
        <v>172</v>
      </c>
      <c r="B180" s="111" t="s">
        <v>229</v>
      </c>
      <c r="C180" s="112" t="s">
        <v>190</v>
      </c>
      <c r="D180" s="113" t="s">
        <v>251</v>
      </c>
      <c r="E180" s="109">
        <v>33.1</v>
      </c>
      <c r="F180" s="114">
        <v>0.33</v>
      </c>
      <c r="G180" s="114">
        <v>6.05</v>
      </c>
      <c r="H180" s="114">
        <v>5.15</v>
      </c>
      <c r="I180" s="114">
        <v>14.39</v>
      </c>
      <c r="J180" s="114">
        <f t="shared" si="5"/>
        <v>59.019999999999996</v>
      </c>
    </row>
    <row r="181" spans="1:10" ht="22.5" x14ac:dyDescent="0.2">
      <c r="A181" s="14">
        <f t="shared" si="4"/>
        <v>173</v>
      </c>
      <c r="B181" s="111" t="s">
        <v>229</v>
      </c>
      <c r="C181" s="112" t="s">
        <v>190</v>
      </c>
      <c r="D181" s="113" t="s">
        <v>252</v>
      </c>
      <c r="E181" s="109">
        <v>36.26</v>
      </c>
      <c r="F181" s="114">
        <v>0.33</v>
      </c>
      <c r="G181" s="114">
        <v>6.86</v>
      </c>
      <c r="H181" s="114">
        <v>5.84</v>
      </c>
      <c r="I181" s="114">
        <v>16.309999999999999</v>
      </c>
      <c r="J181" s="114">
        <f t="shared" si="5"/>
        <v>65.599999999999994</v>
      </c>
    </row>
    <row r="182" spans="1:10" x14ac:dyDescent="0.2">
      <c r="A182" s="14">
        <f t="shared" si="4"/>
        <v>174</v>
      </c>
      <c r="B182" s="111"/>
      <c r="C182" s="112"/>
      <c r="D182" s="113"/>
      <c r="E182" s="109"/>
      <c r="F182" s="114"/>
      <c r="G182" s="114"/>
      <c r="H182" s="114"/>
      <c r="I182" s="114"/>
      <c r="J182" s="114"/>
    </row>
    <row r="183" spans="1:10" x14ac:dyDescent="0.2">
      <c r="A183" s="14">
        <f t="shared" si="4"/>
        <v>175</v>
      </c>
      <c r="B183" s="111" t="s">
        <v>253</v>
      </c>
      <c r="C183" s="112"/>
      <c r="D183" s="113"/>
      <c r="E183" s="109"/>
      <c r="F183" s="114"/>
      <c r="G183" s="114"/>
      <c r="H183" s="114"/>
      <c r="I183" s="114"/>
      <c r="J183" s="114"/>
    </row>
    <row r="184" spans="1:10" x14ac:dyDescent="0.2">
      <c r="A184" s="14">
        <f t="shared" si="4"/>
        <v>176</v>
      </c>
      <c r="B184" s="111" t="s">
        <v>31</v>
      </c>
      <c r="C184" s="112" t="s">
        <v>254</v>
      </c>
      <c r="D184" s="115">
        <v>1090639.8333333333</v>
      </c>
      <c r="E184" s="109">
        <v>0</v>
      </c>
      <c r="F184" s="114">
        <v>0</v>
      </c>
      <c r="G184" s="114">
        <v>1560.57</v>
      </c>
      <c r="H184" s="114">
        <v>7001.7</v>
      </c>
      <c r="I184" s="114">
        <v>43656.43</v>
      </c>
      <c r="J184" s="114">
        <f>SUM(E184:I184)</f>
        <v>52218.7</v>
      </c>
    </row>
    <row r="185" spans="1:10" x14ac:dyDescent="0.2">
      <c r="A185" s="14">
        <f t="shared" si="4"/>
        <v>177</v>
      </c>
      <c r="B185" s="111"/>
      <c r="C185" s="112"/>
      <c r="D185" s="113"/>
      <c r="E185" s="109"/>
      <c r="F185" s="114"/>
      <c r="G185" s="114"/>
      <c r="H185" s="114"/>
      <c r="I185" s="114"/>
      <c r="J185" s="114"/>
    </row>
    <row r="186" spans="1:10" x14ac:dyDescent="0.2">
      <c r="A186" s="14">
        <f t="shared" si="4"/>
        <v>178</v>
      </c>
      <c r="B186" s="111" t="s">
        <v>255</v>
      </c>
      <c r="C186" s="112"/>
      <c r="D186" s="113"/>
      <c r="E186" s="109"/>
      <c r="F186" s="114"/>
      <c r="G186" s="114"/>
      <c r="H186" s="114"/>
      <c r="I186" s="114"/>
      <c r="J186" s="114"/>
    </row>
    <row r="187" spans="1:10" x14ac:dyDescent="0.2">
      <c r="A187" s="14">
        <f t="shared" si="4"/>
        <v>179</v>
      </c>
      <c r="B187" s="111" t="s">
        <v>256</v>
      </c>
      <c r="C187" s="112" t="s">
        <v>257</v>
      </c>
      <c r="D187" s="113" t="s">
        <v>258</v>
      </c>
      <c r="E187" s="109">
        <v>4.92</v>
      </c>
      <c r="F187" s="114">
        <v>1.66</v>
      </c>
      <c r="G187" s="114">
        <v>0</v>
      </c>
      <c r="H187" s="114">
        <v>0</v>
      </c>
      <c r="I187" s="114">
        <v>0</v>
      </c>
      <c r="J187" s="114">
        <f>SUM(E187:I187)</f>
        <v>6.58</v>
      </c>
    </row>
    <row r="188" spans="1:10" x14ac:dyDescent="0.2">
      <c r="A188" s="14">
        <f t="shared" si="4"/>
        <v>180</v>
      </c>
      <c r="B188" s="111" t="s">
        <v>259</v>
      </c>
      <c r="C188" s="112" t="s">
        <v>257</v>
      </c>
      <c r="D188" s="113" t="s">
        <v>260</v>
      </c>
      <c r="E188" s="109">
        <v>9.83</v>
      </c>
      <c r="F188" s="114">
        <v>1.66</v>
      </c>
      <c r="G188" s="114">
        <v>0</v>
      </c>
      <c r="H188" s="114">
        <v>0</v>
      </c>
      <c r="I188" s="114">
        <v>0</v>
      </c>
      <c r="J188" s="114">
        <f t="shared" si="5"/>
        <v>11.49</v>
      </c>
    </row>
    <row r="189" spans="1:10" x14ac:dyDescent="0.2">
      <c r="A189" s="14">
        <f t="shared" si="4"/>
        <v>181</v>
      </c>
      <c r="B189" s="111"/>
      <c r="C189" s="112"/>
      <c r="D189" s="113"/>
      <c r="E189" s="109"/>
      <c r="F189" s="114"/>
      <c r="G189" s="114"/>
      <c r="H189" s="114"/>
      <c r="I189" s="114"/>
      <c r="J189" s="114"/>
    </row>
    <row r="190" spans="1:10" x14ac:dyDescent="0.2">
      <c r="A190" s="14">
        <f t="shared" si="4"/>
        <v>182</v>
      </c>
      <c r="B190" s="111" t="s">
        <v>261</v>
      </c>
      <c r="C190" s="112" t="s">
        <v>257</v>
      </c>
      <c r="D190" s="113" t="s">
        <v>260</v>
      </c>
      <c r="E190" s="109">
        <v>9.83</v>
      </c>
      <c r="F190" s="114">
        <v>1.66</v>
      </c>
      <c r="G190" s="114">
        <v>0</v>
      </c>
      <c r="H190" s="114">
        <v>0</v>
      </c>
      <c r="I190" s="114">
        <v>0</v>
      </c>
      <c r="J190" s="114">
        <f t="shared" si="5"/>
        <v>11.49</v>
      </c>
    </row>
    <row r="191" spans="1:10" x14ac:dyDescent="0.2">
      <c r="B191" s="111"/>
      <c r="C191" s="112"/>
      <c r="D191" s="113"/>
      <c r="E191" s="109"/>
      <c r="F191" s="114"/>
      <c r="G191" s="114"/>
      <c r="H191" s="114"/>
      <c r="I191" s="114"/>
      <c r="J191" s="114"/>
    </row>
    <row r="192" spans="1:10" x14ac:dyDescent="0.2">
      <c r="B192" s="111"/>
      <c r="C192" s="112"/>
      <c r="D192" s="113"/>
      <c r="E192" s="109"/>
      <c r="F192" s="114"/>
      <c r="G192" s="114"/>
      <c r="H192" s="114"/>
      <c r="I192" s="114"/>
      <c r="J192" s="114"/>
    </row>
    <row r="193" spans="2:10" x14ac:dyDescent="0.2">
      <c r="B193" s="111"/>
      <c r="C193" s="112"/>
      <c r="D193" s="113"/>
      <c r="E193" s="109"/>
      <c r="F193" s="114"/>
      <c r="G193" s="114"/>
      <c r="H193" s="114"/>
      <c r="I193" s="114"/>
      <c r="J193" s="114"/>
    </row>
    <row r="194" spans="2:10" x14ac:dyDescent="0.2">
      <c r="B194" s="111"/>
      <c r="C194" s="112"/>
      <c r="D194" s="113"/>
      <c r="E194" s="109"/>
      <c r="F194" s="114"/>
      <c r="G194" s="114"/>
      <c r="H194" s="114"/>
      <c r="I194" s="114"/>
      <c r="J194" s="114"/>
    </row>
    <row r="195" spans="2:10" x14ac:dyDescent="0.2">
      <c r="B195" s="111"/>
      <c r="C195" s="112"/>
      <c r="D195" s="113"/>
      <c r="E195" s="109"/>
      <c r="F195" s="114"/>
      <c r="G195" s="114"/>
      <c r="H195" s="114"/>
      <c r="I195" s="114"/>
      <c r="J195" s="114"/>
    </row>
    <row r="196" spans="2:10" x14ac:dyDescent="0.2">
      <c r="B196" s="111"/>
      <c r="C196" s="112"/>
      <c r="D196" s="113"/>
      <c r="E196" s="109"/>
      <c r="F196" s="114"/>
      <c r="G196" s="114"/>
      <c r="H196" s="114"/>
      <c r="I196" s="114"/>
      <c r="J196" s="114"/>
    </row>
    <row r="197" spans="2:10" x14ac:dyDescent="0.2">
      <c r="B197" s="111"/>
      <c r="C197" s="112"/>
      <c r="D197" s="113"/>
      <c r="E197" s="109"/>
      <c r="F197" s="114"/>
      <c r="G197" s="114"/>
      <c r="H197" s="114"/>
      <c r="I197" s="114"/>
      <c r="J197" s="114"/>
    </row>
    <row r="198" spans="2:10" x14ac:dyDescent="0.2">
      <c r="B198" s="111"/>
      <c r="C198" s="112"/>
      <c r="D198" s="113"/>
      <c r="E198" s="109"/>
      <c r="F198" s="114"/>
      <c r="G198" s="114"/>
      <c r="H198" s="114"/>
      <c r="I198" s="114"/>
      <c r="J198" s="114"/>
    </row>
    <row r="199" spans="2:10" x14ac:dyDescent="0.2">
      <c r="B199" s="111"/>
      <c r="C199" s="112"/>
      <c r="D199" s="113"/>
      <c r="E199" s="109"/>
      <c r="F199" s="114"/>
      <c r="G199" s="114"/>
      <c r="H199" s="114"/>
      <c r="I199" s="114"/>
      <c r="J199" s="114"/>
    </row>
    <row r="200" spans="2:10" x14ac:dyDescent="0.2">
      <c r="E200" s="7"/>
    </row>
    <row r="201" spans="2:10" x14ac:dyDescent="0.2">
      <c r="B201" s="84"/>
    </row>
    <row r="203" spans="2:10" x14ac:dyDescent="0.2">
      <c r="B203" s="84"/>
    </row>
    <row r="204" spans="2:10" x14ac:dyDescent="0.2">
      <c r="B204" s="84"/>
    </row>
  </sheetData>
  <mergeCells count="5">
    <mergeCell ref="A1:J1"/>
    <mergeCell ref="A2:J2"/>
    <mergeCell ref="A3:J3"/>
    <mergeCell ref="A4:J4"/>
    <mergeCell ref="B5:J5"/>
  </mergeCells>
  <printOptions horizontalCentered="1"/>
  <pageMargins left="0.7" right="0.7" top="0.75" bottom="0.75" header="0.3" footer="0.3"/>
  <pageSetup scale="82" fitToHeight="4" orientation="portrait" r:id="rId1"/>
  <headerFooter>
    <oddFooter>&amp;R&amp;F
&amp;A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H188"/>
  <sheetViews>
    <sheetView workbookViewId="0">
      <pane ySplit="6" topLeftCell="A8" activePane="bottomLeft" state="frozen"/>
      <selection activeCellId="1" sqref="E12 A1:XFD1048576"/>
      <selection pane="bottomLeft" activeCellId="1" sqref="E12 A1:XFD1048576"/>
    </sheetView>
  </sheetViews>
  <sheetFormatPr defaultColWidth="8.85546875" defaultRowHeight="11.25" x14ac:dyDescent="0.2"/>
  <cols>
    <col min="1" max="1" width="6.28515625" style="14" bestFit="1" customWidth="1"/>
    <col min="2" max="2" width="8" style="3" customWidth="1"/>
    <col min="3" max="3" width="28.28515625" style="3" bestFit="1" customWidth="1"/>
    <col min="4" max="4" width="23.42578125" style="3" bestFit="1" customWidth="1"/>
    <col min="5" max="5" width="6.85546875" style="3" customWidth="1"/>
    <col min="6" max="7" width="9" style="104" bestFit="1" customWidth="1"/>
    <col min="8" max="8" width="9.140625" style="104" bestFit="1" customWidth="1"/>
    <col min="9" max="16384" width="8.85546875" style="3"/>
  </cols>
  <sheetData>
    <row r="1" spans="1:8" x14ac:dyDescent="0.2">
      <c r="A1" s="101" t="str">
        <f>'JAP-5 Summary (Base Revenue)'!A1:G1</f>
        <v>Puget Sound Energy</v>
      </c>
      <c r="B1" s="101"/>
      <c r="C1" s="101"/>
      <c r="D1" s="101"/>
      <c r="E1" s="101"/>
      <c r="F1" s="101"/>
      <c r="G1" s="101"/>
      <c r="H1" s="101"/>
    </row>
    <row r="2" spans="1:8" x14ac:dyDescent="0.2">
      <c r="A2" s="101" t="s">
        <v>168</v>
      </c>
      <c r="B2" s="101"/>
      <c r="C2" s="101"/>
      <c r="D2" s="101"/>
      <c r="E2" s="101"/>
      <c r="F2" s="101"/>
      <c r="G2" s="101"/>
      <c r="H2" s="101"/>
    </row>
    <row r="3" spans="1:8" x14ac:dyDescent="0.2">
      <c r="A3" s="101" t="str">
        <f>'JAP-5 Summary (Base Revenue)'!A4:G4</f>
        <v>2019 Greneral Rate Case (GRC)</v>
      </c>
      <c r="B3" s="101"/>
      <c r="C3" s="101"/>
      <c r="D3" s="101"/>
      <c r="E3" s="101"/>
      <c r="F3" s="101"/>
      <c r="G3" s="101"/>
      <c r="H3" s="101"/>
    </row>
    <row r="4" spans="1:8" x14ac:dyDescent="0.2">
      <c r="A4" s="101" t="str">
        <f>'JAP-5 Summary (Base Revenue)'!A5:G5</f>
        <v>Test Year Ending December 31, 2018</v>
      </c>
      <c r="B4" s="101"/>
      <c r="C4" s="101"/>
      <c r="D4" s="101"/>
      <c r="E4" s="101"/>
      <c r="F4" s="101"/>
      <c r="G4" s="101"/>
      <c r="H4" s="101"/>
    </row>
    <row r="6" spans="1:8" ht="45" x14ac:dyDescent="0.2">
      <c r="A6" s="85" t="s">
        <v>5</v>
      </c>
      <c r="B6" s="85" t="s">
        <v>169</v>
      </c>
      <c r="C6" s="85" t="s">
        <v>6</v>
      </c>
      <c r="D6" s="85" t="s">
        <v>170</v>
      </c>
      <c r="E6" s="85" t="s">
        <v>171</v>
      </c>
      <c r="F6" s="86" t="s">
        <v>172</v>
      </c>
      <c r="G6" s="86" t="s">
        <v>173</v>
      </c>
      <c r="H6" s="86" t="s">
        <v>174</v>
      </c>
    </row>
    <row r="7" spans="1:8" x14ac:dyDescent="0.2">
      <c r="D7" s="10"/>
      <c r="E7" s="10" t="s">
        <v>175</v>
      </c>
      <c r="F7" s="87" t="s">
        <v>176</v>
      </c>
      <c r="G7" s="87" t="s">
        <v>177</v>
      </c>
      <c r="H7" s="87" t="s">
        <v>178</v>
      </c>
    </row>
    <row r="8" spans="1:8" x14ac:dyDescent="0.2">
      <c r="A8" s="14">
        <v>1</v>
      </c>
      <c r="B8" s="14">
        <v>50</v>
      </c>
      <c r="C8" s="14" t="s">
        <v>262</v>
      </c>
      <c r="D8" s="14" t="s">
        <v>263</v>
      </c>
      <c r="E8" s="105">
        <v>43221</v>
      </c>
      <c r="F8" s="106">
        <v>0.68</v>
      </c>
      <c r="G8" s="104">
        <v>0.75</v>
      </c>
      <c r="H8" s="104">
        <f>G8-F8</f>
        <v>6.9999999999999951E-2</v>
      </c>
    </row>
    <row r="9" spans="1:8" x14ac:dyDescent="0.2">
      <c r="A9" s="14">
        <f>A8+1</f>
        <v>2</v>
      </c>
      <c r="B9" s="14"/>
      <c r="C9" s="14"/>
      <c r="D9" s="14"/>
      <c r="E9" s="14"/>
      <c r="F9" s="106"/>
    </row>
    <row r="10" spans="1:8" x14ac:dyDescent="0.2">
      <c r="A10" s="14">
        <f t="shared" ref="A10:A73" si="0">A9+1</f>
        <v>3</v>
      </c>
      <c r="B10" s="14">
        <v>50</v>
      </c>
      <c r="C10" s="14" t="s">
        <v>264</v>
      </c>
      <c r="D10" s="14" t="s">
        <v>265</v>
      </c>
      <c r="E10" s="105">
        <v>43221</v>
      </c>
      <c r="F10" s="106">
        <v>5.19</v>
      </c>
      <c r="G10" s="104">
        <v>5.0599999999999996</v>
      </c>
      <c r="H10" s="104">
        <f>G10-F10</f>
        <v>-0.13000000000000078</v>
      </c>
    </row>
    <row r="11" spans="1:8" x14ac:dyDescent="0.2">
      <c r="A11" s="14">
        <f t="shared" si="0"/>
        <v>4</v>
      </c>
      <c r="B11" s="14">
        <v>50</v>
      </c>
      <c r="C11" s="14" t="s">
        <v>264</v>
      </c>
      <c r="D11" s="14" t="s">
        <v>266</v>
      </c>
      <c r="E11" s="105">
        <v>43221</v>
      </c>
      <c r="F11" s="106">
        <v>7.5</v>
      </c>
      <c r="G11" s="104">
        <v>7.6</v>
      </c>
      <c r="H11" s="104">
        <f>G11-F11</f>
        <v>9.9999999999999645E-2</v>
      </c>
    </row>
    <row r="12" spans="1:8" x14ac:dyDescent="0.2">
      <c r="A12" s="14">
        <f t="shared" si="0"/>
        <v>5</v>
      </c>
      <c r="B12" s="14">
        <v>50</v>
      </c>
      <c r="C12" s="14" t="s">
        <v>264</v>
      </c>
      <c r="D12" s="14" t="s">
        <v>267</v>
      </c>
      <c r="E12" s="105">
        <v>43221</v>
      </c>
      <c r="F12" s="106">
        <v>14.45</v>
      </c>
      <c r="G12" s="104">
        <v>15.25</v>
      </c>
      <c r="H12" s="104">
        <f>G12-F12</f>
        <v>0.80000000000000071</v>
      </c>
    </row>
    <row r="13" spans="1:8" x14ac:dyDescent="0.2">
      <c r="A13" s="14">
        <f t="shared" si="0"/>
        <v>6</v>
      </c>
      <c r="B13" s="14"/>
      <c r="C13" s="14"/>
      <c r="D13" s="14"/>
      <c r="E13" s="14"/>
      <c r="F13" s="106"/>
    </row>
    <row r="14" spans="1:8" x14ac:dyDescent="0.2">
      <c r="A14" s="14">
        <f t="shared" si="0"/>
        <v>7</v>
      </c>
      <c r="B14" s="14"/>
      <c r="C14" s="14"/>
      <c r="D14" s="14"/>
      <c r="E14" s="14"/>
      <c r="F14" s="106"/>
    </row>
    <row r="15" spans="1:8" x14ac:dyDescent="0.2">
      <c r="A15" s="14">
        <f t="shared" si="0"/>
        <v>8</v>
      </c>
      <c r="B15" s="14">
        <v>50</v>
      </c>
      <c r="C15" s="14" t="s">
        <v>268</v>
      </c>
      <c r="D15" s="14" t="s">
        <v>265</v>
      </c>
      <c r="E15" s="105">
        <v>43221</v>
      </c>
      <c r="F15" s="106">
        <v>3.09</v>
      </c>
      <c r="G15" s="104">
        <v>3.4</v>
      </c>
      <c r="H15" s="104">
        <f>G15-F15</f>
        <v>0.31000000000000005</v>
      </c>
    </row>
    <row r="16" spans="1:8" x14ac:dyDescent="0.2">
      <c r="A16" s="14">
        <f t="shared" si="0"/>
        <v>9</v>
      </c>
      <c r="B16" s="14">
        <v>50</v>
      </c>
      <c r="C16" s="14" t="s">
        <v>268</v>
      </c>
      <c r="D16" s="14" t="s">
        <v>266</v>
      </c>
      <c r="E16" s="105">
        <v>43221</v>
      </c>
      <c r="F16" s="106">
        <v>5.4</v>
      </c>
      <c r="G16" s="104">
        <v>5.94</v>
      </c>
      <c r="H16" s="104">
        <f>G16-F16</f>
        <v>0.54</v>
      </c>
    </row>
    <row r="17" spans="1:8" x14ac:dyDescent="0.2">
      <c r="A17" s="14">
        <f t="shared" si="0"/>
        <v>10</v>
      </c>
      <c r="B17" s="14">
        <v>50</v>
      </c>
      <c r="C17" s="14" t="s">
        <v>268</v>
      </c>
      <c r="D17" s="14" t="s">
        <v>267</v>
      </c>
      <c r="E17" s="105">
        <v>43221</v>
      </c>
      <c r="F17" s="106">
        <v>12.35</v>
      </c>
      <c r="G17" s="104">
        <v>13.59</v>
      </c>
      <c r="H17" s="104">
        <f>G17-F17</f>
        <v>1.2400000000000002</v>
      </c>
    </row>
    <row r="18" spans="1:8" x14ac:dyDescent="0.2">
      <c r="A18" s="14">
        <f t="shared" si="0"/>
        <v>11</v>
      </c>
      <c r="B18" s="14">
        <v>50</v>
      </c>
      <c r="C18" s="14" t="s">
        <v>268</v>
      </c>
      <c r="D18" s="14" t="s">
        <v>269</v>
      </c>
      <c r="E18" s="105">
        <v>43221</v>
      </c>
      <c r="F18" s="106">
        <v>21.61</v>
      </c>
      <c r="G18" s="104">
        <v>23.78</v>
      </c>
      <c r="H18" s="104">
        <f>G18-F18</f>
        <v>2.1700000000000017</v>
      </c>
    </row>
    <row r="19" spans="1:8" x14ac:dyDescent="0.2">
      <c r="A19" s="14">
        <f t="shared" si="0"/>
        <v>12</v>
      </c>
      <c r="B19" s="14"/>
      <c r="C19" s="14"/>
      <c r="D19" s="14"/>
      <c r="E19" s="14"/>
      <c r="F19" s="106"/>
    </row>
    <row r="20" spans="1:8" x14ac:dyDescent="0.2">
      <c r="A20" s="14">
        <f t="shared" si="0"/>
        <v>13</v>
      </c>
      <c r="B20" s="14">
        <v>51</v>
      </c>
      <c r="C20" s="14" t="s">
        <v>270</v>
      </c>
      <c r="D20" s="14" t="s">
        <v>271</v>
      </c>
      <c r="E20" s="105">
        <v>43252</v>
      </c>
      <c r="F20" s="107">
        <v>1.328E-2</v>
      </c>
      <c r="G20" s="108">
        <v>1.4789999999999999E-2</v>
      </c>
      <c r="H20" s="108">
        <f>G20-F20</f>
        <v>1.5099999999999992E-3</v>
      </c>
    </row>
    <row r="21" spans="1:8" x14ac:dyDescent="0.2">
      <c r="A21" s="14">
        <f t="shared" si="0"/>
        <v>14</v>
      </c>
      <c r="B21" s="14">
        <v>51</v>
      </c>
      <c r="C21" s="14" t="s">
        <v>270</v>
      </c>
      <c r="D21" s="14" t="s">
        <v>272</v>
      </c>
      <c r="E21" s="105">
        <v>43252</v>
      </c>
      <c r="F21" s="107">
        <v>7.3999999999999999E-4</v>
      </c>
      <c r="G21" s="108">
        <v>1.3600000000000001E-3</v>
      </c>
      <c r="H21" s="108">
        <f>G21-F21</f>
        <v>6.2000000000000011E-4</v>
      </c>
    </row>
    <row r="22" spans="1:8" x14ac:dyDescent="0.2">
      <c r="A22" s="14">
        <f t="shared" si="0"/>
        <v>15</v>
      </c>
      <c r="B22" s="14"/>
      <c r="C22" s="14"/>
      <c r="D22" s="14"/>
      <c r="E22" s="14"/>
      <c r="F22" s="106"/>
    </row>
    <row r="23" spans="1:8" x14ac:dyDescent="0.2">
      <c r="A23" s="14">
        <f t="shared" si="0"/>
        <v>16</v>
      </c>
      <c r="B23" s="14">
        <v>51</v>
      </c>
      <c r="C23" s="14" t="s">
        <v>273</v>
      </c>
      <c r="D23" s="14" t="s">
        <v>274</v>
      </c>
      <c r="E23" s="105">
        <v>43221</v>
      </c>
      <c r="F23" s="106">
        <v>1.39</v>
      </c>
      <c r="G23" s="104">
        <v>1.53</v>
      </c>
      <c r="H23" s="104">
        <f t="shared" ref="H23:H31" si="1">G23-F23</f>
        <v>0.14000000000000012</v>
      </c>
    </row>
    <row r="24" spans="1:8" x14ac:dyDescent="0.2">
      <c r="A24" s="14">
        <f t="shared" si="0"/>
        <v>17</v>
      </c>
      <c r="B24" s="14">
        <v>51</v>
      </c>
      <c r="C24" s="14" t="s">
        <v>273</v>
      </c>
      <c r="D24" s="14" t="s">
        <v>275</v>
      </c>
      <c r="E24" s="105">
        <v>43221</v>
      </c>
      <c r="F24" s="106">
        <v>2.3199999999999998</v>
      </c>
      <c r="G24" s="104">
        <v>2.5499999999999998</v>
      </c>
      <c r="H24" s="104">
        <f t="shared" si="1"/>
        <v>0.22999999999999998</v>
      </c>
    </row>
    <row r="25" spans="1:8" x14ac:dyDescent="0.2">
      <c r="A25" s="14">
        <f t="shared" si="0"/>
        <v>18</v>
      </c>
      <c r="B25" s="14">
        <v>51</v>
      </c>
      <c r="C25" s="14" t="s">
        <v>273</v>
      </c>
      <c r="D25" s="14" t="s">
        <v>276</v>
      </c>
      <c r="E25" s="105">
        <v>43221</v>
      </c>
      <c r="F25" s="106">
        <v>3.24</v>
      </c>
      <c r="G25" s="104">
        <v>3.57</v>
      </c>
      <c r="H25" s="104">
        <f t="shared" si="1"/>
        <v>0.32999999999999963</v>
      </c>
    </row>
    <row r="26" spans="1:8" x14ac:dyDescent="0.2">
      <c r="A26" s="14">
        <f t="shared" si="0"/>
        <v>19</v>
      </c>
      <c r="B26" s="14">
        <v>51</v>
      </c>
      <c r="C26" s="14" t="s">
        <v>273</v>
      </c>
      <c r="D26" s="14" t="s">
        <v>277</v>
      </c>
      <c r="E26" s="105">
        <v>43221</v>
      </c>
      <c r="F26" s="106">
        <v>4.17</v>
      </c>
      <c r="G26" s="104">
        <v>4.59</v>
      </c>
      <c r="H26" s="104">
        <f t="shared" si="1"/>
        <v>0.41999999999999993</v>
      </c>
    </row>
    <row r="27" spans="1:8" x14ac:dyDescent="0.2">
      <c r="A27" s="14">
        <f t="shared" si="0"/>
        <v>20</v>
      </c>
      <c r="B27" s="14">
        <v>51</v>
      </c>
      <c r="C27" s="14" t="s">
        <v>273</v>
      </c>
      <c r="D27" s="14" t="s">
        <v>278</v>
      </c>
      <c r="E27" s="105">
        <v>43221</v>
      </c>
      <c r="F27" s="106">
        <v>5.09</v>
      </c>
      <c r="G27" s="104">
        <v>5.6</v>
      </c>
      <c r="H27" s="104">
        <f t="shared" si="1"/>
        <v>0.50999999999999979</v>
      </c>
    </row>
    <row r="28" spans="1:8" x14ac:dyDescent="0.2">
      <c r="A28" s="14">
        <f t="shared" si="0"/>
        <v>21</v>
      </c>
      <c r="B28" s="14">
        <v>51</v>
      </c>
      <c r="C28" s="14" t="s">
        <v>273</v>
      </c>
      <c r="D28" s="14" t="s">
        <v>279</v>
      </c>
      <c r="E28" s="105">
        <v>43221</v>
      </c>
      <c r="F28" s="106">
        <v>6.02</v>
      </c>
      <c r="G28" s="104">
        <v>6.62</v>
      </c>
      <c r="H28" s="104">
        <f t="shared" si="1"/>
        <v>0.60000000000000053</v>
      </c>
    </row>
    <row r="29" spans="1:8" x14ac:dyDescent="0.2">
      <c r="A29" s="14">
        <f t="shared" si="0"/>
        <v>22</v>
      </c>
      <c r="B29" s="14">
        <v>51</v>
      </c>
      <c r="C29" s="14" t="s">
        <v>273</v>
      </c>
      <c r="D29" s="14" t="s">
        <v>280</v>
      </c>
      <c r="E29" s="105">
        <v>43221</v>
      </c>
      <c r="F29" s="106">
        <v>6.95</v>
      </c>
      <c r="G29" s="104">
        <v>7.64</v>
      </c>
      <c r="H29" s="104">
        <f t="shared" si="1"/>
        <v>0.6899999999999995</v>
      </c>
    </row>
    <row r="30" spans="1:8" x14ac:dyDescent="0.2">
      <c r="A30" s="14">
        <f t="shared" si="0"/>
        <v>23</v>
      </c>
      <c r="B30" s="14">
        <v>51</v>
      </c>
      <c r="C30" s="14" t="s">
        <v>273</v>
      </c>
      <c r="D30" s="14" t="s">
        <v>281</v>
      </c>
      <c r="E30" s="105">
        <v>43221</v>
      </c>
      <c r="F30" s="106">
        <v>7.87</v>
      </c>
      <c r="G30" s="104">
        <v>8.66</v>
      </c>
      <c r="H30" s="104">
        <f t="shared" si="1"/>
        <v>0.79</v>
      </c>
    </row>
    <row r="31" spans="1:8" x14ac:dyDescent="0.2">
      <c r="A31" s="14">
        <f t="shared" si="0"/>
        <v>24</v>
      </c>
      <c r="B31" s="14">
        <v>51</v>
      </c>
      <c r="C31" s="14" t="s">
        <v>273</v>
      </c>
      <c r="D31" s="14" t="s">
        <v>282</v>
      </c>
      <c r="E31" s="105">
        <v>43221</v>
      </c>
      <c r="F31" s="106">
        <v>8.8000000000000007</v>
      </c>
      <c r="G31" s="104">
        <v>9.68</v>
      </c>
      <c r="H31" s="104">
        <f t="shared" si="1"/>
        <v>0.87999999999999901</v>
      </c>
    </row>
    <row r="32" spans="1:8" x14ac:dyDescent="0.2">
      <c r="A32" s="14">
        <f t="shared" si="0"/>
        <v>25</v>
      </c>
      <c r="B32" s="14"/>
      <c r="C32" s="14"/>
      <c r="D32" s="14"/>
      <c r="E32" s="14"/>
      <c r="F32" s="106"/>
    </row>
    <row r="33" spans="1:8" x14ac:dyDescent="0.2">
      <c r="A33" s="14">
        <f t="shared" si="0"/>
        <v>26</v>
      </c>
      <c r="B33" s="14">
        <v>52</v>
      </c>
      <c r="C33" s="14" t="s">
        <v>283</v>
      </c>
      <c r="D33" s="14" t="s">
        <v>271</v>
      </c>
      <c r="E33" s="105">
        <v>43252</v>
      </c>
      <c r="F33" s="107">
        <v>1.4930000000000001E-2</v>
      </c>
      <c r="G33" s="108">
        <v>1.4789999999999999E-2</v>
      </c>
      <c r="H33" s="108">
        <f>G33-F33</f>
        <v>-1.4000000000000123E-4</v>
      </c>
    </row>
    <row r="34" spans="1:8" x14ac:dyDescent="0.2">
      <c r="A34" s="14">
        <f t="shared" si="0"/>
        <v>27</v>
      </c>
      <c r="B34" s="14">
        <v>52</v>
      </c>
      <c r="C34" s="14" t="s">
        <v>283</v>
      </c>
      <c r="D34" s="14" t="s">
        <v>272</v>
      </c>
      <c r="E34" s="105">
        <v>43252</v>
      </c>
      <c r="F34" s="107">
        <v>2.3900000000000002E-3</v>
      </c>
      <c r="G34" s="108">
        <v>1.3600000000000001E-3</v>
      </c>
      <c r="H34" s="108">
        <f>G34-F34</f>
        <v>-1.0300000000000001E-3</v>
      </c>
    </row>
    <row r="35" spans="1:8" x14ac:dyDescent="0.2">
      <c r="A35" s="14">
        <f t="shared" si="0"/>
        <v>28</v>
      </c>
      <c r="B35" s="14"/>
      <c r="C35" s="14"/>
      <c r="D35" s="14"/>
      <c r="E35" s="14"/>
      <c r="F35" s="106"/>
    </row>
    <row r="36" spans="1:8" x14ac:dyDescent="0.2">
      <c r="A36" s="14">
        <f t="shared" si="0"/>
        <v>29</v>
      </c>
      <c r="B36" s="14">
        <v>52</v>
      </c>
      <c r="C36" s="14" t="s">
        <v>283</v>
      </c>
      <c r="D36" s="14" t="s">
        <v>284</v>
      </c>
      <c r="E36" s="105">
        <v>43252</v>
      </c>
      <c r="F36" s="106">
        <v>1.54</v>
      </c>
      <c r="G36" s="104">
        <v>1.7</v>
      </c>
      <c r="H36" s="104">
        <f t="shared" ref="H36:H43" si="2">G36-F36</f>
        <v>0.15999999999999992</v>
      </c>
    </row>
    <row r="37" spans="1:8" x14ac:dyDescent="0.2">
      <c r="A37" s="14">
        <f t="shared" si="0"/>
        <v>30</v>
      </c>
      <c r="B37" s="14">
        <v>52</v>
      </c>
      <c r="C37" s="14" t="s">
        <v>283</v>
      </c>
      <c r="D37" s="14" t="s">
        <v>285</v>
      </c>
      <c r="E37" s="105">
        <v>43252</v>
      </c>
      <c r="F37" s="106">
        <v>2.16</v>
      </c>
      <c r="G37" s="104">
        <v>2.38</v>
      </c>
      <c r="H37" s="104">
        <f t="shared" si="2"/>
        <v>0.21999999999999975</v>
      </c>
    </row>
    <row r="38" spans="1:8" x14ac:dyDescent="0.2">
      <c r="A38" s="14">
        <f t="shared" si="0"/>
        <v>31</v>
      </c>
      <c r="B38" s="14">
        <v>52</v>
      </c>
      <c r="C38" s="14" t="s">
        <v>283</v>
      </c>
      <c r="D38" s="14" t="s">
        <v>265</v>
      </c>
      <c r="E38" s="105">
        <v>43252</v>
      </c>
      <c r="F38" s="106">
        <v>3.09</v>
      </c>
      <c r="G38" s="104">
        <v>3.4</v>
      </c>
      <c r="H38" s="104">
        <f t="shared" si="2"/>
        <v>0.31000000000000005</v>
      </c>
    </row>
    <row r="39" spans="1:8" x14ac:dyDescent="0.2">
      <c r="A39" s="14">
        <f t="shared" si="0"/>
        <v>32</v>
      </c>
      <c r="B39" s="14">
        <v>52</v>
      </c>
      <c r="C39" s="14" t="s">
        <v>283</v>
      </c>
      <c r="D39" s="14" t="s">
        <v>286</v>
      </c>
      <c r="E39" s="105">
        <v>43252</v>
      </c>
      <c r="F39" s="106">
        <v>4.63</v>
      </c>
      <c r="G39" s="104">
        <v>5.0999999999999996</v>
      </c>
      <c r="H39" s="104">
        <f t="shared" si="2"/>
        <v>0.46999999999999975</v>
      </c>
    </row>
    <row r="40" spans="1:8" x14ac:dyDescent="0.2">
      <c r="A40" s="14">
        <f t="shared" si="0"/>
        <v>33</v>
      </c>
      <c r="B40" s="14">
        <v>52</v>
      </c>
      <c r="C40" s="14" t="s">
        <v>283</v>
      </c>
      <c r="D40" s="14" t="s">
        <v>287</v>
      </c>
      <c r="E40" s="105">
        <v>43252</v>
      </c>
      <c r="F40" s="106">
        <v>6.17</v>
      </c>
      <c r="G40" s="104">
        <v>6.79</v>
      </c>
      <c r="H40" s="104">
        <f t="shared" si="2"/>
        <v>0.62000000000000011</v>
      </c>
    </row>
    <row r="41" spans="1:8" x14ac:dyDescent="0.2">
      <c r="A41" s="14">
        <f t="shared" si="0"/>
        <v>34</v>
      </c>
      <c r="B41" s="14">
        <v>52</v>
      </c>
      <c r="C41" s="14" t="s">
        <v>283</v>
      </c>
      <c r="D41" s="14" t="s">
        <v>288</v>
      </c>
      <c r="E41" s="105">
        <v>43252</v>
      </c>
      <c r="F41" s="106">
        <v>7.72</v>
      </c>
      <c r="G41" s="104">
        <v>8.49</v>
      </c>
      <c r="H41" s="104">
        <f t="shared" si="2"/>
        <v>0.77000000000000046</v>
      </c>
    </row>
    <row r="42" spans="1:8" x14ac:dyDescent="0.2">
      <c r="A42" s="14">
        <f t="shared" si="0"/>
        <v>35</v>
      </c>
      <c r="B42" s="14">
        <v>52</v>
      </c>
      <c r="C42" s="14" t="s">
        <v>283</v>
      </c>
      <c r="D42" s="14" t="s">
        <v>289</v>
      </c>
      <c r="E42" s="105">
        <v>43252</v>
      </c>
      <c r="F42" s="106">
        <v>9.57</v>
      </c>
      <c r="G42" s="104">
        <v>10.53</v>
      </c>
      <c r="H42" s="104">
        <f t="shared" si="2"/>
        <v>0.95999999999999908</v>
      </c>
    </row>
    <row r="43" spans="1:8" x14ac:dyDescent="0.2">
      <c r="A43" s="14">
        <f t="shared" si="0"/>
        <v>36</v>
      </c>
      <c r="B43" s="14">
        <v>52</v>
      </c>
      <c r="C43" s="14" t="s">
        <v>283</v>
      </c>
      <c r="D43" s="14" t="s">
        <v>267</v>
      </c>
      <c r="E43" s="105">
        <v>43252</v>
      </c>
      <c r="F43" s="106">
        <v>12.35</v>
      </c>
      <c r="G43" s="104">
        <v>13.59</v>
      </c>
      <c r="H43" s="104">
        <f t="shared" si="2"/>
        <v>1.2400000000000002</v>
      </c>
    </row>
    <row r="44" spans="1:8" x14ac:dyDescent="0.2">
      <c r="A44" s="14">
        <f t="shared" si="0"/>
        <v>37</v>
      </c>
      <c r="B44" s="14"/>
      <c r="C44" s="14"/>
      <c r="D44" s="14"/>
      <c r="E44" s="14"/>
      <c r="F44" s="106"/>
    </row>
    <row r="45" spans="1:8" x14ac:dyDescent="0.2">
      <c r="A45" s="14">
        <f t="shared" si="0"/>
        <v>38</v>
      </c>
      <c r="B45" s="14">
        <v>52</v>
      </c>
      <c r="C45" s="14" t="s">
        <v>290</v>
      </c>
      <c r="D45" s="14" t="s">
        <v>285</v>
      </c>
      <c r="E45" s="105">
        <v>43252</v>
      </c>
      <c r="F45" s="106">
        <v>2.16</v>
      </c>
      <c r="G45" s="104">
        <v>2.38</v>
      </c>
      <c r="H45" s="104">
        <f t="shared" ref="H45:H51" si="3">G45-F45</f>
        <v>0.21999999999999975</v>
      </c>
    </row>
    <row r="46" spans="1:8" x14ac:dyDescent="0.2">
      <c r="A46" s="14">
        <f t="shared" si="0"/>
        <v>39</v>
      </c>
      <c r="B46" s="14">
        <v>52</v>
      </c>
      <c r="C46" s="14" t="s">
        <v>290</v>
      </c>
      <c r="D46" s="14" t="s">
        <v>265</v>
      </c>
      <c r="E46" s="105">
        <v>43252</v>
      </c>
      <c r="F46" s="106">
        <v>3.09</v>
      </c>
      <c r="G46" s="104">
        <v>3.4</v>
      </c>
      <c r="H46" s="104">
        <f t="shared" si="3"/>
        <v>0.31000000000000005</v>
      </c>
    </row>
    <row r="47" spans="1:8" x14ac:dyDescent="0.2">
      <c r="A47" s="14">
        <f t="shared" si="0"/>
        <v>40</v>
      </c>
      <c r="B47" s="14">
        <v>52</v>
      </c>
      <c r="C47" s="14" t="s">
        <v>290</v>
      </c>
      <c r="D47" s="14" t="s">
        <v>286</v>
      </c>
      <c r="E47" s="105">
        <v>43252</v>
      </c>
      <c r="F47" s="106">
        <v>4.63</v>
      </c>
      <c r="G47" s="104">
        <v>5.0999999999999996</v>
      </c>
      <c r="H47" s="104">
        <f t="shared" si="3"/>
        <v>0.46999999999999975</v>
      </c>
    </row>
    <row r="48" spans="1:8" x14ac:dyDescent="0.2">
      <c r="A48" s="14">
        <f t="shared" si="0"/>
        <v>41</v>
      </c>
      <c r="B48" s="14">
        <v>52</v>
      </c>
      <c r="C48" s="14" t="s">
        <v>290</v>
      </c>
      <c r="D48" s="14" t="s">
        <v>266</v>
      </c>
      <c r="E48" s="105">
        <v>43252</v>
      </c>
      <c r="F48" s="106">
        <v>5.4</v>
      </c>
      <c r="G48" s="104">
        <v>5.94</v>
      </c>
      <c r="H48" s="104">
        <f t="shared" si="3"/>
        <v>0.54</v>
      </c>
    </row>
    <row r="49" spans="1:8" x14ac:dyDescent="0.2">
      <c r="A49" s="14">
        <f t="shared" si="0"/>
        <v>42</v>
      </c>
      <c r="B49" s="14">
        <v>52</v>
      </c>
      <c r="C49" s="14" t="s">
        <v>290</v>
      </c>
      <c r="D49" s="14" t="s">
        <v>288</v>
      </c>
      <c r="E49" s="105">
        <v>43252</v>
      </c>
      <c r="F49" s="106">
        <v>7.72</v>
      </c>
      <c r="G49" s="104">
        <v>8.49</v>
      </c>
      <c r="H49" s="104">
        <f t="shared" si="3"/>
        <v>0.77000000000000046</v>
      </c>
    </row>
    <row r="50" spans="1:8" x14ac:dyDescent="0.2">
      <c r="A50" s="14">
        <f t="shared" si="0"/>
        <v>43</v>
      </c>
      <c r="B50" s="14">
        <v>52</v>
      </c>
      <c r="C50" s="14" t="s">
        <v>290</v>
      </c>
      <c r="D50" s="14" t="s">
        <v>267</v>
      </c>
      <c r="E50" s="105">
        <v>43252</v>
      </c>
      <c r="F50" s="106">
        <v>12.35</v>
      </c>
      <c r="G50" s="104">
        <v>13.59</v>
      </c>
      <c r="H50" s="104">
        <f t="shared" si="3"/>
        <v>1.2400000000000002</v>
      </c>
    </row>
    <row r="51" spans="1:8" x14ac:dyDescent="0.2">
      <c r="A51" s="14">
        <f t="shared" si="0"/>
        <v>44</v>
      </c>
      <c r="B51" s="14">
        <v>52</v>
      </c>
      <c r="C51" s="14" t="s">
        <v>290</v>
      </c>
      <c r="D51" s="14" t="s">
        <v>291</v>
      </c>
      <c r="E51" s="105">
        <v>43252</v>
      </c>
      <c r="F51" s="106">
        <v>30.87</v>
      </c>
      <c r="G51" s="104">
        <v>33.97</v>
      </c>
      <c r="H51" s="104">
        <f t="shared" si="3"/>
        <v>3.0999999999999979</v>
      </c>
    </row>
    <row r="52" spans="1:8" x14ac:dyDescent="0.2">
      <c r="A52" s="14">
        <f t="shared" si="0"/>
        <v>45</v>
      </c>
      <c r="B52" s="14"/>
      <c r="C52" s="14"/>
      <c r="D52" s="14"/>
      <c r="E52" s="14"/>
      <c r="F52" s="106"/>
    </row>
    <row r="53" spans="1:8" x14ac:dyDescent="0.2">
      <c r="A53" s="14">
        <f t="shared" si="0"/>
        <v>46</v>
      </c>
      <c r="B53" s="14">
        <v>53</v>
      </c>
      <c r="C53" s="14" t="s">
        <v>292</v>
      </c>
      <c r="D53" s="14" t="s">
        <v>284</v>
      </c>
      <c r="E53" s="105">
        <v>43252</v>
      </c>
      <c r="F53" s="106">
        <v>10.72</v>
      </c>
      <c r="G53" s="104">
        <v>13.56</v>
      </c>
      <c r="H53" s="104">
        <f t="shared" ref="H53:H61" si="4">G53-F53</f>
        <v>2.84</v>
      </c>
    </row>
    <row r="54" spans="1:8" x14ac:dyDescent="0.2">
      <c r="A54" s="14">
        <f t="shared" si="0"/>
        <v>47</v>
      </c>
      <c r="B54" s="14">
        <v>53</v>
      </c>
      <c r="C54" s="14" t="s">
        <v>292</v>
      </c>
      <c r="D54" s="14" t="s">
        <v>285</v>
      </c>
      <c r="E54" s="105">
        <v>43252</v>
      </c>
      <c r="F54" s="106">
        <v>11.5</v>
      </c>
      <c r="G54" s="104">
        <v>14.24</v>
      </c>
      <c r="H54" s="104">
        <f t="shared" si="4"/>
        <v>2.74</v>
      </c>
    </row>
    <row r="55" spans="1:8" x14ac:dyDescent="0.2">
      <c r="A55" s="14">
        <f t="shared" si="0"/>
        <v>48</v>
      </c>
      <c r="B55" s="14">
        <v>53</v>
      </c>
      <c r="C55" s="14" t="s">
        <v>292</v>
      </c>
      <c r="D55" s="14" t="s">
        <v>265</v>
      </c>
      <c r="E55" s="105">
        <v>43252</v>
      </c>
      <c r="F55" s="106">
        <v>12.68</v>
      </c>
      <c r="G55" s="104">
        <v>14.68</v>
      </c>
      <c r="H55" s="104">
        <f t="shared" si="4"/>
        <v>2</v>
      </c>
    </row>
    <row r="56" spans="1:8" x14ac:dyDescent="0.2">
      <c r="A56" s="14">
        <f t="shared" si="0"/>
        <v>49</v>
      </c>
      <c r="B56" s="14">
        <v>53</v>
      </c>
      <c r="C56" s="14" t="s">
        <v>292</v>
      </c>
      <c r="D56" s="14" t="s">
        <v>286</v>
      </c>
      <c r="E56" s="105">
        <v>43252</v>
      </c>
      <c r="F56" s="106">
        <v>14.64</v>
      </c>
      <c r="G56" s="104">
        <v>16.39</v>
      </c>
      <c r="H56" s="104">
        <f t="shared" si="4"/>
        <v>1.75</v>
      </c>
    </row>
    <row r="57" spans="1:8" x14ac:dyDescent="0.2">
      <c r="A57" s="14">
        <f t="shared" si="0"/>
        <v>50</v>
      </c>
      <c r="B57" s="14">
        <v>53</v>
      </c>
      <c r="C57" s="14" t="s">
        <v>292</v>
      </c>
      <c r="D57" s="14" t="s">
        <v>287</v>
      </c>
      <c r="E57" s="105">
        <v>43252</v>
      </c>
      <c r="F57" s="106">
        <v>16.61</v>
      </c>
      <c r="G57" s="104">
        <v>18.64</v>
      </c>
      <c r="H57" s="104">
        <f t="shared" si="4"/>
        <v>2.0300000000000011</v>
      </c>
    </row>
    <row r="58" spans="1:8" x14ac:dyDescent="0.2">
      <c r="A58" s="14">
        <f t="shared" si="0"/>
        <v>51</v>
      </c>
      <c r="B58" s="14">
        <v>53</v>
      </c>
      <c r="C58" s="14" t="s">
        <v>292</v>
      </c>
      <c r="D58" s="14" t="s">
        <v>288</v>
      </c>
      <c r="E58" s="105">
        <v>43252</v>
      </c>
      <c r="F58" s="106">
        <v>18.57</v>
      </c>
      <c r="G58" s="104">
        <v>20.51</v>
      </c>
      <c r="H58" s="104">
        <f t="shared" si="4"/>
        <v>1.9400000000000013</v>
      </c>
    </row>
    <row r="59" spans="1:8" x14ac:dyDescent="0.2">
      <c r="A59" s="14">
        <f t="shared" si="0"/>
        <v>52</v>
      </c>
      <c r="B59" s="14">
        <v>53</v>
      </c>
      <c r="C59" s="14" t="s">
        <v>292</v>
      </c>
      <c r="D59" s="14" t="s">
        <v>289</v>
      </c>
      <c r="E59" s="105">
        <v>43252</v>
      </c>
      <c r="F59" s="106">
        <v>20.93</v>
      </c>
      <c r="G59" s="104">
        <v>22.96</v>
      </c>
      <c r="H59" s="104">
        <f t="shared" si="4"/>
        <v>2.0300000000000011</v>
      </c>
    </row>
    <row r="60" spans="1:8" x14ac:dyDescent="0.2">
      <c r="A60" s="14">
        <f t="shared" si="0"/>
        <v>53</v>
      </c>
      <c r="B60" s="14">
        <v>53</v>
      </c>
      <c r="C60" s="14" t="s">
        <v>292</v>
      </c>
      <c r="D60" s="14" t="s">
        <v>267</v>
      </c>
      <c r="E60" s="105">
        <v>43252</v>
      </c>
      <c r="F60" s="106">
        <v>24.46</v>
      </c>
      <c r="G60" s="104">
        <v>26.79</v>
      </c>
      <c r="H60" s="104">
        <f t="shared" si="4"/>
        <v>2.3299999999999983</v>
      </c>
    </row>
    <row r="61" spans="1:8" x14ac:dyDescent="0.2">
      <c r="A61" s="14">
        <f t="shared" si="0"/>
        <v>54</v>
      </c>
      <c r="B61" s="14">
        <v>53</v>
      </c>
      <c r="C61" s="14" t="s">
        <v>292</v>
      </c>
      <c r="D61" s="14" t="s">
        <v>291</v>
      </c>
      <c r="E61" s="105">
        <v>43252</v>
      </c>
      <c r="F61" s="106">
        <v>48.03</v>
      </c>
      <c r="G61" s="104">
        <v>49.25</v>
      </c>
      <c r="H61" s="104">
        <f t="shared" si="4"/>
        <v>1.2199999999999989</v>
      </c>
    </row>
    <row r="62" spans="1:8" x14ac:dyDescent="0.2">
      <c r="A62" s="14">
        <f t="shared" si="0"/>
        <v>55</v>
      </c>
      <c r="B62" s="14"/>
      <c r="C62" s="14"/>
      <c r="D62" s="14"/>
      <c r="E62" s="14"/>
      <c r="F62" s="106"/>
    </row>
    <row r="63" spans="1:8" x14ac:dyDescent="0.2">
      <c r="A63" s="14">
        <f t="shared" si="0"/>
        <v>56</v>
      </c>
      <c r="B63" s="14">
        <v>53</v>
      </c>
      <c r="C63" s="14" t="s">
        <v>293</v>
      </c>
      <c r="D63" s="14" t="s">
        <v>285</v>
      </c>
      <c r="E63" s="105">
        <v>43252</v>
      </c>
      <c r="F63" s="106">
        <v>14.18</v>
      </c>
      <c r="G63" s="104">
        <v>14.71</v>
      </c>
      <c r="H63" s="104">
        <f>G63-F63</f>
        <v>0.53000000000000114</v>
      </c>
    </row>
    <row r="64" spans="1:8" x14ac:dyDescent="0.2">
      <c r="A64" s="14">
        <f t="shared" si="0"/>
        <v>57</v>
      </c>
      <c r="B64" s="14">
        <v>53</v>
      </c>
      <c r="C64" s="14" t="s">
        <v>293</v>
      </c>
      <c r="D64" s="14" t="s">
        <v>265</v>
      </c>
      <c r="E64" s="105">
        <v>43252</v>
      </c>
      <c r="F64" s="106">
        <v>15.44</v>
      </c>
      <c r="G64" s="104">
        <v>15.88</v>
      </c>
      <c r="H64" s="104">
        <f>G64-F64</f>
        <v>0.44000000000000128</v>
      </c>
    </row>
    <row r="65" spans="1:8" x14ac:dyDescent="0.2">
      <c r="A65" s="14">
        <f t="shared" si="0"/>
        <v>58</v>
      </c>
      <c r="B65" s="14">
        <v>53</v>
      </c>
      <c r="C65" s="14" t="s">
        <v>293</v>
      </c>
      <c r="D65" s="14" t="s">
        <v>286</v>
      </c>
      <c r="E65" s="105">
        <v>43252</v>
      </c>
      <c r="F65" s="106">
        <v>17.52</v>
      </c>
      <c r="G65" s="104">
        <v>17.84</v>
      </c>
      <c r="H65" s="104">
        <f>G65-F65</f>
        <v>0.32000000000000028</v>
      </c>
    </row>
    <row r="66" spans="1:8" x14ac:dyDescent="0.2">
      <c r="A66" s="14">
        <f t="shared" si="0"/>
        <v>59</v>
      </c>
      <c r="B66" s="14">
        <v>53</v>
      </c>
      <c r="C66" s="14" t="s">
        <v>293</v>
      </c>
      <c r="D66" s="14" t="s">
        <v>288</v>
      </c>
      <c r="E66" s="105">
        <v>43252</v>
      </c>
      <c r="F66" s="106">
        <v>21.69</v>
      </c>
      <c r="G66" s="104">
        <v>22.07</v>
      </c>
      <c r="H66" s="104">
        <f>G66-F66</f>
        <v>0.37999999999999901</v>
      </c>
    </row>
    <row r="67" spans="1:8" x14ac:dyDescent="0.2">
      <c r="A67" s="14">
        <f t="shared" si="0"/>
        <v>60</v>
      </c>
      <c r="B67" s="14">
        <v>53</v>
      </c>
      <c r="C67" s="14" t="s">
        <v>293</v>
      </c>
      <c r="D67" s="14" t="s">
        <v>267</v>
      </c>
      <c r="E67" s="105">
        <v>43252</v>
      </c>
      <c r="F67" s="106">
        <v>27.95</v>
      </c>
      <c r="G67" s="104">
        <v>27.21</v>
      </c>
      <c r="H67" s="104">
        <f>G67-F67</f>
        <v>-0.73999999999999844</v>
      </c>
    </row>
    <row r="68" spans="1:8" x14ac:dyDescent="0.2">
      <c r="A68" s="14">
        <f t="shared" si="0"/>
        <v>61</v>
      </c>
      <c r="B68" s="14"/>
      <c r="C68" s="14"/>
      <c r="D68" s="14"/>
      <c r="E68" s="14"/>
      <c r="F68" s="106"/>
    </row>
    <row r="69" spans="1:8" x14ac:dyDescent="0.2">
      <c r="A69" s="14">
        <f t="shared" si="0"/>
        <v>62</v>
      </c>
      <c r="B69" s="14">
        <v>53</v>
      </c>
      <c r="C69" s="14" t="s">
        <v>294</v>
      </c>
      <c r="D69" s="14" t="s">
        <v>274</v>
      </c>
      <c r="E69" s="105">
        <v>43252</v>
      </c>
      <c r="F69" s="106">
        <v>9.9700000000000006</v>
      </c>
      <c r="G69" s="104">
        <v>11.48</v>
      </c>
      <c r="H69" s="104">
        <f t="shared" ref="H69:H77" si="5">G69-F69</f>
        <v>1.5099999999999998</v>
      </c>
    </row>
    <row r="70" spans="1:8" x14ac:dyDescent="0.2">
      <c r="A70" s="14">
        <f t="shared" si="0"/>
        <v>63</v>
      </c>
      <c r="B70" s="14">
        <v>53</v>
      </c>
      <c r="C70" s="14" t="s">
        <v>294</v>
      </c>
      <c r="D70" s="14" t="s">
        <v>275</v>
      </c>
      <c r="E70" s="105">
        <v>43252</v>
      </c>
      <c r="F70" s="106">
        <v>11.03</v>
      </c>
      <c r="G70" s="104">
        <v>12.52</v>
      </c>
      <c r="H70" s="104">
        <f t="shared" si="5"/>
        <v>1.4900000000000002</v>
      </c>
    </row>
    <row r="71" spans="1:8" x14ac:dyDescent="0.2">
      <c r="A71" s="14">
        <f t="shared" si="0"/>
        <v>64</v>
      </c>
      <c r="B71" s="14">
        <v>53</v>
      </c>
      <c r="C71" s="14" t="s">
        <v>294</v>
      </c>
      <c r="D71" s="14" t="s">
        <v>276</v>
      </c>
      <c r="E71" s="105">
        <v>43252</v>
      </c>
      <c r="F71" s="106">
        <v>12.1</v>
      </c>
      <c r="G71" s="104">
        <v>14.08</v>
      </c>
      <c r="H71" s="104">
        <f t="shared" si="5"/>
        <v>1.9800000000000004</v>
      </c>
    </row>
    <row r="72" spans="1:8" x14ac:dyDescent="0.2">
      <c r="A72" s="14">
        <f t="shared" si="0"/>
        <v>65</v>
      </c>
      <c r="B72" s="14">
        <v>53</v>
      </c>
      <c r="C72" s="14" t="s">
        <v>294</v>
      </c>
      <c r="D72" s="14" t="s">
        <v>277</v>
      </c>
      <c r="E72" s="105">
        <v>43252</v>
      </c>
      <c r="F72" s="106">
        <v>13.16</v>
      </c>
      <c r="G72" s="104">
        <v>14.54</v>
      </c>
      <c r="H72" s="104">
        <f t="shared" si="5"/>
        <v>1.379999999999999</v>
      </c>
    </row>
    <row r="73" spans="1:8" x14ac:dyDescent="0.2">
      <c r="A73" s="14">
        <f t="shared" si="0"/>
        <v>66</v>
      </c>
      <c r="B73" s="14">
        <v>53</v>
      </c>
      <c r="C73" s="14" t="s">
        <v>294</v>
      </c>
      <c r="D73" s="14" t="s">
        <v>278</v>
      </c>
      <c r="E73" s="105">
        <v>43252</v>
      </c>
      <c r="F73" s="106">
        <v>14.23</v>
      </c>
      <c r="G73" s="104">
        <v>16.3</v>
      </c>
      <c r="H73" s="104">
        <f t="shared" si="5"/>
        <v>2.0700000000000003</v>
      </c>
    </row>
    <row r="74" spans="1:8" x14ac:dyDescent="0.2">
      <c r="A74" s="14">
        <f t="shared" ref="A74:A137" si="6">A73+1</f>
        <v>67</v>
      </c>
      <c r="B74" s="14">
        <v>53</v>
      </c>
      <c r="C74" s="14" t="s">
        <v>294</v>
      </c>
      <c r="D74" s="14" t="s">
        <v>279</v>
      </c>
      <c r="E74" s="105">
        <v>43252</v>
      </c>
      <c r="F74" s="106">
        <v>15.29</v>
      </c>
      <c r="G74" s="104">
        <v>17.14</v>
      </c>
      <c r="H74" s="104">
        <f t="shared" si="5"/>
        <v>1.8500000000000014</v>
      </c>
    </row>
    <row r="75" spans="1:8" x14ac:dyDescent="0.2">
      <c r="A75" s="14">
        <f t="shared" si="6"/>
        <v>68</v>
      </c>
      <c r="B75" s="14">
        <v>53</v>
      </c>
      <c r="C75" s="14" t="s">
        <v>294</v>
      </c>
      <c r="D75" s="14" t="s">
        <v>280</v>
      </c>
      <c r="E75" s="105">
        <v>43252</v>
      </c>
      <c r="F75" s="106">
        <v>16.36</v>
      </c>
      <c r="G75" s="104">
        <v>18.75</v>
      </c>
      <c r="H75" s="104">
        <f t="shared" si="5"/>
        <v>2.3900000000000006</v>
      </c>
    </row>
    <row r="76" spans="1:8" x14ac:dyDescent="0.2">
      <c r="A76" s="14">
        <f t="shared" si="6"/>
        <v>69</v>
      </c>
      <c r="B76" s="14">
        <v>53</v>
      </c>
      <c r="C76" s="14" t="s">
        <v>294</v>
      </c>
      <c r="D76" s="14" t="s">
        <v>281</v>
      </c>
      <c r="E76" s="105">
        <v>43252</v>
      </c>
      <c r="F76" s="106">
        <v>17.420000000000002</v>
      </c>
      <c r="G76" s="104">
        <v>20.53</v>
      </c>
      <c r="H76" s="104">
        <f t="shared" si="5"/>
        <v>3.1099999999999994</v>
      </c>
    </row>
    <row r="77" spans="1:8" x14ac:dyDescent="0.2">
      <c r="A77" s="14">
        <f t="shared" si="6"/>
        <v>70</v>
      </c>
      <c r="B77" s="14">
        <v>53</v>
      </c>
      <c r="C77" s="14" t="s">
        <v>294</v>
      </c>
      <c r="D77" s="14" t="s">
        <v>282</v>
      </c>
      <c r="E77" s="105">
        <v>43252</v>
      </c>
      <c r="F77" s="106">
        <v>18.489999999999998</v>
      </c>
      <c r="G77" s="104">
        <v>21.55</v>
      </c>
      <c r="H77" s="104">
        <f t="shared" si="5"/>
        <v>3.0600000000000023</v>
      </c>
    </row>
    <row r="78" spans="1:8" x14ac:dyDescent="0.2">
      <c r="A78" s="14">
        <f t="shared" si="6"/>
        <v>71</v>
      </c>
      <c r="B78" s="14"/>
      <c r="C78" s="14"/>
      <c r="D78" s="14"/>
      <c r="E78" s="14"/>
      <c r="F78" s="106"/>
    </row>
    <row r="79" spans="1:8" x14ac:dyDescent="0.2">
      <c r="A79" s="14">
        <f t="shared" si="6"/>
        <v>72</v>
      </c>
      <c r="B79" s="14">
        <v>53</v>
      </c>
      <c r="C79" s="14" t="s">
        <v>295</v>
      </c>
      <c r="D79" s="14" t="s">
        <v>284</v>
      </c>
      <c r="E79" s="105">
        <v>43221</v>
      </c>
      <c r="F79" s="106">
        <v>3.64</v>
      </c>
      <c r="G79" s="104">
        <v>3.36</v>
      </c>
      <c r="H79" s="104">
        <f t="shared" ref="H79:H87" si="7">G79-F79</f>
        <v>-0.28000000000000025</v>
      </c>
    </row>
    <row r="80" spans="1:8" x14ac:dyDescent="0.2">
      <c r="A80" s="14">
        <f t="shared" si="6"/>
        <v>73</v>
      </c>
      <c r="B80" s="14">
        <v>53</v>
      </c>
      <c r="C80" s="14" t="s">
        <v>295</v>
      </c>
      <c r="D80" s="14" t="s">
        <v>285</v>
      </c>
      <c r="E80" s="105">
        <v>43221</v>
      </c>
      <c r="F80" s="106">
        <v>4.26</v>
      </c>
      <c r="G80" s="104">
        <v>4.04</v>
      </c>
      <c r="H80" s="104">
        <f t="shared" si="7"/>
        <v>-0.21999999999999975</v>
      </c>
    </row>
    <row r="81" spans="1:8" x14ac:dyDescent="0.2">
      <c r="A81" s="14">
        <f t="shared" si="6"/>
        <v>74</v>
      </c>
      <c r="B81" s="14">
        <v>53</v>
      </c>
      <c r="C81" s="14" t="s">
        <v>295</v>
      </c>
      <c r="D81" s="14" t="s">
        <v>265</v>
      </c>
      <c r="E81" s="105">
        <v>43221</v>
      </c>
      <c r="F81" s="106">
        <v>5.19</v>
      </c>
      <c r="G81" s="104">
        <v>5.0599999999999996</v>
      </c>
      <c r="H81" s="104">
        <f t="shared" si="7"/>
        <v>-0.13000000000000078</v>
      </c>
    </row>
    <row r="82" spans="1:8" x14ac:dyDescent="0.2">
      <c r="A82" s="14">
        <f t="shared" si="6"/>
        <v>75</v>
      </c>
      <c r="B82" s="14">
        <v>53</v>
      </c>
      <c r="C82" s="14" t="s">
        <v>295</v>
      </c>
      <c r="D82" s="14" t="s">
        <v>286</v>
      </c>
      <c r="E82" s="105">
        <v>43221</v>
      </c>
      <c r="F82" s="106">
        <v>6.73</v>
      </c>
      <c r="G82" s="104">
        <v>6.75</v>
      </c>
      <c r="H82" s="104">
        <f t="shared" si="7"/>
        <v>1.9999999999999574E-2</v>
      </c>
    </row>
    <row r="83" spans="1:8" x14ac:dyDescent="0.2">
      <c r="A83" s="14">
        <f t="shared" si="6"/>
        <v>76</v>
      </c>
      <c r="B83" s="14">
        <v>53</v>
      </c>
      <c r="C83" s="14" t="s">
        <v>295</v>
      </c>
      <c r="D83" s="14" t="s">
        <v>287</v>
      </c>
      <c r="E83" s="105">
        <v>43221</v>
      </c>
      <c r="F83" s="106">
        <v>8.27</v>
      </c>
      <c r="G83" s="104">
        <v>8.4499999999999993</v>
      </c>
      <c r="H83" s="104">
        <f t="shared" si="7"/>
        <v>0.17999999999999972</v>
      </c>
    </row>
    <row r="84" spans="1:8" x14ac:dyDescent="0.2">
      <c r="A84" s="14">
        <f t="shared" si="6"/>
        <v>77</v>
      </c>
      <c r="B84" s="14">
        <v>53</v>
      </c>
      <c r="C84" s="14" t="s">
        <v>295</v>
      </c>
      <c r="D84" s="14" t="s">
        <v>288</v>
      </c>
      <c r="E84" s="105">
        <v>43221</v>
      </c>
      <c r="F84" s="106">
        <v>9.82</v>
      </c>
      <c r="G84" s="104">
        <v>10.15</v>
      </c>
      <c r="H84" s="104">
        <f t="shared" si="7"/>
        <v>0.33000000000000007</v>
      </c>
    </row>
    <row r="85" spans="1:8" x14ac:dyDescent="0.2">
      <c r="A85" s="14">
        <f t="shared" si="6"/>
        <v>78</v>
      </c>
      <c r="B85" s="14">
        <v>53</v>
      </c>
      <c r="C85" s="14" t="s">
        <v>295</v>
      </c>
      <c r="D85" s="14" t="s">
        <v>289</v>
      </c>
      <c r="E85" s="105">
        <v>43221</v>
      </c>
      <c r="F85" s="106">
        <v>11.67</v>
      </c>
      <c r="G85" s="104">
        <v>12.19</v>
      </c>
      <c r="H85" s="104">
        <f t="shared" si="7"/>
        <v>0.51999999999999957</v>
      </c>
    </row>
    <row r="86" spans="1:8" x14ac:dyDescent="0.2">
      <c r="A86" s="14">
        <f t="shared" si="6"/>
        <v>79</v>
      </c>
      <c r="B86" s="14">
        <v>53</v>
      </c>
      <c r="C86" s="14" t="s">
        <v>295</v>
      </c>
      <c r="D86" s="14" t="s">
        <v>267</v>
      </c>
      <c r="E86" s="105">
        <v>43221</v>
      </c>
      <c r="F86" s="106">
        <v>14.45</v>
      </c>
      <c r="G86" s="104">
        <v>15.25</v>
      </c>
      <c r="H86" s="104">
        <f t="shared" si="7"/>
        <v>0.80000000000000071</v>
      </c>
    </row>
    <row r="87" spans="1:8" x14ac:dyDescent="0.2">
      <c r="A87" s="14">
        <f t="shared" si="6"/>
        <v>80</v>
      </c>
      <c r="B87" s="14">
        <v>53</v>
      </c>
      <c r="C87" s="14" t="s">
        <v>295</v>
      </c>
      <c r="D87" s="14" t="s">
        <v>291</v>
      </c>
      <c r="E87" s="105">
        <v>43221</v>
      </c>
      <c r="F87" s="106">
        <v>32.97</v>
      </c>
      <c r="G87" s="104">
        <v>35.630000000000003</v>
      </c>
      <c r="H87" s="104">
        <f t="shared" si="7"/>
        <v>2.6600000000000037</v>
      </c>
    </row>
    <row r="88" spans="1:8" x14ac:dyDescent="0.2">
      <c r="A88" s="14">
        <f t="shared" si="6"/>
        <v>81</v>
      </c>
      <c r="B88" s="14"/>
      <c r="C88" s="14"/>
      <c r="D88" s="14"/>
      <c r="E88" s="14"/>
      <c r="F88" s="106"/>
    </row>
    <row r="89" spans="1:8" x14ac:dyDescent="0.2">
      <c r="A89" s="14">
        <f t="shared" si="6"/>
        <v>82</v>
      </c>
      <c r="B89" s="14">
        <v>53</v>
      </c>
      <c r="C89" s="14" t="s">
        <v>296</v>
      </c>
      <c r="D89" s="14" t="s">
        <v>285</v>
      </c>
      <c r="E89" s="105">
        <v>43221</v>
      </c>
      <c r="F89" s="106">
        <v>6.36</v>
      </c>
      <c r="G89" s="104">
        <v>5.7</v>
      </c>
      <c r="H89" s="104">
        <f t="shared" ref="H89:H94" si="8">G89-F89</f>
        <v>-0.66000000000000014</v>
      </c>
    </row>
    <row r="90" spans="1:8" x14ac:dyDescent="0.2">
      <c r="A90" s="14">
        <f t="shared" si="6"/>
        <v>83</v>
      </c>
      <c r="B90" s="14">
        <v>53</v>
      </c>
      <c r="C90" s="14" t="s">
        <v>296</v>
      </c>
      <c r="D90" s="14" t="s">
        <v>265</v>
      </c>
      <c r="E90" s="105">
        <v>43221</v>
      </c>
      <c r="F90" s="106">
        <v>7.28</v>
      </c>
      <c r="G90" s="104">
        <v>6.72</v>
      </c>
      <c r="H90" s="104">
        <f t="shared" si="8"/>
        <v>-0.5600000000000005</v>
      </c>
    </row>
    <row r="91" spans="1:8" x14ac:dyDescent="0.2">
      <c r="A91" s="14">
        <f t="shared" si="6"/>
        <v>84</v>
      </c>
      <c r="B91" s="14">
        <v>53</v>
      </c>
      <c r="C91" s="14" t="s">
        <v>296</v>
      </c>
      <c r="D91" s="14" t="s">
        <v>286</v>
      </c>
      <c r="E91" s="105">
        <v>43221</v>
      </c>
      <c r="F91" s="106">
        <v>8.83</v>
      </c>
      <c r="G91" s="104">
        <v>8.41</v>
      </c>
      <c r="H91" s="104">
        <f t="shared" si="8"/>
        <v>-0.41999999999999993</v>
      </c>
    </row>
    <row r="92" spans="1:8" x14ac:dyDescent="0.2">
      <c r="A92" s="14">
        <f t="shared" si="6"/>
        <v>85</v>
      </c>
      <c r="B92" s="14">
        <v>53</v>
      </c>
      <c r="C92" s="14" t="s">
        <v>296</v>
      </c>
      <c r="D92" s="14" t="s">
        <v>266</v>
      </c>
      <c r="E92" s="105">
        <v>43221</v>
      </c>
      <c r="F92" s="106">
        <v>9.6</v>
      </c>
      <c r="G92" s="104">
        <v>9.26</v>
      </c>
      <c r="H92" s="104">
        <f t="shared" si="8"/>
        <v>-0.33999999999999986</v>
      </c>
    </row>
    <row r="93" spans="1:8" x14ac:dyDescent="0.2">
      <c r="A93" s="14">
        <f t="shared" si="6"/>
        <v>86</v>
      </c>
      <c r="B93" s="14">
        <v>53</v>
      </c>
      <c r="C93" s="14" t="s">
        <v>296</v>
      </c>
      <c r="D93" s="14" t="s">
        <v>288</v>
      </c>
      <c r="E93" s="105">
        <v>43221</v>
      </c>
      <c r="F93" s="106">
        <v>11.91</v>
      </c>
      <c r="G93" s="104">
        <v>11.81</v>
      </c>
      <c r="H93" s="104">
        <f t="shared" si="8"/>
        <v>-9.9999999999999645E-2</v>
      </c>
    </row>
    <row r="94" spans="1:8" x14ac:dyDescent="0.2">
      <c r="A94" s="14">
        <f t="shared" si="6"/>
        <v>87</v>
      </c>
      <c r="B94" s="14">
        <v>53</v>
      </c>
      <c r="C94" s="14" t="s">
        <v>296</v>
      </c>
      <c r="D94" s="14" t="s">
        <v>267</v>
      </c>
      <c r="E94" s="105">
        <v>43221</v>
      </c>
      <c r="F94" s="106">
        <v>16.55</v>
      </c>
      <c r="G94" s="104">
        <v>16.91</v>
      </c>
      <c r="H94" s="104">
        <f t="shared" si="8"/>
        <v>0.35999999999999943</v>
      </c>
    </row>
    <row r="95" spans="1:8" x14ac:dyDescent="0.2">
      <c r="A95" s="14">
        <f t="shared" si="6"/>
        <v>88</v>
      </c>
      <c r="B95" s="14"/>
      <c r="C95" s="14"/>
      <c r="D95" s="14"/>
      <c r="E95" s="14"/>
      <c r="F95" s="106"/>
    </row>
    <row r="96" spans="1:8" x14ac:dyDescent="0.2">
      <c r="A96" s="14">
        <f t="shared" si="6"/>
        <v>89</v>
      </c>
      <c r="B96" s="14">
        <v>53</v>
      </c>
      <c r="C96" s="14" t="s">
        <v>297</v>
      </c>
      <c r="D96" s="14" t="s">
        <v>274</v>
      </c>
      <c r="E96" s="105">
        <v>43221</v>
      </c>
      <c r="F96" s="106">
        <v>1.81</v>
      </c>
      <c r="G96" s="104">
        <v>1.86</v>
      </c>
      <c r="H96" s="104">
        <f t="shared" ref="H96:H104" si="9">G96-F96</f>
        <v>5.0000000000000044E-2</v>
      </c>
    </row>
    <row r="97" spans="1:8" x14ac:dyDescent="0.2">
      <c r="A97" s="14">
        <f t="shared" si="6"/>
        <v>90</v>
      </c>
      <c r="B97" s="14">
        <v>53</v>
      </c>
      <c r="C97" s="14" t="s">
        <v>297</v>
      </c>
      <c r="D97" s="14" t="s">
        <v>275</v>
      </c>
      <c r="E97" s="105">
        <v>43221</v>
      </c>
      <c r="F97" s="106">
        <v>2.74</v>
      </c>
      <c r="G97" s="104">
        <v>2.88</v>
      </c>
      <c r="H97" s="104">
        <f t="shared" si="9"/>
        <v>0.13999999999999968</v>
      </c>
    </row>
    <row r="98" spans="1:8" x14ac:dyDescent="0.2">
      <c r="A98" s="14">
        <f t="shared" si="6"/>
        <v>91</v>
      </c>
      <c r="B98" s="14">
        <v>53</v>
      </c>
      <c r="C98" s="14" t="s">
        <v>297</v>
      </c>
      <c r="D98" s="14" t="s">
        <v>276</v>
      </c>
      <c r="E98" s="105">
        <v>43221</v>
      </c>
      <c r="F98" s="106">
        <v>3.66</v>
      </c>
      <c r="G98" s="104">
        <v>3.9</v>
      </c>
      <c r="H98" s="104">
        <f t="shared" si="9"/>
        <v>0.23999999999999977</v>
      </c>
    </row>
    <row r="99" spans="1:8" x14ac:dyDescent="0.2">
      <c r="A99" s="14">
        <f t="shared" si="6"/>
        <v>92</v>
      </c>
      <c r="B99" s="14">
        <v>53</v>
      </c>
      <c r="C99" s="14" t="s">
        <v>297</v>
      </c>
      <c r="D99" s="14" t="s">
        <v>277</v>
      </c>
      <c r="E99" s="105">
        <v>43221</v>
      </c>
      <c r="F99" s="106">
        <v>4.59</v>
      </c>
      <c r="G99" s="104">
        <v>4.92</v>
      </c>
      <c r="H99" s="104">
        <f t="shared" si="9"/>
        <v>0.33000000000000007</v>
      </c>
    </row>
    <row r="100" spans="1:8" x14ac:dyDescent="0.2">
      <c r="A100" s="14">
        <f t="shared" si="6"/>
        <v>93</v>
      </c>
      <c r="B100" s="14">
        <v>53</v>
      </c>
      <c r="C100" s="14" t="s">
        <v>297</v>
      </c>
      <c r="D100" s="14" t="s">
        <v>278</v>
      </c>
      <c r="E100" s="105">
        <v>43221</v>
      </c>
      <c r="F100" s="106">
        <v>5.51</v>
      </c>
      <c r="G100" s="104">
        <v>5.94</v>
      </c>
      <c r="H100" s="104">
        <f t="shared" si="9"/>
        <v>0.4300000000000006</v>
      </c>
    </row>
    <row r="101" spans="1:8" x14ac:dyDescent="0.2">
      <c r="A101" s="14">
        <f t="shared" si="6"/>
        <v>94</v>
      </c>
      <c r="B101" s="14">
        <v>53</v>
      </c>
      <c r="C101" s="14" t="s">
        <v>297</v>
      </c>
      <c r="D101" s="14" t="s">
        <v>279</v>
      </c>
      <c r="E101" s="105">
        <v>43221</v>
      </c>
      <c r="F101" s="106">
        <v>6.44</v>
      </c>
      <c r="G101" s="104">
        <v>6.96</v>
      </c>
      <c r="H101" s="104">
        <f t="shared" si="9"/>
        <v>0.51999999999999957</v>
      </c>
    </row>
    <row r="102" spans="1:8" x14ac:dyDescent="0.2">
      <c r="A102" s="14">
        <f t="shared" si="6"/>
        <v>95</v>
      </c>
      <c r="B102" s="14">
        <v>53</v>
      </c>
      <c r="C102" s="14" t="s">
        <v>297</v>
      </c>
      <c r="D102" s="14" t="s">
        <v>280</v>
      </c>
      <c r="E102" s="105">
        <v>43221</v>
      </c>
      <c r="F102" s="106">
        <v>7.37</v>
      </c>
      <c r="G102" s="104">
        <v>7.97</v>
      </c>
      <c r="H102" s="104">
        <f t="shared" si="9"/>
        <v>0.59999999999999964</v>
      </c>
    </row>
    <row r="103" spans="1:8" x14ac:dyDescent="0.2">
      <c r="A103" s="14">
        <f t="shared" si="6"/>
        <v>96</v>
      </c>
      <c r="B103" s="14">
        <v>53</v>
      </c>
      <c r="C103" s="14" t="s">
        <v>297</v>
      </c>
      <c r="D103" s="14" t="s">
        <v>281</v>
      </c>
      <c r="E103" s="105">
        <v>43221</v>
      </c>
      <c r="F103" s="106">
        <v>8.2899999999999991</v>
      </c>
      <c r="G103" s="104">
        <v>8.99</v>
      </c>
      <c r="H103" s="104">
        <f t="shared" si="9"/>
        <v>0.70000000000000107</v>
      </c>
    </row>
    <row r="104" spans="1:8" x14ac:dyDescent="0.2">
      <c r="A104" s="14">
        <f t="shared" si="6"/>
        <v>97</v>
      </c>
      <c r="B104" s="14">
        <v>53</v>
      </c>
      <c r="C104" s="14" t="s">
        <v>297</v>
      </c>
      <c r="D104" s="14" t="s">
        <v>282</v>
      </c>
      <c r="E104" s="105">
        <v>43221</v>
      </c>
      <c r="F104" s="106">
        <v>9.2200000000000006</v>
      </c>
      <c r="G104" s="104">
        <v>10.01</v>
      </c>
      <c r="H104" s="104">
        <f t="shared" si="9"/>
        <v>0.78999999999999915</v>
      </c>
    </row>
    <row r="105" spans="1:8" x14ac:dyDescent="0.2">
      <c r="A105" s="14">
        <f t="shared" si="6"/>
        <v>98</v>
      </c>
      <c r="B105" s="14"/>
      <c r="C105" s="14"/>
      <c r="D105" s="14"/>
      <c r="E105" s="14"/>
      <c r="F105" s="106"/>
    </row>
    <row r="106" spans="1:8" x14ac:dyDescent="0.2">
      <c r="A106" s="14">
        <f t="shared" si="6"/>
        <v>99</v>
      </c>
      <c r="B106" s="14">
        <v>54</v>
      </c>
      <c r="C106" s="14" t="s">
        <v>298</v>
      </c>
      <c r="D106" s="14" t="s">
        <v>284</v>
      </c>
      <c r="E106" s="105">
        <v>43221</v>
      </c>
      <c r="F106" s="106">
        <v>1.54</v>
      </c>
      <c r="G106" s="104">
        <v>1.7</v>
      </c>
      <c r="H106" s="104">
        <f t="shared" ref="H106:H113" si="10">G106-F106</f>
        <v>0.15999999999999992</v>
      </c>
    </row>
    <row r="107" spans="1:8" x14ac:dyDescent="0.2">
      <c r="A107" s="14">
        <f t="shared" si="6"/>
        <v>100</v>
      </c>
      <c r="B107" s="14">
        <v>54</v>
      </c>
      <c r="C107" s="14" t="s">
        <v>298</v>
      </c>
      <c r="D107" s="14" t="s">
        <v>285</v>
      </c>
      <c r="E107" s="105">
        <v>43221</v>
      </c>
      <c r="F107" s="106">
        <v>2.16</v>
      </c>
      <c r="G107" s="104">
        <v>2.38</v>
      </c>
      <c r="H107" s="104">
        <f t="shared" si="10"/>
        <v>0.21999999999999975</v>
      </c>
    </row>
    <row r="108" spans="1:8" x14ac:dyDescent="0.2">
      <c r="A108" s="14">
        <f t="shared" si="6"/>
        <v>101</v>
      </c>
      <c r="B108" s="14">
        <v>54</v>
      </c>
      <c r="C108" s="14" t="s">
        <v>298</v>
      </c>
      <c r="D108" s="14" t="s">
        <v>265</v>
      </c>
      <c r="E108" s="105">
        <v>43221</v>
      </c>
      <c r="F108" s="106">
        <v>3.09</v>
      </c>
      <c r="G108" s="104">
        <v>3.4</v>
      </c>
      <c r="H108" s="104">
        <f t="shared" si="10"/>
        <v>0.31000000000000005</v>
      </c>
    </row>
    <row r="109" spans="1:8" x14ac:dyDescent="0.2">
      <c r="A109" s="14">
        <f t="shared" si="6"/>
        <v>102</v>
      </c>
      <c r="B109" s="14">
        <v>54</v>
      </c>
      <c r="C109" s="14" t="s">
        <v>298</v>
      </c>
      <c r="D109" s="14" t="s">
        <v>286</v>
      </c>
      <c r="E109" s="105">
        <v>43221</v>
      </c>
      <c r="F109" s="106">
        <v>4.63</v>
      </c>
      <c r="G109" s="104">
        <v>5.0999999999999996</v>
      </c>
      <c r="H109" s="104">
        <f t="shared" si="10"/>
        <v>0.46999999999999975</v>
      </c>
    </row>
    <row r="110" spans="1:8" x14ac:dyDescent="0.2">
      <c r="A110" s="14">
        <f t="shared" si="6"/>
        <v>103</v>
      </c>
      <c r="B110" s="14">
        <v>54</v>
      </c>
      <c r="C110" s="14" t="s">
        <v>298</v>
      </c>
      <c r="D110" s="14" t="s">
        <v>287</v>
      </c>
      <c r="E110" s="105">
        <v>43221</v>
      </c>
      <c r="F110" s="106">
        <v>6.17</v>
      </c>
      <c r="G110" s="104">
        <v>6.79</v>
      </c>
      <c r="H110" s="104">
        <f t="shared" si="10"/>
        <v>0.62000000000000011</v>
      </c>
    </row>
    <row r="111" spans="1:8" x14ac:dyDescent="0.2">
      <c r="A111" s="14">
        <f t="shared" si="6"/>
        <v>104</v>
      </c>
      <c r="B111" s="14">
        <v>54</v>
      </c>
      <c r="C111" s="14" t="s">
        <v>298</v>
      </c>
      <c r="D111" s="14" t="s">
        <v>288</v>
      </c>
      <c r="E111" s="105">
        <v>43221</v>
      </c>
      <c r="F111" s="106">
        <v>7.72</v>
      </c>
      <c r="G111" s="104">
        <v>8.49</v>
      </c>
      <c r="H111" s="104">
        <f t="shared" si="10"/>
        <v>0.77000000000000046</v>
      </c>
    </row>
    <row r="112" spans="1:8" x14ac:dyDescent="0.2">
      <c r="A112" s="14">
        <f t="shared" si="6"/>
        <v>105</v>
      </c>
      <c r="B112" s="14">
        <v>54</v>
      </c>
      <c r="C112" s="14" t="s">
        <v>298</v>
      </c>
      <c r="D112" s="14" t="s">
        <v>289</v>
      </c>
      <c r="E112" s="105">
        <v>43221</v>
      </c>
      <c r="F112" s="106">
        <v>9.57</v>
      </c>
      <c r="G112" s="104">
        <v>10.53</v>
      </c>
      <c r="H112" s="104">
        <f t="shared" si="10"/>
        <v>0.95999999999999908</v>
      </c>
    </row>
    <row r="113" spans="1:8" x14ac:dyDescent="0.2">
      <c r="A113" s="14">
        <f t="shared" si="6"/>
        <v>106</v>
      </c>
      <c r="B113" s="14">
        <v>54</v>
      </c>
      <c r="C113" s="14" t="s">
        <v>298</v>
      </c>
      <c r="D113" s="14" t="s">
        <v>267</v>
      </c>
      <c r="E113" s="105">
        <v>43221</v>
      </c>
      <c r="F113" s="106">
        <v>12.35</v>
      </c>
      <c r="G113" s="104">
        <v>13.59</v>
      </c>
      <c r="H113" s="104">
        <f t="shared" si="10"/>
        <v>1.2400000000000002</v>
      </c>
    </row>
    <row r="114" spans="1:8" x14ac:dyDescent="0.2">
      <c r="A114" s="14">
        <f t="shared" si="6"/>
        <v>107</v>
      </c>
      <c r="B114" s="14">
        <v>54</v>
      </c>
      <c r="C114" s="14" t="s">
        <v>298</v>
      </c>
      <c r="D114" s="14" t="s">
        <v>291</v>
      </c>
      <c r="E114" s="105">
        <v>43221</v>
      </c>
      <c r="F114" s="106">
        <v>30.87</v>
      </c>
      <c r="G114" s="104">
        <v>33.97</v>
      </c>
      <c r="H114" s="104">
        <f>G114-F114</f>
        <v>3.0999999999999979</v>
      </c>
    </row>
    <row r="115" spans="1:8" x14ac:dyDescent="0.2">
      <c r="A115" s="14">
        <f t="shared" si="6"/>
        <v>108</v>
      </c>
      <c r="B115" s="14"/>
      <c r="C115" s="14"/>
      <c r="D115" s="14"/>
      <c r="E115" s="14"/>
      <c r="F115" s="106"/>
    </row>
    <row r="116" spans="1:8" x14ac:dyDescent="0.2">
      <c r="A116" s="14">
        <f t="shared" si="6"/>
        <v>109</v>
      </c>
      <c r="B116" s="14">
        <v>54</v>
      </c>
      <c r="C116" s="14" t="s">
        <v>299</v>
      </c>
      <c r="D116" s="14" t="s">
        <v>274</v>
      </c>
      <c r="E116" s="105">
        <v>43221</v>
      </c>
      <c r="F116" s="106">
        <v>1.39</v>
      </c>
      <c r="G116" s="104">
        <v>1.53</v>
      </c>
      <c r="H116" s="104">
        <f t="shared" ref="H116:H124" si="11">G116-F116</f>
        <v>0.14000000000000012</v>
      </c>
    </row>
    <row r="117" spans="1:8" x14ac:dyDescent="0.2">
      <c r="A117" s="14">
        <f t="shared" si="6"/>
        <v>110</v>
      </c>
      <c r="B117" s="14">
        <v>54</v>
      </c>
      <c r="C117" s="14" t="s">
        <v>299</v>
      </c>
      <c r="D117" s="14" t="s">
        <v>275</v>
      </c>
      <c r="E117" s="105">
        <v>43221</v>
      </c>
      <c r="F117" s="106">
        <v>2.3199999999999998</v>
      </c>
      <c r="G117" s="104">
        <v>2.5499999999999998</v>
      </c>
      <c r="H117" s="104">
        <f t="shared" si="11"/>
        <v>0.22999999999999998</v>
      </c>
    </row>
    <row r="118" spans="1:8" x14ac:dyDescent="0.2">
      <c r="A118" s="14">
        <f t="shared" si="6"/>
        <v>111</v>
      </c>
      <c r="B118" s="14">
        <v>54</v>
      </c>
      <c r="C118" s="14" t="s">
        <v>299</v>
      </c>
      <c r="D118" s="14" t="s">
        <v>276</v>
      </c>
      <c r="E118" s="105">
        <v>43221</v>
      </c>
      <c r="F118" s="106">
        <v>3.24</v>
      </c>
      <c r="G118" s="104">
        <v>3.57</v>
      </c>
      <c r="H118" s="104">
        <f t="shared" si="11"/>
        <v>0.32999999999999963</v>
      </c>
    </row>
    <row r="119" spans="1:8" x14ac:dyDescent="0.2">
      <c r="A119" s="14">
        <f t="shared" si="6"/>
        <v>112</v>
      </c>
      <c r="B119" s="14">
        <v>54</v>
      </c>
      <c r="C119" s="14" t="s">
        <v>299</v>
      </c>
      <c r="D119" s="14" t="s">
        <v>277</v>
      </c>
      <c r="E119" s="105">
        <v>43221</v>
      </c>
      <c r="F119" s="106">
        <v>4.17</v>
      </c>
      <c r="G119" s="104">
        <v>4.59</v>
      </c>
      <c r="H119" s="104">
        <f t="shared" si="11"/>
        <v>0.41999999999999993</v>
      </c>
    </row>
    <row r="120" spans="1:8" x14ac:dyDescent="0.2">
      <c r="A120" s="14">
        <f t="shared" si="6"/>
        <v>113</v>
      </c>
      <c r="B120" s="14">
        <v>54</v>
      </c>
      <c r="C120" s="14" t="s">
        <v>299</v>
      </c>
      <c r="D120" s="14" t="s">
        <v>278</v>
      </c>
      <c r="E120" s="105">
        <v>43221</v>
      </c>
      <c r="F120" s="106">
        <v>5.09</v>
      </c>
      <c r="G120" s="104">
        <v>5.6</v>
      </c>
      <c r="H120" s="104">
        <f t="shared" si="11"/>
        <v>0.50999999999999979</v>
      </c>
    </row>
    <row r="121" spans="1:8" x14ac:dyDescent="0.2">
      <c r="A121" s="14">
        <f t="shared" si="6"/>
        <v>114</v>
      </c>
      <c r="B121" s="14">
        <v>54</v>
      </c>
      <c r="C121" s="14" t="s">
        <v>299</v>
      </c>
      <c r="D121" s="14" t="s">
        <v>279</v>
      </c>
      <c r="E121" s="105">
        <v>43221</v>
      </c>
      <c r="F121" s="106">
        <v>6.02</v>
      </c>
      <c r="G121" s="104">
        <v>6.62</v>
      </c>
      <c r="H121" s="104">
        <f t="shared" si="11"/>
        <v>0.60000000000000053</v>
      </c>
    </row>
    <row r="122" spans="1:8" x14ac:dyDescent="0.2">
      <c r="A122" s="14">
        <f t="shared" si="6"/>
        <v>115</v>
      </c>
      <c r="B122" s="14">
        <v>54</v>
      </c>
      <c r="C122" s="14" t="s">
        <v>299</v>
      </c>
      <c r="D122" s="14" t="s">
        <v>280</v>
      </c>
      <c r="E122" s="105">
        <v>43221</v>
      </c>
      <c r="F122" s="106">
        <v>6.95</v>
      </c>
      <c r="G122" s="104">
        <v>7.64</v>
      </c>
      <c r="H122" s="104">
        <f t="shared" si="11"/>
        <v>0.6899999999999995</v>
      </c>
    </row>
    <row r="123" spans="1:8" x14ac:dyDescent="0.2">
      <c r="A123" s="14">
        <f t="shared" si="6"/>
        <v>116</v>
      </c>
      <c r="B123" s="14">
        <v>54</v>
      </c>
      <c r="C123" s="14" t="s">
        <v>299</v>
      </c>
      <c r="D123" s="14" t="s">
        <v>281</v>
      </c>
      <c r="E123" s="105">
        <v>43221</v>
      </c>
      <c r="F123" s="106">
        <v>7.87</v>
      </c>
      <c r="G123" s="104">
        <v>8.66</v>
      </c>
      <c r="H123" s="104">
        <f t="shared" si="11"/>
        <v>0.79</v>
      </c>
    </row>
    <row r="124" spans="1:8" x14ac:dyDescent="0.2">
      <c r="A124" s="14">
        <f t="shared" si="6"/>
        <v>117</v>
      </c>
      <c r="B124" s="14">
        <v>54</v>
      </c>
      <c r="C124" s="14" t="s">
        <v>299</v>
      </c>
      <c r="D124" s="14" t="s">
        <v>282</v>
      </c>
      <c r="E124" s="105">
        <v>43221</v>
      </c>
      <c r="F124" s="106">
        <v>8.8000000000000007</v>
      </c>
      <c r="G124" s="104">
        <v>9.68</v>
      </c>
      <c r="H124" s="104">
        <f t="shared" si="11"/>
        <v>0.87999999999999901</v>
      </c>
    </row>
    <row r="125" spans="1:8" x14ac:dyDescent="0.2">
      <c r="A125" s="14">
        <f t="shared" si="6"/>
        <v>118</v>
      </c>
      <c r="B125" s="14"/>
      <c r="C125" s="14"/>
      <c r="D125" s="14"/>
      <c r="E125" s="14"/>
      <c r="F125" s="106"/>
    </row>
    <row r="126" spans="1:8" x14ac:dyDescent="0.2">
      <c r="A126" s="14">
        <f t="shared" si="6"/>
        <v>119</v>
      </c>
      <c r="B126" s="14" t="s">
        <v>256</v>
      </c>
      <c r="C126" s="14" t="s">
        <v>300</v>
      </c>
      <c r="D126" s="14" t="s">
        <v>285</v>
      </c>
      <c r="E126" s="105">
        <v>43252</v>
      </c>
      <c r="F126" s="106">
        <v>11.53</v>
      </c>
      <c r="G126" s="104">
        <v>14.247387233866368</v>
      </c>
      <c r="H126" s="104">
        <f t="shared" ref="H126:H131" si="12">G126-F126</f>
        <v>2.7173872338663685</v>
      </c>
    </row>
    <row r="127" spans="1:8" x14ac:dyDescent="0.2">
      <c r="A127" s="14">
        <f t="shared" si="6"/>
        <v>120</v>
      </c>
      <c r="B127" s="14" t="s">
        <v>256</v>
      </c>
      <c r="C127" s="14" t="s">
        <v>300</v>
      </c>
      <c r="D127" s="14" t="s">
        <v>265</v>
      </c>
      <c r="E127" s="105">
        <v>43252</v>
      </c>
      <c r="F127" s="106">
        <v>12.72</v>
      </c>
      <c r="G127" s="104">
        <v>14.693422889297366</v>
      </c>
      <c r="H127" s="104">
        <f t="shared" si="12"/>
        <v>1.9734228892973658</v>
      </c>
    </row>
    <row r="128" spans="1:8" x14ac:dyDescent="0.2">
      <c r="A128" s="14">
        <f t="shared" si="6"/>
        <v>121</v>
      </c>
      <c r="B128" s="14" t="s">
        <v>256</v>
      </c>
      <c r="C128" s="14" t="s">
        <v>300</v>
      </c>
      <c r="D128" s="14" t="s">
        <v>286</v>
      </c>
      <c r="E128" s="105">
        <v>43252</v>
      </c>
      <c r="F128" s="106">
        <v>14.71</v>
      </c>
      <c r="G128" s="104">
        <v>16.415607340455864</v>
      </c>
      <c r="H128" s="104">
        <f t="shared" si="12"/>
        <v>1.7056073404558632</v>
      </c>
    </row>
    <row r="129" spans="1:8" x14ac:dyDescent="0.2">
      <c r="A129" s="14">
        <f t="shared" si="6"/>
        <v>122</v>
      </c>
      <c r="B129" s="14" t="s">
        <v>256</v>
      </c>
      <c r="C129" s="14" t="s">
        <v>300</v>
      </c>
      <c r="D129" s="14" t="s">
        <v>287</v>
      </c>
      <c r="E129" s="105">
        <v>43252</v>
      </c>
      <c r="F129" s="106">
        <v>16.690000000000001</v>
      </c>
      <c r="G129" s="104">
        <v>18.668045491843845</v>
      </c>
      <c r="H129" s="104">
        <f t="shared" si="12"/>
        <v>1.9780454918438437</v>
      </c>
    </row>
    <row r="130" spans="1:8" x14ac:dyDescent="0.2">
      <c r="A130" s="14">
        <f t="shared" si="6"/>
        <v>123</v>
      </c>
      <c r="B130" s="14" t="s">
        <v>256</v>
      </c>
      <c r="C130" s="14" t="s">
        <v>300</v>
      </c>
      <c r="D130" s="14" t="s">
        <v>288</v>
      </c>
      <c r="E130" s="105">
        <v>43252</v>
      </c>
      <c r="F130" s="106">
        <v>18.68</v>
      </c>
      <c r="G130" s="104">
        <v>20.552059856818232</v>
      </c>
      <c r="H130" s="104">
        <f t="shared" si="12"/>
        <v>1.8720598568182325</v>
      </c>
    </row>
    <row r="131" spans="1:8" x14ac:dyDescent="0.2">
      <c r="A131" s="14">
        <f t="shared" si="6"/>
        <v>124</v>
      </c>
      <c r="B131" s="14" t="s">
        <v>256</v>
      </c>
      <c r="C131" s="14" t="s">
        <v>300</v>
      </c>
      <c r="D131" s="14" t="s">
        <v>267</v>
      </c>
      <c r="E131" s="105">
        <v>43252</v>
      </c>
      <c r="F131" s="106">
        <v>24.63</v>
      </c>
      <c r="G131" s="104">
        <v>26.848258662274326</v>
      </c>
      <c r="H131" s="104">
        <f t="shared" si="12"/>
        <v>2.2182586622743266</v>
      </c>
    </row>
    <row r="132" spans="1:8" x14ac:dyDescent="0.2">
      <c r="A132" s="14">
        <f t="shared" si="6"/>
        <v>125</v>
      </c>
      <c r="B132" s="14"/>
      <c r="C132" s="14"/>
      <c r="D132" s="14"/>
      <c r="E132" s="14"/>
      <c r="F132" s="106"/>
    </row>
    <row r="133" spans="1:8" x14ac:dyDescent="0.2">
      <c r="A133" s="14">
        <f t="shared" si="6"/>
        <v>126</v>
      </c>
      <c r="B133" s="14" t="s">
        <v>256</v>
      </c>
      <c r="C133" s="14" t="s">
        <v>301</v>
      </c>
      <c r="D133" s="14" t="s">
        <v>288</v>
      </c>
      <c r="E133" s="105">
        <v>43252</v>
      </c>
      <c r="F133" s="106">
        <v>21.8</v>
      </c>
      <c r="G133" s="104">
        <v>22.112411979716097</v>
      </c>
      <c r="H133" s="104">
        <f>G133-F133</f>
        <v>0.3124119797160958</v>
      </c>
    </row>
    <row r="134" spans="1:8" x14ac:dyDescent="0.2">
      <c r="A134" s="14">
        <f t="shared" si="6"/>
        <v>127</v>
      </c>
      <c r="B134" s="14"/>
      <c r="C134" s="14"/>
      <c r="D134" s="14"/>
      <c r="E134" s="14"/>
      <c r="F134" s="106"/>
    </row>
    <row r="135" spans="1:8" x14ac:dyDescent="0.2">
      <c r="A135" s="14">
        <f t="shared" si="6"/>
        <v>128</v>
      </c>
      <c r="B135" s="14" t="s">
        <v>256</v>
      </c>
      <c r="C135" s="14" t="s">
        <v>302</v>
      </c>
      <c r="D135" s="14" t="s">
        <v>274</v>
      </c>
      <c r="E135" s="105">
        <v>43252</v>
      </c>
      <c r="F135" s="106">
        <v>12.31</v>
      </c>
      <c r="G135" s="104">
        <v>10.85</v>
      </c>
      <c r="H135" s="104">
        <f t="shared" ref="H135:H143" si="13">G135-F135</f>
        <v>-1.4600000000000009</v>
      </c>
    </row>
    <row r="136" spans="1:8" x14ac:dyDescent="0.2">
      <c r="A136" s="14">
        <f t="shared" si="6"/>
        <v>129</v>
      </c>
      <c r="B136" s="14" t="s">
        <v>256</v>
      </c>
      <c r="C136" s="14" t="s">
        <v>302</v>
      </c>
      <c r="D136" s="14" t="s">
        <v>275</v>
      </c>
      <c r="E136" s="105">
        <v>43252</v>
      </c>
      <c r="F136" s="106">
        <v>13.42</v>
      </c>
      <c r="G136" s="104">
        <v>13.35</v>
      </c>
      <c r="H136" s="104">
        <f t="shared" si="13"/>
        <v>-7.0000000000000284E-2</v>
      </c>
    </row>
    <row r="137" spans="1:8" x14ac:dyDescent="0.2">
      <c r="A137" s="14">
        <f t="shared" si="6"/>
        <v>130</v>
      </c>
      <c r="B137" s="14" t="s">
        <v>256</v>
      </c>
      <c r="C137" s="14" t="s">
        <v>302</v>
      </c>
      <c r="D137" s="14" t="s">
        <v>276</v>
      </c>
      <c r="E137" s="105">
        <v>43252</v>
      </c>
      <c r="F137" s="106">
        <v>14.54</v>
      </c>
      <c r="G137" s="104">
        <v>15.84</v>
      </c>
      <c r="H137" s="104">
        <f t="shared" si="13"/>
        <v>1.3000000000000007</v>
      </c>
    </row>
    <row r="138" spans="1:8" x14ac:dyDescent="0.2">
      <c r="A138" s="14">
        <f t="shared" ref="A138:A188" si="14">A137+1</f>
        <v>131</v>
      </c>
      <c r="B138" s="14" t="s">
        <v>256</v>
      </c>
      <c r="C138" s="14" t="s">
        <v>302</v>
      </c>
      <c r="D138" s="14" t="s">
        <v>277</v>
      </c>
      <c r="E138" s="105">
        <v>43252</v>
      </c>
      <c r="F138" s="106">
        <v>15.66</v>
      </c>
      <c r="G138" s="104">
        <v>17.22</v>
      </c>
      <c r="H138" s="104">
        <f t="shared" si="13"/>
        <v>1.5599999999999987</v>
      </c>
    </row>
    <row r="139" spans="1:8" x14ac:dyDescent="0.2">
      <c r="A139" s="14">
        <f t="shared" si="14"/>
        <v>132</v>
      </c>
      <c r="B139" s="14" t="s">
        <v>256</v>
      </c>
      <c r="C139" s="14" t="s">
        <v>302</v>
      </c>
      <c r="D139" s="14" t="s">
        <v>278</v>
      </c>
      <c r="E139" s="105">
        <v>43252</v>
      </c>
      <c r="F139" s="106">
        <v>16.77</v>
      </c>
      <c r="G139" s="104">
        <v>19.71</v>
      </c>
      <c r="H139" s="104">
        <f t="shared" si="13"/>
        <v>2.9400000000000013</v>
      </c>
    </row>
    <row r="140" spans="1:8" x14ac:dyDescent="0.2">
      <c r="A140" s="14">
        <f t="shared" si="14"/>
        <v>133</v>
      </c>
      <c r="B140" s="14" t="s">
        <v>256</v>
      </c>
      <c r="C140" s="14" t="s">
        <v>302</v>
      </c>
      <c r="D140" s="14" t="s">
        <v>279</v>
      </c>
      <c r="E140" s="105">
        <v>43252</v>
      </c>
      <c r="F140" s="106">
        <v>17.89</v>
      </c>
      <c r="G140" s="104">
        <v>21.87</v>
      </c>
      <c r="H140" s="104">
        <f t="shared" si="13"/>
        <v>3.9800000000000004</v>
      </c>
    </row>
    <row r="141" spans="1:8" x14ac:dyDescent="0.2">
      <c r="A141" s="14">
        <f t="shared" si="14"/>
        <v>134</v>
      </c>
      <c r="B141" s="14" t="s">
        <v>256</v>
      </c>
      <c r="C141" s="14" t="s">
        <v>302</v>
      </c>
      <c r="D141" s="14" t="s">
        <v>280</v>
      </c>
      <c r="E141" s="105">
        <v>43252</v>
      </c>
      <c r="F141" s="106">
        <v>19</v>
      </c>
      <c r="G141" s="104">
        <v>24.03</v>
      </c>
      <c r="H141" s="104">
        <f t="shared" si="13"/>
        <v>5.0300000000000011</v>
      </c>
    </row>
    <row r="142" spans="1:8" x14ac:dyDescent="0.2">
      <c r="A142" s="14">
        <f t="shared" si="14"/>
        <v>135</v>
      </c>
      <c r="B142" s="14" t="s">
        <v>256</v>
      </c>
      <c r="C142" s="14" t="s">
        <v>302</v>
      </c>
      <c r="D142" s="14" t="s">
        <v>281</v>
      </c>
      <c r="E142" s="105">
        <v>43252</v>
      </c>
      <c r="F142" s="106">
        <v>20.12</v>
      </c>
      <c r="G142" s="104">
        <v>26.19</v>
      </c>
      <c r="H142" s="104">
        <f t="shared" si="13"/>
        <v>6.07</v>
      </c>
    </row>
    <row r="143" spans="1:8" x14ac:dyDescent="0.2">
      <c r="A143" s="14">
        <f t="shared" si="14"/>
        <v>136</v>
      </c>
      <c r="B143" s="14" t="s">
        <v>256</v>
      </c>
      <c r="C143" s="14" t="s">
        <v>302</v>
      </c>
      <c r="D143" s="14" t="s">
        <v>282</v>
      </c>
      <c r="E143" s="105">
        <v>43252</v>
      </c>
      <c r="F143" s="106">
        <v>21.24</v>
      </c>
      <c r="G143" s="104">
        <v>28.35</v>
      </c>
      <c r="H143" s="104">
        <f t="shared" si="13"/>
        <v>7.110000000000003</v>
      </c>
    </row>
    <row r="144" spans="1:8" x14ac:dyDescent="0.2">
      <c r="A144" s="14">
        <f t="shared" si="14"/>
        <v>137</v>
      </c>
      <c r="B144" s="14"/>
      <c r="C144" s="14"/>
      <c r="D144" s="14"/>
      <c r="E144" s="14"/>
      <c r="F144" s="106"/>
    </row>
    <row r="145" spans="1:8" x14ac:dyDescent="0.2">
      <c r="A145" s="14">
        <f t="shared" si="14"/>
        <v>138</v>
      </c>
      <c r="B145" s="14">
        <v>55</v>
      </c>
      <c r="C145" s="14" t="s">
        <v>303</v>
      </c>
      <c r="D145" s="14" t="s">
        <v>304</v>
      </c>
      <c r="E145" s="105">
        <v>43252</v>
      </c>
      <c r="F145" s="106">
        <v>5.93</v>
      </c>
      <c r="G145" s="104">
        <v>6.58</v>
      </c>
      <c r="H145" s="104">
        <f>G145-F145</f>
        <v>0.65000000000000036</v>
      </c>
    </row>
    <row r="146" spans="1:8" x14ac:dyDescent="0.2">
      <c r="A146" s="14">
        <f t="shared" si="14"/>
        <v>139</v>
      </c>
      <c r="B146" s="14">
        <v>55</v>
      </c>
      <c r="C146" s="14" t="s">
        <v>303</v>
      </c>
      <c r="D146" s="14" t="s">
        <v>305</v>
      </c>
      <c r="E146" s="105">
        <v>43252</v>
      </c>
      <c r="F146" s="106">
        <v>9.75</v>
      </c>
      <c r="G146" s="104">
        <v>11.49</v>
      </c>
      <c r="H146" s="104">
        <f>G146-F146</f>
        <v>1.7400000000000002</v>
      </c>
    </row>
    <row r="147" spans="1:8" x14ac:dyDescent="0.2">
      <c r="A147" s="14">
        <f t="shared" si="14"/>
        <v>140</v>
      </c>
      <c r="B147" s="14"/>
      <c r="C147" s="14"/>
      <c r="D147" s="14"/>
      <c r="E147" s="14"/>
      <c r="F147" s="106"/>
    </row>
    <row r="148" spans="1:8" x14ac:dyDescent="0.2">
      <c r="A148" s="14">
        <f t="shared" si="14"/>
        <v>141</v>
      </c>
      <c r="B148" s="14">
        <v>57</v>
      </c>
      <c r="C148" s="14" t="s">
        <v>306</v>
      </c>
      <c r="D148" s="14" t="s">
        <v>307</v>
      </c>
      <c r="E148" s="105">
        <v>43221</v>
      </c>
      <c r="F148" s="107">
        <v>3.9269999999999999E-2</v>
      </c>
      <c r="G148" s="108">
        <v>4.7879999999999999E-2</v>
      </c>
      <c r="H148" s="108">
        <f>G148-F148</f>
        <v>8.6099999999999996E-3</v>
      </c>
    </row>
    <row r="149" spans="1:8" x14ac:dyDescent="0.2">
      <c r="A149" s="14">
        <f t="shared" si="14"/>
        <v>142</v>
      </c>
      <c r="B149" s="14">
        <v>57</v>
      </c>
      <c r="C149" s="14" t="s">
        <v>306</v>
      </c>
      <c r="D149" s="14" t="s">
        <v>308</v>
      </c>
      <c r="E149" s="105">
        <v>43221</v>
      </c>
      <c r="F149" s="106" t="s">
        <v>309</v>
      </c>
      <c r="G149" s="106" t="s">
        <v>309</v>
      </c>
      <c r="H149" s="106" t="s">
        <v>309</v>
      </c>
    </row>
    <row r="150" spans="1:8" x14ac:dyDescent="0.2">
      <c r="A150" s="14">
        <f t="shared" si="14"/>
        <v>143</v>
      </c>
      <c r="B150" s="14"/>
      <c r="C150" s="14"/>
      <c r="D150" s="14"/>
      <c r="E150" s="14"/>
      <c r="F150" s="106"/>
    </row>
    <row r="151" spans="1:8" x14ac:dyDescent="0.2">
      <c r="A151" s="14">
        <f t="shared" si="14"/>
        <v>144</v>
      </c>
      <c r="B151" s="14" t="s">
        <v>310</v>
      </c>
      <c r="C151" s="14" t="s">
        <v>311</v>
      </c>
      <c r="D151" s="14" t="s">
        <v>285</v>
      </c>
      <c r="E151" s="105">
        <v>43252</v>
      </c>
      <c r="F151" s="106">
        <v>11.53</v>
      </c>
      <c r="G151" s="104">
        <v>14.25</v>
      </c>
      <c r="H151" s="104">
        <f t="shared" ref="H151:H156" si="15">G151-F151</f>
        <v>2.7200000000000006</v>
      </c>
    </row>
    <row r="152" spans="1:8" x14ac:dyDescent="0.2">
      <c r="A152" s="14">
        <f t="shared" si="14"/>
        <v>145</v>
      </c>
      <c r="B152" s="14" t="s">
        <v>310</v>
      </c>
      <c r="C152" s="14" t="s">
        <v>311</v>
      </c>
      <c r="D152" s="14" t="s">
        <v>265</v>
      </c>
      <c r="E152" s="105">
        <v>43252</v>
      </c>
      <c r="F152" s="106">
        <v>12.72</v>
      </c>
      <c r="G152" s="104">
        <v>14.69</v>
      </c>
      <c r="H152" s="104">
        <f t="shared" si="15"/>
        <v>1.9699999999999989</v>
      </c>
    </row>
    <row r="153" spans="1:8" x14ac:dyDescent="0.2">
      <c r="A153" s="14">
        <f t="shared" si="14"/>
        <v>146</v>
      </c>
      <c r="B153" s="14" t="s">
        <v>310</v>
      </c>
      <c r="C153" s="14" t="s">
        <v>311</v>
      </c>
      <c r="D153" s="14" t="s">
        <v>286</v>
      </c>
      <c r="E153" s="105">
        <v>43252</v>
      </c>
      <c r="F153" s="106">
        <v>14.71</v>
      </c>
      <c r="G153" s="104">
        <v>16.420000000000002</v>
      </c>
      <c r="H153" s="104">
        <f t="shared" si="15"/>
        <v>1.7100000000000009</v>
      </c>
    </row>
    <row r="154" spans="1:8" x14ac:dyDescent="0.2">
      <c r="A154" s="14">
        <f t="shared" si="14"/>
        <v>147</v>
      </c>
      <c r="B154" s="14" t="s">
        <v>310</v>
      </c>
      <c r="C154" s="14" t="s">
        <v>311</v>
      </c>
      <c r="D154" s="14" t="s">
        <v>287</v>
      </c>
      <c r="E154" s="105">
        <v>43252</v>
      </c>
      <c r="F154" s="106">
        <v>16.690000000000001</v>
      </c>
      <c r="G154" s="104">
        <v>18.670000000000002</v>
      </c>
      <c r="H154" s="104">
        <f t="shared" si="15"/>
        <v>1.9800000000000004</v>
      </c>
    </row>
    <row r="155" spans="1:8" x14ac:dyDescent="0.2">
      <c r="A155" s="14">
        <f t="shared" si="14"/>
        <v>148</v>
      </c>
      <c r="B155" s="14" t="s">
        <v>310</v>
      </c>
      <c r="C155" s="14" t="s">
        <v>311</v>
      </c>
      <c r="D155" s="14" t="s">
        <v>288</v>
      </c>
      <c r="E155" s="105">
        <v>43252</v>
      </c>
      <c r="F155" s="106">
        <v>18.68</v>
      </c>
      <c r="G155" s="104">
        <v>20.55</v>
      </c>
      <c r="H155" s="104">
        <f t="shared" si="15"/>
        <v>1.870000000000001</v>
      </c>
    </row>
    <row r="156" spans="1:8" x14ac:dyDescent="0.2">
      <c r="A156" s="14">
        <f t="shared" si="14"/>
        <v>149</v>
      </c>
      <c r="B156" s="14" t="s">
        <v>310</v>
      </c>
      <c r="C156" s="14" t="s">
        <v>311</v>
      </c>
      <c r="D156" s="14" t="s">
        <v>267</v>
      </c>
      <c r="E156" s="105">
        <v>43252</v>
      </c>
      <c r="F156" s="106">
        <v>24.63</v>
      </c>
      <c r="G156" s="104">
        <v>26.85</v>
      </c>
      <c r="H156" s="104">
        <f t="shared" si="15"/>
        <v>2.2200000000000024</v>
      </c>
    </row>
    <row r="157" spans="1:8" x14ac:dyDescent="0.2">
      <c r="A157" s="14">
        <f t="shared" si="14"/>
        <v>150</v>
      </c>
      <c r="B157" s="14"/>
      <c r="C157" s="14"/>
      <c r="D157" s="14"/>
      <c r="E157" s="14"/>
      <c r="F157" s="106"/>
    </row>
    <row r="158" spans="1:8" x14ac:dyDescent="0.2">
      <c r="A158" s="14">
        <f t="shared" si="14"/>
        <v>151</v>
      </c>
      <c r="B158" s="14" t="s">
        <v>310</v>
      </c>
      <c r="C158" s="14" t="s">
        <v>312</v>
      </c>
      <c r="D158" s="14" t="s">
        <v>266</v>
      </c>
      <c r="E158" s="105">
        <v>43252</v>
      </c>
      <c r="F158" s="106">
        <v>18.64</v>
      </c>
      <c r="G158" s="104">
        <v>18.84</v>
      </c>
      <c r="H158" s="104">
        <f>G158-F158</f>
        <v>0.19999999999999929</v>
      </c>
    </row>
    <row r="159" spans="1:8" x14ac:dyDescent="0.2">
      <c r="A159" s="14">
        <f t="shared" si="14"/>
        <v>152</v>
      </c>
      <c r="B159" s="14" t="s">
        <v>310</v>
      </c>
      <c r="C159" s="14" t="s">
        <v>312</v>
      </c>
      <c r="D159" s="14" t="s">
        <v>288</v>
      </c>
      <c r="E159" s="105">
        <v>43252</v>
      </c>
      <c r="F159" s="106">
        <v>21.8</v>
      </c>
      <c r="G159" s="104">
        <v>22.11</v>
      </c>
      <c r="H159" s="104">
        <f>G159-F159</f>
        <v>0.30999999999999872</v>
      </c>
    </row>
    <row r="160" spans="1:8" x14ac:dyDescent="0.2">
      <c r="A160" s="14">
        <f t="shared" si="14"/>
        <v>153</v>
      </c>
      <c r="B160" s="14" t="s">
        <v>310</v>
      </c>
      <c r="C160" s="14" t="s">
        <v>312</v>
      </c>
      <c r="D160" s="14" t="s">
        <v>267</v>
      </c>
      <c r="E160" s="105">
        <v>43252</v>
      </c>
      <c r="F160" s="106">
        <v>28.12</v>
      </c>
      <c r="G160" s="104">
        <v>27.27</v>
      </c>
      <c r="H160" s="104">
        <f>G160-F160</f>
        <v>-0.85000000000000142</v>
      </c>
    </row>
    <row r="161" spans="1:8" x14ac:dyDescent="0.2">
      <c r="A161" s="14">
        <f t="shared" si="14"/>
        <v>154</v>
      </c>
      <c r="B161" s="14" t="s">
        <v>310</v>
      </c>
      <c r="C161" s="14" t="s">
        <v>312</v>
      </c>
      <c r="D161" s="14" t="s">
        <v>291</v>
      </c>
      <c r="E161" s="105">
        <v>43252</v>
      </c>
      <c r="F161" s="106">
        <v>53.4</v>
      </c>
      <c r="G161" s="104">
        <v>51.32</v>
      </c>
      <c r="H161" s="104">
        <f>G161-F161</f>
        <v>-2.0799999999999983</v>
      </c>
    </row>
    <row r="162" spans="1:8" x14ac:dyDescent="0.2">
      <c r="A162" s="14">
        <f t="shared" si="14"/>
        <v>155</v>
      </c>
      <c r="B162" s="14"/>
      <c r="C162" s="14"/>
      <c r="D162" s="14"/>
      <c r="E162" s="14"/>
      <c r="F162" s="106"/>
    </row>
    <row r="163" spans="1:8" x14ac:dyDescent="0.2">
      <c r="A163" s="14">
        <f t="shared" si="14"/>
        <v>156</v>
      </c>
      <c r="B163" s="14" t="s">
        <v>310</v>
      </c>
      <c r="C163" s="14" t="s">
        <v>313</v>
      </c>
      <c r="D163" s="14" t="s">
        <v>265</v>
      </c>
      <c r="E163" s="105">
        <v>43252</v>
      </c>
      <c r="F163" s="106">
        <v>12.72</v>
      </c>
      <c r="G163" s="104">
        <v>14.69</v>
      </c>
      <c r="H163" s="104">
        <f>G163-F163</f>
        <v>1.9699999999999989</v>
      </c>
    </row>
    <row r="164" spans="1:8" x14ac:dyDescent="0.2">
      <c r="A164" s="14">
        <f t="shared" si="14"/>
        <v>157</v>
      </c>
      <c r="B164" s="14" t="s">
        <v>310</v>
      </c>
      <c r="C164" s="14" t="s">
        <v>313</v>
      </c>
      <c r="D164" s="14" t="s">
        <v>286</v>
      </c>
      <c r="E164" s="105">
        <v>43252</v>
      </c>
      <c r="F164" s="106">
        <v>14.71</v>
      </c>
      <c r="G164" s="104">
        <v>16.420000000000002</v>
      </c>
      <c r="H164" s="104">
        <f>G164-F164</f>
        <v>1.7100000000000009</v>
      </c>
    </row>
    <row r="165" spans="1:8" x14ac:dyDescent="0.2">
      <c r="A165" s="14">
        <f t="shared" si="14"/>
        <v>158</v>
      </c>
      <c r="B165" s="14" t="s">
        <v>310</v>
      </c>
      <c r="C165" s="14" t="s">
        <v>313</v>
      </c>
      <c r="D165" s="14" t="s">
        <v>287</v>
      </c>
      <c r="E165" s="105">
        <v>43252</v>
      </c>
      <c r="F165" s="106">
        <v>16.690000000000001</v>
      </c>
      <c r="G165" s="104">
        <v>18.670000000000002</v>
      </c>
      <c r="H165" s="104">
        <f>G165-F165</f>
        <v>1.9800000000000004</v>
      </c>
    </row>
    <row r="166" spans="1:8" x14ac:dyDescent="0.2">
      <c r="A166" s="14">
        <f t="shared" si="14"/>
        <v>159</v>
      </c>
      <c r="B166" s="14" t="s">
        <v>310</v>
      </c>
      <c r="C166" s="14" t="s">
        <v>313</v>
      </c>
      <c r="D166" s="14" t="s">
        <v>288</v>
      </c>
      <c r="E166" s="105">
        <v>43252</v>
      </c>
      <c r="F166" s="106">
        <v>18.68</v>
      </c>
      <c r="G166" s="104">
        <v>20.55</v>
      </c>
      <c r="H166" s="104">
        <f>G166-F166</f>
        <v>1.870000000000001</v>
      </c>
    </row>
    <row r="167" spans="1:8" x14ac:dyDescent="0.2">
      <c r="A167" s="14">
        <f t="shared" si="14"/>
        <v>160</v>
      </c>
      <c r="B167" s="14" t="s">
        <v>310</v>
      </c>
      <c r="C167" s="14" t="s">
        <v>313</v>
      </c>
      <c r="D167" s="14" t="s">
        <v>267</v>
      </c>
      <c r="E167" s="105">
        <v>43252</v>
      </c>
      <c r="F167" s="106">
        <v>24.63</v>
      </c>
      <c r="G167" s="104">
        <v>26.85</v>
      </c>
      <c r="H167" s="104">
        <f>G167-F167</f>
        <v>2.2200000000000024</v>
      </c>
    </row>
    <row r="168" spans="1:8" x14ac:dyDescent="0.2">
      <c r="A168" s="14">
        <f t="shared" si="14"/>
        <v>161</v>
      </c>
      <c r="B168" s="14"/>
      <c r="C168" s="14"/>
      <c r="D168" s="14"/>
      <c r="E168" s="14"/>
      <c r="F168" s="106"/>
    </row>
    <row r="169" spans="1:8" x14ac:dyDescent="0.2">
      <c r="A169" s="14">
        <f t="shared" si="14"/>
        <v>162</v>
      </c>
      <c r="B169" s="14" t="s">
        <v>310</v>
      </c>
      <c r="C169" s="14" t="s">
        <v>314</v>
      </c>
      <c r="D169" s="14" t="s">
        <v>288</v>
      </c>
      <c r="E169" s="105">
        <v>43252</v>
      </c>
      <c r="F169" s="106">
        <v>21.8</v>
      </c>
      <c r="G169" s="104">
        <v>22.11</v>
      </c>
      <c r="H169" s="104">
        <f>G169-F169</f>
        <v>0.30999999999999872</v>
      </c>
    </row>
    <row r="170" spans="1:8" x14ac:dyDescent="0.2">
      <c r="A170" s="14">
        <f t="shared" si="14"/>
        <v>163</v>
      </c>
      <c r="B170" s="14" t="s">
        <v>310</v>
      </c>
      <c r="C170" s="14" t="s">
        <v>314</v>
      </c>
      <c r="D170" s="14" t="s">
        <v>267</v>
      </c>
      <c r="E170" s="105">
        <v>43252</v>
      </c>
      <c r="F170" s="106">
        <v>28.12</v>
      </c>
      <c r="G170" s="104">
        <v>27.27</v>
      </c>
      <c r="H170" s="104">
        <f>G170-F170</f>
        <v>-0.85000000000000142</v>
      </c>
    </row>
    <row r="171" spans="1:8" x14ac:dyDescent="0.2">
      <c r="A171" s="14">
        <f t="shared" si="14"/>
        <v>164</v>
      </c>
      <c r="B171" s="14"/>
      <c r="C171" s="14"/>
      <c r="D171" s="14"/>
      <c r="E171" s="14"/>
      <c r="F171" s="106"/>
    </row>
    <row r="172" spans="1:8" x14ac:dyDescent="0.2">
      <c r="A172" s="14">
        <f t="shared" si="14"/>
        <v>165</v>
      </c>
      <c r="B172" s="14" t="s">
        <v>310</v>
      </c>
      <c r="C172" s="14" t="s">
        <v>315</v>
      </c>
      <c r="D172" s="14" t="s">
        <v>274</v>
      </c>
      <c r="E172" s="105">
        <v>43252</v>
      </c>
      <c r="F172" s="106">
        <v>12.31</v>
      </c>
      <c r="G172" s="104">
        <v>12.75</v>
      </c>
      <c r="H172" s="104">
        <f t="shared" ref="H172:H188" si="16">G172-F172</f>
        <v>0.4399999999999995</v>
      </c>
    </row>
    <row r="173" spans="1:8" x14ac:dyDescent="0.2">
      <c r="A173" s="14">
        <f t="shared" si="14"/>
        <v>166</v>
      </c>
      <c r="B173" s="14" t="s">
        <v>310</v>
      </c>
      <c r="C173" s="14" t="s">
        <v>315</v>
      </c>
      <c r="D173" s="14" t="s">
        <v>275</v>
      </c>
      <c r="E173" s="105">
        <v>43252</v>
      </c>
      <c r="F173" s="106">
        <v>13.42</v>
      </c>
      <c r="G173" s="104">
        <v>14.72</v>
      </c>
      <c r="H173" s="104">
        <f t="shared" si="16"/>
        <v>1.3000000000000007</v>
      </c>
    </row>
    <row r="174" spans="1:8" x14ac:dyDescent="0.2">
      <c r="A174" s="14">
        <f t="shared" si="14"/>
        <v>167</v>
      </c>
      <c r="B174" s="14" t="s">
        <v>310</v>
      </c>
      <c r="C174" s="14" t="s">
        <v>315</v>
      </c>
      <c r="D174" s="14" t="s">
        <v>276</v>
      </c>
      <c r="E174" s="105">
        <v>43252</v>
      </c>
      <c r="F174" s="106">
        <v>14.54</v>
      </c>
      <c r="G174" s="104">
        <v>16.690000000000001</v>
      </c>
      <c r="H174" s="104">
        <f t="shared" si="16"/>
        <v>2.1500000000000021</v>
      </c>
    </row>
    <row r="175" spans="1:8" x14ac:dyDescent="0.2">
      <c r="A175" s="14">
        <f t="shared" si="14"/>
        <v>168</v>
      </c>
      <c r="B175" s="14" t="s">
        <v>310</v>
      </c>
      <c r="C175" s="14" t="s">
        <v>315</v>
      </c>
      <c r="D175" s="14" t="s">
        <v>277</v>
      </c>
      <c r="E175" s="105">
        <v>43252</v>
      </c>
      <c r="F175" s="106">
        <v>15.66</v>
      </c>
      <c r="G175" s="104">
        <v>18.66</v>
      </c>
      <c r="H175" s="104">
        <f t="shared" si="16"/>
        <v>3</v>
      </c>
    </row>
    <row r="176" spans="1:8" x14ac:dyDescent="0.2">
      <c r="A176" s="14">
        <f t="shared" si="14"/>
        <v>169</v>
      </c>
      <c r="B176" s="14" t="s">
        <v>310</v>
      </c>
      <c r="C176" s="14" t="s">
        <v>315</v>
      </c>
      <c r="D176" s="14" t="s">
        <v>278</v>
      </c>
      <c r="E176" s="105">
        <v>43252</v>
      </c>
      <c r="F176" s="106">
        <v>16.77</v>
      </c>
      <c r="G176" s="104">
        <v>20.63</v>
      </c>
      <c r="H176" s="104">
        <f t="shared" si="16"/>
        <v>3.8599999999999994</v>
      </c>
    </row>
    <row r="177" spans="1:8" x14ac:dyDescent="0.2">
      <c r="A177" s="14">
        <f t="shared" si="14"/>
        <v>170</v>
      </c>
      <c r="B177" s="14" t="s">
        <v>310</v>
      </c>
      <c r="C177" s="14" t="s">
        <v>315</v>
      </c>
      <c r="D177" s="14" t="s">
        <v>279</v>
      </c>
      <c r="E177" s="105">
        <v>43252</v>
      </c>
      <c r="F177" s="106">
        <v>17.89</v>
      </c>
      <c r="G177" s="104">
        <v>22.6</v>
      </c>
      <c r="H177" s="104">
        <f t="shared" si="16"/>
        <v>4.7100000000000009</v>
      </c>
    </row>
    <row r="178" spans="1:8" x14ac:dyDescent="0.2">
      <c r="A178" s="14">
        <f t="shared" si="14"/>
        <v>171</v>
      </c>
      <c r="B178" s="14" t="s">
        <v>310</v>
      </c>
      <c r="C178" s="14" t="s">
        <v>315</v>
      </c>
      <c r="D178" s="14" t="s">
        <v>280</v>
      </c>
      <c r="E178" s="105">
        <v>43252</v>
      </c>
      <c r="F178" s="106">
        <v>19</v>
      </c>
      <c r="G178" s="104">
        <v>24.57</v>
      </c>
      <c r="H178" s="104">
        <f t="shared" si="16"/>
        <v>5.57</v>
      </c>
    </row>
    <row r="179" spans="1:8" x14ac:dyDescent="0.2">
      <c r="A179" s="14">
        <f t="shared" si="14"/>
        <v>172</v>
      </c>
      <c r="B179" s="14" t="s">
        <v>310</v>
      </c>
      <c r="C179" s="14" t="s">
        <v>315</v>
      </c>
      <c r="D179" s="14" t="s">
        <v>281</v>
      </c>
      <c r="E179" s="105">
        <v>43252</v>
      </c>
      <c r="F179" s="106">
        <v>20.12</v>
      </c>
      <c r="G179" s="104">
        <v>26.53</v>
      </c>
      <c r="H179" s="104">
        <f t="shared" si="16"/>
        <v>6.41</v>
      </c>
    </row>
    <row r="180" spans="1:8" x14ac:dyDescent="0.2">
      <c r="A180" s="14">
        <f t="shared" si="14"/>
        <v>173</v>
      </c>
      <c r="B180" s="14" t="s">
        <v>310</v>
      </c>
      <c r="C180" s="14" t="s">
        <v>315</v>
      </c>
      <c r="D180" s="14" t="s">
        <v>282</v>
      </c>
      <c r="E180" s="105">
        <v>43252</v>
      </c>
      <c r="F180" s="106">
        <v>21.24</v>
      </c>
      <c r="G180" s="104">
        <v>28.5</v>
      </c>
      <c r="H180" s="104">
        <f t="shared" si="16"/>
        <v>7.2600000000000016</v>
      </c>
    </row>
    <row r="181" spans="1:8" x14ac:dyDescent="0.2">
      <c r="A181" s="14">
        <f t="shared" si="14"/>
        <v>174</v>
      </c>
      <c r="B181" s="14" t="s">
        <v>310</v>
      </c>
      <c r="C181" s="14" t="s">
        <v>315</v>
      </c>
      <c r="D181" s="14" t="s">
        <v>316</v>
      </c>
      <c r="E181" s="105">
        <v>43252</v>
      </c>
      <c r="F181" s="106">
        <v>23.66</v>
      </c>
      <c r="G181" s="104">
        <v>32.770000000000003</v>
      </c>
      <c r="H181" s="104">
        <f t="shared" si="16"/>
        <v>9.110000000000003</v>
      </c>
    </row>
    <row r="182" spans="1:8" x14ac:dyDescent="0.2">
      <c r="A182" s="14">
        <f t="shared" si="14"/>
        <v>175</v>
      </c>
      <c r="B182" s="14" t="s">
        <v>310</v>
      </c>
      <c r="C182" s="14" t="s">
        <v>315</v>
      </c>
      <c r="D182" s="14" t="s">
        <v>317</v>
      </c>
      <c r="E182" s="105">
        <v>43252</v>
      </c>
      <c r="F182" s="106">
        <v>27.38</v>
      </c>
      <c r="G182" s="104">
        <v>39.340000000000003</v>
      </c>
      <c r="H182" s="104">
        <f t="shared" si="16"/>
        <v>11.960000000000004</v>
      </c>
    </row>
    <row r="183" spans="1:8" x14ac:dyDescent="0.2">
      <c r="A183" s="14">
        <f t="shared" si="14"/>
        <v>176</v>
      </c>
      <c r="B183" s="14" t="s">
        <v>310</v>
      </c>
      <c r="C183" s="14" t="s">
        <v>315</v>
      </c>
      <c r="D183" s="14" t="s">
        <v>318</v>
      </c>
      <c r="E183" s="105">
        <v>43252</v>
      </c>
      <c r="F183" s="106">
        <v>31.1</v>
      </c>
      <c r="G183" s="104">
        <v>45.9</v>
      </c>
      <c r="H183" s="104">
        <f t="shared" si="16"/>
        <v>14.799999999999997</v>
      </c>
    </row>
    <row r="184" spans="1:8" x14ac:dyDescent="0.2">
      <c r="A184" s="14">
        <f t="shared" si="14"/>
        <v>177</v>
      </c>
      <c r="B184" s="14" t="s">
        <v>310</v>
      </c>
      <c r="C184" s="14" t="s">
        <v>315</v>
      </c>
      <c r="D184" s="14" t="s">
        <v>319</v>
      </c>
      <c r="E184" s="105">
        <v>43252</v>
      </c>
      <c r="F184" s="106">
        <v>34.82</v>
      </c>
      <c r="G184" s="104">
        <v>52.47</v>
      </c>
      <c r="H184" s="104">
        <f t="shared" si="16"/>
        <v>17.649999999999999</v>
      </c>
    </row>
    <row r="185" spans="1:8" x14ac:dyDescent="0.2">
      <c r="A185" s="14">
        <f t="shared" si="14"/>
        <v>178</v>
      </c>
      <c r="B185" s="14" t="s">
        <v>310</v>
      </c>
      <c r="C185" s="14" t="s">
        <v>315</v>
      </c>
      <c r="D185" s="14" t="s">
        <v>320</v>
      </c>
      <c r="E185" s="105">
        <v>43252</v>
      </c>
      <c r="F185" s="106">
        <v>38.54</v>
      </c>
      <c r="G185" s="104">
        <v>59.03</v>
      </c>
      <c r="H185" s="104">
        <f t="shared" si="16"/>
        <v>20.490000000000002</v>
      </c>
    </row>
    <row r="186" spans="1:8" x14ac:dyDescent="0.2">
      <c r="A186" s="14">
        <f t="shared" si="14"/>
        <v>179</v>
      </c>
      <c r="B186" s="14" t="s">
        <v>310</v>
      </c>
      <c r="C186" s="14" t="s">
        <v>315</v>
      </c>
      <c r="D186" s="14" t="s">
        <v>321</v>
      </c>
      <c r="E186" s="105">
        <v>43252</v>
      </c>
      <c r="F186" s="106">
        <v>42.26</v>
      </c>
      <c r="G186" s="104">
        <v>65.59</v>
      </c>
      <c r="H186" s="104">
        <f t="shared" si="16"/>
        <v>23.330000000000005</v>
      </c>
    </row>
    <row r="187" spans="1:8" x14ac:dyDescent="0.2">
      <c r="A187" s="14">
        <f t="shared" si="14"/>
        <v>180</v>
      </c>
      <c r="B187" s="14"/>
      <c r="C187" s="14"/>
      <c r="D187" s="14"/>
      <c r="E187" s="14"/>
      <c r="F187" s="106"/>
    </row>
    <row r="188" spans="1:8" x14ac:dyDescent="0.2">
      <c r="A188" s="14">
        <f t="shared" si="14"/>
        <v>181</v>
      </c>
      <c r="B188" s="14" t="s">
        <v>310</v>
      </c>
      <c r="C188" s="14" t="s">
        <v>322</v>
      </c>
      <c r="D188" s="14" t="s">
        <v>305</v>
      </c>
      <c r="E188" s="105">
        <v>43252</v>
      </c>
      <c r="F188" s="106">
        <v>9.75</v>
      </c>
      <c r="G188" s="104">
        <v>11.49</v>
      </c>
      <c r="H188" s="104">
        <f t="shared" si="16"/>
        <v>1.7400000000000002</v>
      </c>
    </row>
  </sheetData>
  <mergeCells count="4">
    <mergeCell ref="A1:H1"/>
    <mergeCell ref="A2:H2"/>
    <mergeCell ref="A3:H3"/>
    <mergeCell ref="A4:H4"/>
  </mergeCells>
  <pageMargins left="0.7" right="0.7" top="0.75" bottom="1.03" header="0.3" footer="0.3"/>
  <pageSetup scale="90" fitToHeight="4" orientation="portrait" r:id="rId1"/>
  <headerFooter>
    <oddFooter>&amp;R&amp;F
&amp;A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334B83-49D6-45C9-B05A-4CCB415A4676}"/>
</file>

<file path=customXml/itemProps2.xml><?xml version="1.0" encoding="utf-8"?>
<ds:datastoreItem xmlns:ds="http://schemas.openxmlformats.org/officeDocument/2006/customXml" ds:itemID="{0FF15FD0-135D-4FD0-B8ED-B8234C2FBE63}"/>
</file>

<file path=customXml/itemProps3.xml><?xml version="1.0" encoding="utf-8"?>
<ds:datastoreItem xmlns:ds="http://schemas.openxmlformats.org/officeDocument/2006/customXml" ds:itemID="{E4D1316B-28B9-4BA8-B067-FFACEA01B2C3}"/>
</file>

<file path=customXml/itemProps4.xml><?xml version="1.0" encoding="utf-8"?>
<ds:datastoreItem xmlns:ds="http://schemas.openxmlformats.org/officeDocument/2006/customXml" ds:itemID="{8DEADD94-C2C5-45E5-AD60-78A196F025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JAP-5 Summary (Base Revenue)</vt:lpstr>
      <vt:lpstr>JAP-5 Unitized Lighting Costs</vt:lpstr>
      <vt:lpstr>JAP-5 Classification of Costs</vt:lpstr>
      <vt:lpstr>JAP-5 Combined Charges</vt:lpstr>
      <vt:lpstr>JAP-5 Tariff Summary Lights</vt:lpstr>
      <vt:lpstr>'JAP-5 Classification of Costs'!Print_Area</vt:lpstr>
      <vt:lpstr>'JAP-5 Combined Charges'!Print_Area</vt:lpstr>
      <vt:lpstr>'JAP-5 Summary (Base Revenue)'!Print_Area</vt:lpstr>
      <vt:lpstr>'JAP-5 Unitized Lighting Costs'!Print_Area</vt:lpstr>
      <vt:lpstr>'JAP-5 Combined Charges'!Print_Titles</vt:lpstr>
      <vt:lpstr>'JAP-5 Tariff Summary Lights'!Print_Titles</vt:lpstr>
      <vt:lpstr>'JAP-5 Unitized Lighting Costs'!Print_Titles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2020-02-27T18:19:27Z</cp:lastPrinted>
  <dcterms:created xsi:type="dcterms:W3CDTF">2020-02-27T18:13:34Z</dcterms:created>
  <dcterms:modified xsi:type="dcterms:W3CDTF">2020-02-27T18:19:35Z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