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5" yWindow="-15" windowWidth="14520" windowHeight="13740" tabRatio="881"/>
  </bookViews>
  <sheets>
    <sheet name="Exhibit A-1" sheetId="1" r:id="rId1"/>
  </sheets>
  <definedNames>
    <definedName name="_xlnm.Print_Area" localSheetId="0">'Exhibit A-1'!$A$1:$G$50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D22" i="1" l="1"/>
  <c r="F22" i="1"/>
  <c r="D34" i="1" l="1"/>
  <c r="F34" i="1"/>
  <c r="D56" i="1" l="1"/>
  <c r="F35" i="1" l="1"/>
  <c r="D35" i="1"/>
  <c r="D33" i="1" l="1"/>
  <c r="F33" i="1"/>
  <c r="C16" i="1" l="1"/>
  <c r="D24" i="1"/>
  <c r="F24" i="1"/>
  <c r="F37" i="1"/>
  <c r="G37" i="1"/>
  <c r="C14" i="1"/>
  <c r="D14" i="1" l="1"/>
  <c r="F14" i="1"/>
  <c r="D16" i="1"/>
  <c r="F16" i="1"/>
  <c r="C9" i="1" l="1"/>
  <c r="C17" i="1"/>
  <c r="D17" i="1" l="1"/>
  <c r="F17" i="1"/>
  <c r="G23" i="1" l="1"/>
  <c r="D23" i="1"/>
  <c r="D21" i="1" l="1"/>
  <c r="F21" i="1" l="1"/>
  <c r="D20" i="1" l="1"/>
  <c r="F20" i="1"/>
  <c r="F32" i="1" l="1"/>
  <c r="D32" i="1"/>
  <c r="F28" i="1"/>
  <c r="D28" i="1"/>
  <c r="G15" i="1" l="1"/>
  <c r="D15" i="1"/>
  <c r="G18" i="1"/>
  <c r="D18" i="1"/>
  <c r="G26" i="1"/>
  <c r="D26" i="1"/>
  <c r="G31" i="1"/>
  <c r="D31" i="1"/>
  <c r="D19" i="1"/>
  <c r="G19" i="1"/>
  <c r="G27" i="1"/>
  <c r="D27" i="1"/>
  <c r="G25" i="1" l="1"/>
  <c r="D25" i="1"/>
  <c r="G30" i="1" l="1"/>
  <c r="G36" i="1" s="1"/>
  <c r="G38" i="1" s="1"/>
  <c r="D30" i="1"/>
  <c r="C46" i="1" s="1"/>
  <c r="D46" i="1" s="1"/>
  <c r="F29" i="1" l="1"/>
  <c r="F36" i="1" s="1"/>
  <c r="D29" i="1"/>
  <c r="C36" i="1"/>
  <c r="C38" i="1" s="1"/>
  <c r="C45" i="1" l="1"/>
  <c r="D36" i="1"/>
  <c r="C44" i="1" s="1"/>
  <c r="D44" i="1" s="1"/>
  <c r="H38" i="1"/>
  <c r="H36" i="1"/>
  <c r="F38" i="1"/>
  <c r="D45" i="1" l="1"/>
  <c r="D47" i="1" s="1"/>
  <c r="C47" i="1"/>
</calcChain>
</file>

<file path=xl/sharedStrings.xml><?xml version="1.0" encoding="utf-8"?>
<sst xmlns="http://schemas.openxmlformats.org/spreadsheetml/2006/main" count="95" uniqueCount="72">
  <si>
    <t>2019 GRC</t>
  </si>
  <si>
    <t>Row</t>
  </si>
  <si>
    <t>Exhibit A-1 Power Cost Baseline Rate</t>
  </si>
  <si>
    <t>Regulatory Assets (1) (Variable)</t>
  </si>
  <si>
    <t>Transmission Rate Base (Fixed)</t>
  </si>
  <si>
    <t>Production Rate Base (Fixed)</t>
  </si>
  <si>
    <t>9A</t>
  </si>
  <si>
    <t>10a</t>
  </si>
  <si>
    <t>15a</t>
  </si>
  <si>
    <t>15b</t>
  </si>
  <si>
    <t>15c</t>
  </si>
  <si>
    <t>15d</t>
  </si>
  <si>
    <t>15e</t>
  </si>
  <si>
    <t>Property Insurance</t>
  </si>
  <si>
    <t>Test Yr</t>
  </si>
  <si>
    <t>$/MWh</t>
  </si>
  <si>
    <t>(I)</t>
  </si>
  <si>
    <t>(II)</t>
  </si>
  <si>
    <t>(III)</t>
  </si>
  <si>
    <t>Regulatory Asset Recovery (on Row 3)</t>
  </si>
  <si>
    <t>Equity Adder Centralia Coal Transition PPA</t>
  </si>
  <si>
    <t>Fixed Asset Recovery Other (on Row 4)</t>
  </si>
  <si>
    <t>Fixed Asset Recovery-Prod Factored (on Row 5)</t>
  </si>
  <si>
    <t>557-Other Power Exp</t>
  </si>
  <si>
    <t>Payroll Overheads - Benefits</t>
  </si>
  <si>
    <t>Montana Electric Energy Tax</t>
  </si>
  <si>
    <t>Payroll Taxes on Production Wages</t>
  </si>
  <si>
    <t>Brokerage Fees #55700003</t>
  </si>
  <si>
    <t>Variable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</si>
  <si>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</si>
  <si>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</si>
  <si>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</si>
  <si>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</si>
  <si>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</si>
  <si>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</si>
  <si>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Subtotal &amp; Baseline Rate</t>
  </si>
  <si>
    <t>Revenue Sensitive Items</t>
  </si>
  <si>
    <t>Grossed up for RSI</t>
  </si>
  <si>
    <t>Test Year DELIVERED Load (MWh's)</t>
  </si>
  <si>
    <t>Before Rev.</t>
  </si>
  <si>
    <t>After Rev.</t>
  </si>
  <si>
    <t>Sensitive Items</t>
  </si>
  <si>
    <t>Power Cost Baseline Rate</t>
  </si>
  <si>
    <t xml:space="preserve">Fixed Production Costs </t>
  </si>
  <si>
    <t>Variable Production Costs</t>
  </si>
  <si>
    <t>F</t>
  </si>
  <si>
    <t>V</t>
  </si>
  <si>
    <t>Rate Year</t>
  </si>
  <si>
    <t>NON POWER COST RELATED REG ASSETS &amp; LIAB</t>
  </si>
  <si>
    <t>WHITE RIVER PLANT COSTS</t>
  </si>
  <si>
    <t>CARRYING CHARGES ON LSR PREPAID TRANSM</t>
  </si>
  <si>
    <t>MINT FARM DEFFRED - UE-090704 (ends Mar 2025)</t>
  </si>
  <si>
    <t>TOTAL NON-POWER COST RELATED</t>
  </si>
  <si>
    <t>Check=&gt;</t>
  </si>
  <si>
    <t>(IV)</t>
  </si>
  <si>
    <t>(V)</t>
  </si>
  <si>
    <t>Fixed</t>
  </si>
  <si>
    <t>Prod Costs</t>
  </si>
  <si>
    <t>In Decoupling</t>
  </si>
  <si>
    <t>Variable</t>
  </si>
  <si>
    <t>in PCA</t>
  </si>
  <si>
    <t xml:space="preserve">FERC </t>
  </si>
  <si>
    <t xml:space="preserve">Non PF'd </t>
  </si>
  <si>
    <t>Rev Req (Column (II) )</t>
  </si>
  <si>
    <t>EOP Test Year</t>
  </si>
  <si>
    <t>EXH. SEF-23.01 Page 1 of 1</t>
  </si>
  <si>
    <t xml:space="preserve">Net of tax rate of return </t>
  </si>
  <si>
    <r>
      <t>501-Steam Fuel</t>
    </r>
    <r>
      <rPr>
        <sz val="8"/>
        <color theme="1"/>
        <rFont val="Arial"/>
        <family val="2"/>
      </rPr>
      <t xml:space="preserve"> Incl Reg Amort</t>
    </r>
  </si>
  <si>
    <r>
      <t>555-Purchased power</t>
    </r>
    <r>
      <rPr>
        <sz val="8"/>
        <color theme="1"/>
        <rFont val="Arial"/>
        <family val="2"/>
      </rPr>
      <t xml:space="preserve"> Incl Reg Amort</t>
    </r>
  </si>
  <si>
    <r>
      <t xml:space="preserve">547-Fuel </t>
    </r>
    <r>
      <rPr>
        <sz val="8"/>
        <color theme="1"/>
        <rFont val="Arial"/>
        <family val="2"/>
      </rPr>
      <t>Incl Reg Amort</t>
    </r>
  </si>
  <si>
    <r>
      <t xml:space="preserve">565-Wheeling </t>
    </r>
    <r>
      <rPr>
        <sz val="8"/>
        <color theme="1"/>
        <rFont val="Arial"/>
        <family val="2"/>
      </rPr>
      <t>Incl Reg Amort</t>
    </r>
  </si>
  <si>
    <r>
      <t xml:space="preserve">Amortization  - Reg Assets - </t>
    </r>
    <r>
      <rPr>
        <sz val="8"/>
        <color theme="1"/>
        <rFont val="Arial"/>
        <family val="2"/>
      </rPr>
      <t>Non PC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</si>
</sst>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_);_(* \(#,##0.000\);_(* &quot;-&quot;??_);_(@_)"/>
    <numFmt numFmtId="168" formatCode="_(&quot;$&quot;* #,##0.000_);_(&quot;$&quot;* \(#,##0.000\);_(&quot;$&quot;* &quot;-&quot;??_);_(@_)"/>
    <numFmt numFmtId="169" formatCode="_(* #,##0.0000000_);_(* \(#,##0.0000000\);_(* &quot;-&quot;??_);_(@_)"/>
    <numFmt numFmtId="170" formatCode="_(* #,##0.000000_);_(* \(#,##0.000000\);_(* &quot;-&quot;??_);_(@_)"/>
    <numFmt numFmtId="171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17" xfId="1" applyFont="1" applyFill="1" applyBorder="1" applyAlignment="1">
      <alignment horizontal="centerContinuous"/>
    </xf>
    <xf numFmtId="0" fontId="8" fillId="0" borderId="2" xfId="1" applyFont="1" applyFill="1" applyBorder="1" applyAlignment="1">
      <alignment horizontal="centerContinuous"/>
    </xf>
    <xf numFmtId="0" fontId="8" fillId="0" borderId="18" xfId="1" applyFont="1" applyFill="1" applyBorder="1" applyAlignment="1">
      <alignment horizontal="centerContinuous"/>
    </xf>
    <xf numFmtId="0" fontId="3" fillId="0" borderId="0" xfId="0" applyFont="1" applyFill="1"/>
    <xf numFmtId="0" fontId="4" fillId="0" borderId="0" xfId="0" applyFont="1" applyFill="1"/>
    <xf numFmtId="0" fontId="9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0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/>
    <xf numFmtId="168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vertical="top"/>
    </xf>
    <xf numFmtId="0" fontId="9" fillId="0" borderId="0" xfId="0" quotePrefix="1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indent="1"/>
    </xf>
    <xf numFmtId="165" fontId="5" fillId="0" borderId="0" xfId="0" applyNumberFormat="1" applyFont="1" applyFill="1"/>
    <xf numFmtId="169" fontId="9" fillId="0" borderId="3" xfId="0" applyNumberFormat="1" applyFont="1" applyFill="1" applyBorder="1" applyAlignment="1"/>
    <xf numFmtId="167" fontId="9" fillId="0" borderId="0" xfId="0" applyNumberFormat="1" applyFont="1" applyFill="1" applyBorder="1" applyAlignment="1"/>
    <xf numFmtId="170" fontId="9" fillId="0" borderId="0" xfId="0" applyNumberFormat="1" applyFont="1" applyFill="1" applyBorder="1" applyAlignment="1"/>
    <xf numFmtId="44" fontId="9" fillId="0" borderId="0" xfId="0" applyNumberFormat="1" applyFont="1" applyFill="1" applyBorder="1" applyAlignment="1"/>
    <xf numFmtId="43" fontId="9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/>
    <xf numFmtId="167" fontId="10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center"/>
    </xf>
    <xf numFmtId="41" fontId="5" fillId="0" borderId="13" xfId="0" applyNumberFormat="1" applyFont="1" applyFill="1" applyBorder="1" applyAlignment="1"/>
    <xf numFmtId="166" fontId="5" fillId="0" borderId="9" xfId="0" applyNumberFormat="1" applyFont="1" applyFill="1" applyBorder="1" applyAlignment="1">
      <alignment horizontal="left"/>
    </xf>
    <xf numFmtId="41" fontId="5" fillId="0" borderId="8" xfId="0" applyNumberFormat="1" applyFont="1" applyFill="1" applyBorder="1" applyAlignment="1"/>
    <xf numFmtId="0" fontId="5" fillId="0" borderId="0" xfId="0" applyNumberFormat="1" applyFont="1" applyFill="1" applyBorder="1" applyAlignment="1"/>
    <xf numFmtId="41" fontId="5" fillId="0" borderId="16" xfId="0" applyNumberFormat="1" applyFont="1" applyFill="1" applyBorder="1" applyAlignment="1"/>
    <xf numFmtId="0" fontId="5" fillId="0" borderId="7" xfId="0" applyNumberFormat="1" applyFont="1" applyFill="1" applyBorder="1" applyAlignment="1"/>
    <xf numFmtId="0" fontId="5" fillId="0" borderId="1" xfId="0" applyNumberFormat="1" applyFont="1" applyFill="1" applyBorder="1" applyAlignment="1">
      <alignment horizontal="right"/>
    </xf>
    <xf numFmtId="41" fontId="5" fillId="0" borderId="6" xfId="0" applyNumberFormat="1" applyFont="1" applyFill="1" applyBorder="1" applyAlignment="1"/>
    <xf numFmtId="2" fontId="0" fillId="0" borderId="0" xfId="0" applyNumberFormat="1" applyFont="1" applyFill="1"/>
    <xf numFmtId="0" fontId="0" fillId="0" borderId="0" xfId="0" applyFont="1"/>
    <xf numFmtId="0" fontId="12" fillId="0" borderId="0" xfId="0" applyFont="1" applyFill="1" applyAlignment="1">
      <alignment horizontal="center"/>
    </xf>
    <xf numFmtId="165" fontId="2" fillId="0" borderId="4" xfId="0" applyNumberFormat="1" applyFont="1" applyFill="1" applyBorder="1"/>
    <xf numFmtId="10" fontId="9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vertical="center"/>
    </xf>
    <xf numFmtId="168" fontId="9" fillId="0" borderId="14" xfId="0" applyNumberFormat="1" applyFont="1" applyFill="1" applyBorder="1" applyAlignment="1">
      <alignment vertical="center"/>
    </xf>
    <xf numFmtId="168" fontId="9" fillId="0" borderId="5" xfId="0" applyNumberFormat="1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vertical="center"/>
    </xf>
    <xf numFmtId="165" fontId="9" fillId="0" borderId="5" xfId="0" applyNumberFormat="1" applyFont="1" applyFill="1" applyBorder="1" applyAlignment="1"/>
    <xf numFmtId="171" fontId="9" fillId="0" borderId="0" xfId="0" applyNumberFormat="1" applyFont="1" applyFill="1" applyBorder="1" applyAlignment="1"/>
    <xf numFmtId="168" fontId="9" fillId="0" borderId="3" xfId="0" applyNumberFormat="1" applyFont="1" applyFill="1" applyBorder="1" applyAlignment="1"/>
    <xf numFmtId="166" fontId="5" fillId="0" borderId="0" xfId="0" applyNumberFormat="1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CC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1"/>
  <sheetViews>
    <sheetView tabSelected="1" zoomScale="82" zoomScaleNormal="82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C6" sqref="C6"/>
    </sheetView>
  </sheetViews>
  <sheetFormatPr defaultColWidth="9.140625" defaultRowHeight="15" x14ac:dyDescent="0.25"/>
  <cols>
    <col min="1" max="1" width="7.42578125" style="4" customWidth="1"/>
    <col min="2" max="2" width="43" style="4" customWidth="1"/>
    <col min="3" max="3" width="17.85546875" style="4" customWidth="1"/>
    <col min="4" max="4" width="13.28515625" style="4" bestFit="1" customWidth="1"/>
    <col min="5" max="5" width="5" style="4" bestFit="1" customWidth="1"/>
    <col min="6" max="6" width="15.7109375" style="4" bestFit="1" customWidth="1"/>
    <col min="7" max="7" width="15" style="4" bestFit="1" customWidth="1"/>
    <col min="8" max="8" width="5.5703125" style="4" customWidth="1"/>
    <col min="9" max="9" width="5.42578125" customWidth="1"/>
    <col min="10" max="10" width="32.28515625" customWidth="1"/>
    <col min="11" max="11" width="16.85546875" bestFit="1" customWidth="1"/>
    <col min="12" max="12" width="15.28515625" bestFit="1" customWidth="1"/>
    <col min="13" max="13" width="13.140625" bestFit="1" customWidth="1"/>
    <col min="14" max="14" width="5" customWidth="1"/>
    <col min="15" max="15" width="16.85546875" bestFit="1" customWidth="1"/>
    <col min="16" max="16" width="18.5703125" bestFit="1" customWidth="1"/>
    <col min="17" max="17" width="13.85546875" style="3" bestFit="1" customWidth="1"/>
    <col min="18" max="18" width="9.140625" style="3"/>
    <col min="19" max="19" width="16.5703125" style="3" bestFit="1" customWidth="1"/>
    <col min="20" max="20" width="15" style="3" bestFit="1" customWidth="1"/>
    <col min="21" max="21" width="9.140625" style="3"/>
    <col min="22" max="22" width="43.85546875" style="3" bestFit="1" customWidth="1"/>
    <col min="23" max="23" width="16.140625" style="3" bestFit="1" customWidth="1"/>
    <col min="24" max="24" width="13.85546875" style="3" bestFit="1" customWidth="1"/>
    <col min="25" max="25" width="5.5703125" style="3" bestFit="1" customWidth="1"/>
    <col min="26" max="26" width="16.5703125" style="3" bestFit="1" customWidth="1"/>
    <col min="27" max="27" width="12.7109375" style="3" bestFit="1" customWidth="1"/>
    <col min="28" max="16384" width="9.140625" style="4"/>
  </cols>
  <sheetData>
    <row r="1" spans="1:10" ht="20.25" x14ac:dyDescent="0.3">
      <c r="A1" s="6" t="s">
        <v>2</v>
      </c>
      <c r="E1" s="7" t="s">
        <v>65</v>
      </c>
      <c r="F1" s="8"/>
      <c r="G1" s="9"/>
    </row>
    <row r="2" spans="1:10" ht="20.25" x14ac:dyDescent="0.3">
      <c r="A2" s="6" t="s">
        <v>0</v>
      </c>
    </row>
    <row r="3" spans="1:10" ht="13.5" customHeight="1" x14ac:dyDescent="0.3">
      <c r="A3" s="10"/>
    </row>
    <row r="4" spans="1:10" x14ac:dyDescent="0.25">
      <c r="A4" s="5"/>
      <c r="I4" s="56"/>
      <c r="J4" s="56"/>
    </row>
    <row r="5" spans="1:10" x14ac:dyDescent="0.25">
      <c r="A5" s="5" t="s">
        <v>1</v>
      </c>
      <c r="C5" s="57" t="s">
        <v>64</v>
      </c>
      <c r="I5" s="56"/>
      <c r="J5" s="56"/>
    </row>
    <row r="6" spans="1:10" x14ac:dyDescent="0.25">
      <c r="A6" s="1">
        <v>3</v>
      </c>
      <c r="B6" s="4" t="s">
        <v>3</v>
      </c>
      <c r="C6" s="2">
        <v>150405447.91445902</v>
      </c>
      <c r="I6" s="56"/>
      <c r="J6" s="56"/>
    </row>
    <row r="7" spans="1:10" x14ac:dyDescent="0.25">
      <c r="A7" s="1">
        <v>4</v>
      </c>
      <c r="B7" s="4" t="s">
        <v>4</v>
      </c>
      <c r="C7" s="16">
        <v>79202112.316321075</v>
      </c>
      <c r="I7" s="56"/>
      <c r="J7" s="56"/>
    </row>
    <row r="8" spans="1:10" x14ac:dyDescent="0.25">
      <c r="A8" s="1">
        <v>5</v>
      </c>
      <c r="B8" s="4" t="s">
        <v>5</v>
      </c>
      <c r="C8" s="16">
        <v>1697741036.1213143</v>
      </c>
      <c r="I8" s="56"/>
      <c r="J8" s="56"/>
    </row>
    <row r="9" spans="1:10" x14ac:dyDescent="0.25">
      <c r="A9" s="1">
        <f>+A8+1</f>
        <v>6</v>
      </c>
      <c r="C9" s="58">
        <f>SUM(C6:C8)</f>
        <v>1927348596.3520944</v>
      </c>
      <c r="I9" s="56"/>
      <c r="J9" s="56"/>
    </row>
    <row r="10" spans="1:10" x14ac:dyDescent="0.25">
      <c r="A10" s="1">
        <f>+A9+1</f>
        <v>7</v>
      </c>
      <c r="B10" s="20" t="s">
        <v>66</v>
      </c>
      <c r="C10" s="59">
        <v>6.8500000000000005E-2</v>
      </c>
      <c r="D10" s="21"/>
      <c r="E10" s="21"/>
      <c r="F10" s="60" t="s">
        <v>56</v>
      </c>
      <c r="G10" s="60" t="s">
        <v>59</v>
      </c>
      <c r="I10" s="56"/>
      <c r="J10" s="56"/>
    </row>
    <row r="11" spans="1:10" x14ac:dyDescent="0.25">
      <c r="A11" s="1">
        <f>+A10+1</f>
        <v>8</v>
      </c>
      <c r="B11" s="20"/>
      <c r="C11" s="59"/>
      <c r="D11" s="13" t="s">
        <v>14</v>
      </c>
      <c r="E11" s="13"/>
      <c r="F11" s="60" t="s">
        <v>57</v>
      </c>
      <c r="G11" s="60" t="s">
        <v>57</v>
      </c>
      <c r="I11" s="56"/>
      <c r="J11" s="56"/>
    </row>
    <row r="12" spans="1:10" x14ac:dyDescent="0.25">
      <c r="A12" s="1">
        <f>+A11+1</f>
        <v>9</v>
      </c>
      <c r="B12" s="22"/>
      <c r="C12" s="59"/>
      <c r="D12" s="61" t="s">
        <v>15</v>
      </c>
      <c r="E12" s="61"/>
      <c r="F12" s="62" t="s">
        <v>58</v>
      </c>
      <c r="G12" s="62" t="s">
        <v>60</v>
      </c>
      <c r="I12" s="56"/>
      <c r="J12" s="56"/>
    </row>
    <row r="13" spans="1:10" x14ac:dyDescent="0.25">
      <c r="A13" s="1" t="s">
        <v>6</v>
      </c>
      <c r="B13" s="20"/>
      <c r="C13" s="13" t="s">
        <v>16</v>
      </c>
      <c r="D13" s="14" t="s">
        <v>17</v>
      </c>
      <c r="E13" s="14" t="s">
        <v>18</v>
      </c>
      <c r="F13" s="14" t="s">
        <v>54</v>
      </c>
      <c r="G13" s="14" t="s">
        <v>55</v>
      </c>
      <c r="I13" s="56"/>
      <c r="J13" s="56"/>
    </row>
    <row r="14" spans="1:10" x14ac:dyDescent="0.25">
      <c r="A14" s="17">
        <v>10</v>
      </c>
      <c r="B14" s="23" t="s">
        <v>19</v>
      </c>
      <c r="C14" s="25">
        <f>(C6*C$10/0.79)</f>
        <v>13041485.040684106</v>
      </c>
      <c r="D14" s="26">
        <f t="shared" ref="D14:D35" si="0">C14/$C$39</f>
        <v>0.63506256119921201</v>
      </c>
      <c r="E14" s="24" t="s">
        <v>45</v>
      </c>
      <c r="F14" s="25">
        <f>+C14</f>
        <v>13041485.040684106</v>
      </c>
      <c r="G14" s="25"/>
      <c r="I14" s="56"/>
      <c r="J14" s="56"/>
    </row>
    <row r="15" spans="1:10" x14ac:dyDescent="0.25">
      <c r="A15" s="17" t="s">
        <v>7</v>
      </c>
      <c r="B15" s="23" t="s">
        <v>20</v>
      </c>
      <c r="C15" s="16">
        <v>3913502.79561463</v>
      </c>
      <c r="D15" s="26">
        <f t="shared" si="0"/>
        <v>0.19057025337913</v>
      </c>
      <c r="E15" s="24" t="s">
        <v>46</v>
      </c>
      <c r="F15" s="16"/>
      <c r="G15" s="16">
        <f>+C15</f>
        <v>3913502.79561463</v>
      </c>
      <c r="I15" s="56"/>
      <c r="J15" s="56"/>
    </row>
    <row r="16" spans="1:10" x14ac:dyDescent="0.25">
      <c r="A16" s="17">
        <v>11</v>
      </c>
      <c r="B16" s="15" t="s">
        <v>21</v>
      </c>
      <c r="C16" s="16">
        <f>(C7*$C$10/0.79)</f>
        <v>6867524.9286936624</v>
      </c>
      <c r="D16" s="26">
        <f t="shared" si="0"/>
        <v>0.33441804799914537</v>
      </c>
      <c r="E16" s="24" t="s">
        <v>45</v>
      </c>
      <c r="F16" s="16">
        <f>+C16</f>
        <v>6867524.9286936624</v>
      </c>
      <c r="G16" s="16"/>
      <c r="I16" s="56"/>
      <c r="J16" s="56"/>
    </row>
    <row r="17" spans="1:10" x14ac:dyDescent="0.25">
      <c r="A17" s="17">
        <v>12</v>
      </c>
      <c r="B17" s="15" t="s">
        <v>22</v>
      </c>
      <c r="C17" s="16">
        <f>(C8*$C$10/0.79)</f>
        <v>147209191.10672155</v>
      </c>
      <c r="D17" s="26">
        <f t="shared" si="0"/>
        <v>7.168435622527455</v>
      </c>
      <c r="E17" s="24" t="s">
        <v>45</v>
      </c>
      <c r="F17" s="16">
        <f>+C17</f>
        <v>147209191.10672155</v>
      </c>
      <c r="G17" s="16"/>
      <c r="I17" s="56"/>
      <c r="J17" s="56"/>
    </row>
    <row r="18" spans="1:10" x14ac:dyDescent="0.25">
      <c r="A18" s="17">
        <v>13</v>
      </c>
      <c r="B18" s="15" t="s">
        <v>67</v>
      </c>
      <c r="C18" s="16">
        <v>37089392.406405531</v>
      </c>
      <c r="D18" s="26">
        <f t="shared" si="0"/>
        <v>1.8060891425673826</v>
      </c>
      <c r="E18" s="24" t="s">
        <v>46</v>
      </c>
      <c r="F18" s="16"/>
      <c r="G18" s="16">
        <f>+C18</f>
        <v>37089392.406405531</v>
      </c>
      <c r="I18" s="56"/>
      <c r="J18" s="56"/>
    </row>
    <row r="19" spans="1:10" x14ac:dyDescent="0.25">
      <c r="A19" s="17">
        <v>14</v>
      </c>
      <c r="B19" s="15" t="s">
        <v>68</v>
      </c>
      <c r="C19" s="16">
        <v>487088103.68130493</v>
      </c>
      <c r="D19" s="26">
        <f t="shared" si="0"/>
        <v>23.719033353067477</v>
      </c>
      <c r="E19" s="24" t="s">
        <v>46</v>
      </c>
      <c r="F19" s="16"/>
      <c r="G19" s="16">
        <f>+C19</f>
        <v>487088103.68130493</v>
      </c>
      <c r="I19" s="56"/>
      <c r="J19" s="56"/>
    </row>
    <row r="20" spans="1:10" x14ac:dyDescent="0.25">
      <c r="A20" s="17">
        <v>15</v>
      </c>
      <c r="B20" s="15" t="s">
        <v>23</v>
      </c>
      <c r="C20" s="16">
        <v>8072158.7332714284</v>
      </c>
      <c r="D20" s="26">
        <f t="shared" si="0"/>
        <v>0.39307837900100318</v>
      </c>
      <c r="E20" s="24" t="s">
        <v>45</v>
      </c>
      <c r="F20" s="16">
        <f>+C20</f>
        <v>8072158.7332714284</v>
      </c>
      <c r="G20" s="16"/>
      <c r="I20" s="56"/>
      <c r="J20" s="56"/>
    </row>
    <row r="21" spans="1:10" x14ac:dyDescent="0.25">
      <c r="A21" s="17" t="s">
        <v>8</v>
      </c>
      <c r="B21" s="19" t="s">
        <v>24</v>
      </c>
      <c r="C21" s="16">
        <v>8840460.579817621</v>
      </c>
      <c r="D21" s="26">
        <f t="shared" si="0"/>
        <v>0.43049127614573779</v>
      </c>
      <c r="E21" s="24" t="s">
        <v>45</v>
      </c>
      <c r="F21" s="16">
        <f>+C21</f>
        <v>8840460.579817621</v>
      </c>
      <c r="G21" s="16"/>
      <c r="I21" s="56"/>
      <c r="J21" s="56"/>
    </row>
    <row r="22" spans="1:10" x14ac:dyDescent="0.25">
      <c r="A22" s="17" t="s">
        <v>9</v>
      </c>
      <c r="B22" s="19" t="s">
        <v>13</v>
      </c>
      <c r="C22" s="16">
        <v>3895439.2738404199</v>
      </c>
      <c r="D22" s="26">
        <f t="shared" si="0"/>
        <v>0.18969063987143348</v>
      </c>
      <c r="E22" s="24" t="s">
        <v>45</v>
      </c>
      <c r="F22" s="16">
        <f>+C22</f>
        <v>3895439.2738404199</v>
      </c>
      <c r="G22" s="16"/>
      <c r="I22" s="56"/>
      <c r="J22" s="56"/>
    </row>
    <row r="23" spans="1:10" x14ac:dyDescent="0.25">
      <c r="A23" s="17" t="s">
        <v>10</v>
      </c>
      <c r="B23" s="19" t="s">
        <v>25</v>
      </c>
      <c r="C23" s="16">
        <v>766379.13641918893</v>
      </c>
      <c r="D23" s="26">
        <f t="shared" si="0"/>
        <v>3.7319269677165548E-2</v>
      </c>
      <c r="E23" s="24" t="s">
        <v>46</v>
      </c>
      <c r="F23" s="16"/>
      <c r="G23" s="16">
        <f>+C23</f>
        <v>766379.13641918893</v>
      </c>
      <c r="I23" s="56"/>
      <c r="J23" s="56"/>
    </row>
    <row r="24" spans="1:10" x14ac:dyDescent="0.25">
      <c r="A24" s="17" t="s">
        <v>11</v>
      </c>
      <c r="B24" s="19" t="s">
        <v>26</v>
      </c>
      <c r="C24" s="16">
        <v>1989467.6013443223</v>
      </c>
      <c r="D24" s="26">
        <f t="shared" si="0"/>
        <v>9.6878260902893559E-2</v>
      </c>
      <c r="E24" s="24" t="s">
        <v>45</v>
      </c>
      <c r="F24" s="16">
        <f>+C24</f>
        <v>1989467.6013443223</v>
      </c>
      <c r="G24" s="16"/>
      <c r="I24" s="56"/>
      <c r="J24" s="56"/>
    </row>
    <row r="25" spans="1:10" x14ac:dyDescent="0.25">
      <c r="A25" s="17" t="s">
        <v>12</v>
      </c>
      <c r="B25" s="19" t="s">
        <v>27</v>
      </c>
      <c r="C25" s="16">
        <v>426928.32671306725</v>
      </c>
      <c r="D25" s="26">
        <f t="shared" si="0"/>
        <v>2.0789518660266949E-2</v>
      </c>
      <c r="E25" s="24" t="s">
        <v>46</v>
      </c>
      <c r="F25" s="16"/>
      <c r="G25" s="16">
        <f>+C25</f>
        <v>426928.32671306725</v>
      </c>
      <c r="I25" s="56"/>
      <c r="J25" s="56"/>
    </row>
    <row r="26" spans="1:10" x14ac:dyDescent="0.25">
      <c r="A26" s="17">
        <v>16</v>
      </c>
      <c r="B26" s="15" t="s">
        <v>69</v>
      </c>
      <c r="C26" s="16">
        <v>126925932.5832969</v>
      </c>
      <c r="D26" s="26">
        <f t="shared" si="0"/>
        <v>6.1807307662807984</v>
      </c>
      <c r="E26" s="24" t="s">
        <v>46</v>
      </c>
      <c r="F26" s="16"/>
      <c r="G26" s="16">
        <f>+C26</f>
        <v>126925932.5832969</v>
      </c>
      <c r="I26" s="56"/>
      <c r="J26" s="56"/>
    </row>
    <row r="27" spans="1:10" x14ac:dyDescent="0.25">
      <c r="A27" s="17">
        <v>17</v>
      </c>
      <c r="B27" s="15" t="s">
        <v>70</v>
      </c>
      <c r="C27" s="16">
        <v>112486392.77130413</v>
      </c>
      <c r="D27" s="26">
        <f t="shared" si="0"/>
        <v>5.4775891296546453</v>
      </c>
      <c r="E27" s="24" t="s">
        <v>46</v>
      </c>
      <c r="F27" s="16"/>
      <c r="G27" s="16">
        <f>+C27</f>
        <v>112486392.77130413</v>
      </c>
      <c r="I27" s="56"/>
      <c r="J27" s="56"/>
    </row>
    <row r="28" spans="1:10" x14ac:dyDescent="0.25">
      <c r="A28" s="17">
        <v>18</v>
      </c>
      <c r="B28" s="15" t="s">
        <v>28</v>
      </c>
      <c r="C28" s="16">
        <v>-8666881.7085096519</v>
      </c>
      <c r="D28" s="26">
        <f t="shared" si="0"/>
        <v>-0.42203875388780288</v>
      </c>
      <c r="E28" s="24" t="s">
        <v>45</v>
      </c>
      <c r="F28" s="16">
        <f>+C28</f>
        <v>-8666881.7085096519</v>
      </c>
      <c r="G28" s="16"/>
      <c r="I28" s="56"/>
      <c r="J28" s="56"/>
    </row>
    <row r="29" spans="1:10" x14ac:dyDescent="0.25">
      <c r="A29" s="17">
        <v>19</v>
      </c>
      <c r="B29" s="15" t="s">
        <v>29</v>
      </c>
      <c r="C29" s="16">
        <v>109218292.16812748</v>
      </c>
      <c r="D29" s="26">
        <f t="shared" si="0"/>
        <v>5.3184471045834592</v>
      </c>
      <c r="E29" s="24" t="s">
        <v>45</v>
      </c>
      <c r="F29" s="16">
        <f>+C29</f>
        <v>109218292.16812748</v>
      </c>
      <c r="G29" s="16"/>
      <c r="I29" s="56"/>
      <c r="J29" s="56"/>
    </row>
    <row r="30" spans="1:10" x14ac:dyDescent="0.25">
      <c r="A30" s="17">
        <v>20</v>
      </c>
      <c r="B30" s="15" t="s">
        <v>30</v>
      </c>
      <c r="C30" s="16">
        <v>-9043639.2224400043</v>
      </c>
      <c r="D30" s="26">
        <f t="shared" si="0"/>
        <v>-0.44038517617033052</v>
      </c>
      <c r="E30" s="24" t="s">
        <v>46</v>
      </c>
      <c r="F30" s="16"/>
      <c r="G30" s="16">
        <f>+C30</f>
        <v>-9043639.2224400043</v>
      </c>
      <c r="I30" s="56"/>
      <c r="J30" s="56"/>
    </row>
    <row r="31" spans="1:10" x14ac:dyDescent="0.25">
      <c r="A31" s="17">
        <v>21</v>
      </c>
      <c r="B31" s="27" t="s">
        <v>31</v>
      </c>
      <c r="C31" s="16">
        <v>-27552250.181711692</v>
      </c>
      <c r="D31" s="26">
        <f t="shared" si="0"/>
        <v>-1.3416725558948643</v>
      </c>
      <c r="E31" s="24" t="s">
        <v>46</v>
      </c>
      <c r="F31" s="16"/>
      <c r="G31" s="16">
        <f>+C31</f>
        <v>-27552250.181711692</v>
      </c>
      <c r="I31" s="56"/>
      <c r="J31" s="56"/>
    </row>
    <row r="32" spans="1:10" x14ac:dyDescent="0.25">
      <c r="A32" s="17">
        <v>22</v>
      </c>
      <c r="B32" s="15" t="s">
        <v>32</v>
      </c>
      <c r="C32" s="16">
        <v>876514.03</v>
      </c>
      <c r="D32" s="26">
        <f t="shared" si="0"/>
        <v>4.2682351210951028E-2</v>
      </c>
      <c r="E32" s="24" t="s">
        <v>45</v>
      </c>
      <c r="F32" s="16">
        <f>+C32</f>
        <v>876514.03</v>
      </c>
      <c r="G32" s="16"/>
      <c r="I32" s="56"/>
      <c r="J32" s="56"/>
    </row>
    <row r="33" spans="1:10" x14ac:dyDescent="0.25">
      <c r="A33" s="17">
        <v>23</v>
      </c>
      <c r="B33" s="28" t="s">
        <v>33</v>
      </c>
      <c r="C33" s="16">
        <v>175236922.54322088</v>
      </c>
      <c r="D33" s="26">
        <f t="shared" si="0"/>
        <v>8.5332620096405929</v>
      </c>
      <c r="E33" s="24" t="s">
        <v>45</v>
      </c>
      <c r="F33" s="16">
        <f>+C33</f>
        <v>175236922.54322088</v>
      </c>
      <c r="G33" s="16"/>
      <c r="I33" s="56"/>
      <c r="J33" s="56"/>
    </row>
    <row r="34" spans="1:10" x14ac:dyDescent="0.25">
      <c r="A34" s="17">
        <v>24</v>
      </c>
      <c r="B34" s="28" t="s">
        <v>34</v>
      </c>
      <c r="C34" s="16">
        <v>3531950.8300239993</v>
      </c>
      <c r="D34" s="26">
        <f t="shared" si="0"/>
        <v>0.17199036253520592</v>
      </c>
      <c r="E34" s="24" t="s">
        <v>45</v>
      </c>
      <c r="F34" s="16">
        <f>+C34</f>
        <v>3531950.8300239993</v>
      </c>
      <c r="G34" s="16"/>
      <c r="I34" s="56"/>
      <c r="J34" s="56"/>
    </row>
    <row r="35" spans="1:10" x14ac:dyDescent="0.25">
      <c r="A35" s="17">
        <v>25</v>
      </c>
      <c r="B35" s="28" t="s">
        <v>71</v>
      </c>
      <c r="C35" s="16">
        <v>5068352.99318753</v>
      </c>
      <c r="D35" s="26">
        <f t="shared" si="0"/>
        <v>0.24680634320970884</v>
      </c>
      <c r="E35" s="24" t="s">
        <v>45</v>
      </c>
      <c r="F35" s="16">
        <f>+C35</f>
        <v>5068352.99318753</v>
      </c>
      <c r="G35" s="16"/>
      <c r="I35" s="56"/>
      <c r="J35" s="56"/>
    </row>
    <row r="36" spans="1:10" ht="15.75" thickBot="1" x14ac:dyDescent="0.3">
      <c r="A36" s="17">
        <v>27</v>
      </c>
      <c r="B36" s="29" t="s">
        <v>35</v>
      </c>
      <c r="C36" s="63">
        <f>SUM(C14:C35)</f>
        <v>1207281620.41733</v>
      </c>
      <c r="D36" s="64">
        <f>SUM(D14:D35)</f>
        <v>58.789267906160653</v>
      </c>
      <c r="E36" s="65"/>
      <c r="F36" s="66">
        <f>SUM(F14:F35)</f>
        <v>475180878.12042332</v>
      </c>
      <c r="G36" s="66">
        <f>SUM(G14:G35)</f>
        <v>732100742.29690671</v>
      </c>
      <c r="H36" s="30">
        <f>SUM(F36:G36)-C36</f>
        <v>0</v>
      </c>
      <c r="I36" s="56"/>
      <c r="J36" s="56"/>
    </row>
    <row r="37" spans="1:10" x14ac:dyDescent="0.25">
      <c r="A37" s="17">
        <v>28</v>
      </c>
      <c r="B37" s="15" t="s">
        <v>36</v>
      </c>
      <c r="C37" s="31">
        <v>0.95111500000000004</v>
      </c>
      <c r="D37" s="3"/>
      <c r="E37" s="32"/>
      <c r="F37" s="33">
        <f>+C37</f>
        <v>0.95111500000000004</v>
      </c>
      <c r="G37" s="33">
        <f>+C37</f>
        <v>0.95111500000000004</v>
      </c>
      <c r="I37" s="56"/>
      <c r="J37" s="56"/>
    </row>
    <row r="38" spans="1:10" x14ac:dyDescent="0.25">
      <c r="A38" s="17">
        <v>29</v>
      </c>
      <c r="B38" s="15" t="s">
        <v>37</v>
      </c>
      <c r="C38" s="67">
        <f>+C36/C37</f>
        <v>1269332962.2783048</v>
      </c>
      <c r="D38" s="3"/>
      <c r="E38" s="16"/>
      <c r="F38" s="67">
        <f>+F36/F37</f>
        <v>499604020.67092127</v>
      </c>
      <c r="G38" s="67">
        <f>+G36/G37</f>
        <v>769728941.60738361</v>
      </c>
      <c r="H38" s="30">
        <f>SUM(F38:G38)-C38</f>
        <v>0</v>
      </c>
      <c r="I38" s="56"/>
      <c r="J38" s="56"/>
    </row>
    <row r="39" spans="1:10" x14ac:dyDescent="0.25">
      <c r="A39" s="17">
        <v>30</v>
      </c>
      <c r="B39" s="15" t="s">
        <v>38</v>
      </c>
      <c r="C39" s="16">
        <v>20535748.503355935</v>
      </c>
      <c r="D39" s="16"/>
      <c r="E39" s="16"/>
      <c r="F39" s="15"/>
      <c r="G39" s="15"/>
      <c r="I39" s="56"/>
      <c r="J39" s="56"/>
    </row>
    <row r="40" spans="1:10" x14ac:dyDescent="0.25">
      <c r="A40" s="17">
        <v>31</v>
      </c>
      <c r="B40" s="15"/>
      <c r="C40" s="15"/>
      <c r="D40" s="68"/>
      <c r="E40" s="68"/>
      <c r="F40" s="34"/>
      <c r="G40" s="35"/>
      <c r="I40" s="56"/>
      <c r="J40" s="56"/>
    </row>
    <row r="41" spans="1:10" x14ac:dyDescent="0.25">
      <c r="A41" s="17">
        <v>32</v>
      </c>
      <c r="B41" s="15"/>
      <c r="C41" s="36" t="s">
        <v>39</v>
      </c>
      <c r="D41" s="36" t="s">
        <v>40</v>
      </c>
      <c r="E41" s="36"/>
      <c r="F41" s="37"/>
      <c r="G41" s="38"/>
      <c r="I41" s="56"/>
      <c r="J41" s="56"/>
    </row>
    <row r="42" spans="1:10" x14ac:dyDescent="0.25">
      <c r="A42" s="17">
        <v>33</v>
      </c>
      <c r="B42" s="15"/>
      <c r="C42" s="39" t="s">
        <v>41</v>
      </c>
      <c r="D42" s="39" t="s">
        <v>41</v>
      </c>
      <c r="E42" s="39"/>
      <c r="F42" s="40"/>
      <c r="G42" s="41"/>
      <c r="I42" s="56"/>
      <c r="J42" s="56"/>
    </row>
    <row r="43" spans="1:10" x14ac:dyDescent="0.25">
      <c r="A43" s="17">
        <v>34</v>
      </c>
      <c r="B43" s="15"/>
      <c r="C43" s="42" t="s">
        <v>63</v>
      </c>
      <c r="D43" s="12"/>
      <c r="E43" s="12"/>
      <c r="F43" s="36"/>
      <c r="G43" s="36"/>
      <c r="I43" s="56"/>
      <c r="J43" s="56"/>
    </row>
    <row r="44" spans="1:10" x14ac:dyDescent="0.25">
      <c r="A44" s="17">
        <v>35</v>
      </c>
      <c r="B44" s="15" t="s">
        <v>42</v>
      </c>
      <c r="C44" s="26">
        <f>D36</f>
        <v>58.789267906160653</v>
      </c>
      <c r="D44" s="26">
        <f>C44/$C$37</f>
        <v>61.81089343156259</v>
      </c>
      <c r="E44" s="26"/>
      <c r="F44" s="26"/>
      <c r="G44" s="26"/>
      <c r="I44" s="56"/>
      <c r="J44" s="56"/>
    </row>
    <row r="45" spans="1:10" x14ac:dyDescent="0.25">
      <c r="A45" s="17">
        <v>36</v>
      </c>
      <c r="B45" s="15" t="s">
        <v>43</v>
      </c>
      <c r="C45" s="26">
        <f>SUM(D14,D16:D17,D20:D22,D24,D28:D29,D32:D35)</f>
        <v>23.139204204938995</v>
      </c>
      <c r="D45" s="26">
        <f>C45/C$37</f>
        <v>24.328503077902244</v>
      </c>
      <c r="E45" s="26"/>
      <c r="F45" s="43"/>
      <c r="G45" s="15"/>
      <c r="I45" s="56"/>
      <c r="J45" s="56"/>
    </row>
    <row r="46" spans="1:10" x14ac:dyDescent="0.25">
      <c r="A46" s="17">
        <v>37</v>
      </c>
      <c r="B46" s="15" t="s">
        <v>44</v>
      </c>
      <c r="C46" s="69">
        <f>SUM(D15,D18:D19,D23,D25:D27,D30:D31)</f>
        <v>35.650063701221669</v>
      </c>
      <c r="D46" s="69">
        <f>C46/C$37</f>
        <v>37.482390353660357</v>
      </c>
      <c r="E46" s="26"/>
      <c r="F46" s="43"/>
      <c r="G46" s="15"/>
      <c r="I46" s="56"/>
      <c r="J46" s="56"/>
    </row>
    <row r="47" spans="1:10" x14ac:dyDescent="0.25">
      <c r="A47" s="17">
        <v>38</v>
      </c>
      <c r="B47" s="15" t="s">
        <v>42</v>
      </c>
      <c r="C47" s="26">
        <f>SUM(C45:C46)</f>
        <v>58.78926790616066</v>
      </c>
      <c r="D47" s="26">
        <f>SUM(D45:D46)</f>
        <v>61.810893431562604</v>
      </c>
      <c r="E47" s="26"/>
      <c r="F47" s="26"/>
      <c r="G47" s="26"/>
      <c r="I47" s="56"/>
      <c r="J47" s="56"/>
    </row>
    <row r="48" spans="1:10" x14ac:dyDescent="0.25">
      <c r="A48" s="5"/>
      <c r="I48" s="56"/>
      <c r="J48" s="56"/>
    </row>
    <row r="49" spans="1:10" x14ac:dyDescent="0.25">
      <c r="A49" s="5"/>
      <c r="B49" s="70"/>
      <c r="E49" s="3"/>
      <c r="F49" s="3"/>
      <c r="G49" s="3"/>
      <c r="I49" s="56"/>
      <c r="J49" s="56"/>
    </row>
    <row r="50" spans="1:10" x14ac:dyDescent="0.25">
      <c r="A50" s="5"/>
      <c r="E50" s="3"/>
      <c r="F50" s="3"/>
      <c r="G50" s="3"/>
      <c r="I50" s="56"/>
      <c r="J50" s="56"/>
    </row>
    <row r="51" spans="1:10" ht="15.75" thickBot="1" x14ac:dyDescent="0.3">
      <c r="A51" s="5"/>
      <c r="B51" s="18"/>
      <c r="C51" s="15"/>
      <c r="D51" s="44" t="s">
        <v>47</v>
      </c>
      <c r="E51" s="3"/>
      <c r="F51" s="3"/>
      <c r="G51" s="3"/>
      <c r="I51" s="56"/>
      <c r="J51" s="56"/>
    </row>
    <row r="52" spans="1:10" x14ac:dyDescent="0.25">
      <c r="A52" s="5"/>
      <c r="B52" s="71" t="s">
        <v>48</v>
      </c>
      <c r="C52" s="72" t="s">
        <v>61</v>
      </c>
      <c r="D52" s="73" t="s">
        <v>62</v>
      </c>
      <c r="E52" s="3"/>
      <c r="F52" s="3"/>
      <c r="G52" s="3"/>
      <c r="I52" s="56"/>
      <c r="J52" s="56"/>
    </row>
    <row r="53" spans="1:10" x14ac:dyDescent="0.25">
      <c r="A53" s="5"/>
      <c r="B53" s="45" t="s">
        <v>49</v>
      </c>
      <c r="C53" s="46">
        <v>407</v>
      </c>
      <c r="D53" s="47">
        <v>4459451.03318753</v>
      </c>
      <c r="E53" s="3"/>
      <c r="F53" s="3"/>
      <c r="G53" s="3"/>
      <c r="I53" s="56"/>
      <c r="J53" s="56"/>
    </row>
    <row r="54" spans="1:10" x14ac:dyDescent="0.25">
      <c r="A54" s="5"/>
      <c r="B54" s="48" t="s">
        <v>50</v>
      </c>
      <c r="C54" s="44">
        <v>407.3</v>
      </c>
      <c r="D54" s="49">
        <v>687420</v>
      </c>
      <c r="E54" s="3"/>
      <c r="F54" s="3"/>
      <c r="G54" s="3"/>
      <c r="I54" s="56"/>
      <c r="J54" s="56"/>
    </row>
    <row r="55" spans="1:10" x14ac:dyDescent="0.25">
      <c r="A55" s="5"/>
      <c r="B55" s="48" t="s">
        <v>51</v>
      </c>
      <c r="C55" s="44">
        <v>407.3</v>
      </c>
      <c r="D55" s="49">
        <v>2885052</v>
      </c>
      <c r="E55" s="3"/>
      <c r="F55" s="3"/>
      <c r="G55" s="3"/>
      <c r="I55" s="56"/>
      <c r="J55" s="56"/>
    </row>
    <row r="56" spans="1:10" ht="15.75" thickBot="1" x14ac:dyDescent="0.3">
      <c r="A56" s="5"/>
      <c r="B56" s="48" t="s">
        <v>52</v>
      </c>
      <c r="C56" s="50"/>
      <c r="D56" s="51">
        <f>SUM(D53:D55)</f>
        <v>8031923.03318753</v>
      </c>
      <c r="E56" s="3"/>
      <c r="F56" s="3"/>
      <c r="G56" s="3"/>
      <c r="I56" s="56"/>
      <c r="J56" s="56"/>
    </row>
    <row r="57" spans="1:10" ht="16.5" thickTop="1" thickBot="1" x14ac:dyDescent="0.3">
      <c r="A57" s="5"/>
      <c r="B57" s="52"/>
      <c r="C57" s="53" t="s">
        <v>53</v>
      </c>
      <c r="D57" s="54">
        <v>0</v>
      </c>
      <c r="E57" s="3"/>
      <c r="F57" s="3"/>
      <c r="G57" s="3"/>
      <c r="I57" s="56"/>
      <c r="J57" s="56"/>
    </row>
    <row r="58" spans="1:10" x14ac:dyDescent="0.25">
      <c r="A58" s="5"/>
      <c r="E58" s="3"/>
      <c r="F58" s="3"/>
      <c r="G58" s="3"/>
      <c r="I58" s="56"/>
      <c r="J58" s="56"/>
    </row>
    <row r="59" spans="1:10" x14ac:dyDescent="0.25">
      <c r="A59" s="5"/>
      <c r="B59" s="3"/>
      <c r="C59" s="3"/>
      <c r="D59" s="3"/>
      <c r="I59" s="56"/>
      <c r="J59" s="56"/>
    </row>
    <row r="60" spans="1:10" x14ac:dyDescent="0.25">
      <c r="A60" s="5"/>
      <c r="B60" s="3"/>
      <c r="C60" s="3"/>
      <c r="D60" s="3"/>
      <c r="I60" s="56"/>
      <c r="J60" s="56"/>
    </row>
    <row r="61" spans="1:10" x14ac:dyDescent="0.25">
      <c r="A61" s="5"/>
      <c r="B61" s="3"/>
      <c r="C61" s="3"/>
      <c r="D61" s="55"/>
      <c r="I61" s="56"/>
      <c r="J61" s="56"/>
    </row>
    <row r="62" spans="1:10" x14ac:dyDescent="0.25">
      <c r="A62" s="5"/>
      <c r="B62" s="3"/>
      <c r="C62" s="3"/>
      <c r="D62" s="55"/>
      <c r="I62" s="56"/>
      <c r="J62" s="56"/>
    </row>
    <row r="63" spans="1:10" x14ac:dyDescent="0.25">
      <c r="A63" s="5"/>
      <c r="B63" s="3"/>
      <c r="C63" s="3"/>
      <c r="D63" s="3"/>
      <c r="I63" s="56"/>
      <c r="J63" s="56"/>
    </row>
    <row r="64" spans="1:10" x14ac:dyDescent="0.25">
      <c r="A64" s="5"/>
      <c r="B64" s="3"/>
      <c r="C64" s="3"/>
      <c r="D64" s="3"/>
      <c r="I64" s="56"/>
      <c r="J64" s="56"/>
    </row>
    <row r="65" spans="1:10" x14ac:dyDescent="0.25">
      <c r="A65" s="5"/>
      <c r="B65" s="3"/>
      <c r="C65" s="3"/>
      <c r="D65" s="3"/>
      <c r="I65" s="56"/>
      <c r="J65" s="56"/>
    </row>
    <row r="66" spans="1:10" x14ac:dyDescent="0.25">
      <c r="A66" s="5"/>
      <c r="B66" s="3"/>
      <c r="C66" s="3"/>
      <c r="D66" s="3"/>
      <c r="I66" s="56"/>
      <c r="J66" s="56"/>
    </row>
    <row r="67" spans="1:10" x14ac:dyDescent="0.25">
      <c r="A67" s="5"/>
      <c r="B67" s="3"/>
      <c r="C67" s="3"/>
      <c r="D67" s="3"/>
      <c r="I67" s="56"/>
      <c r="J67" s="56"/>
    </row>
    <row r="68" spans="1:10" x14ac:dyDescent="0.25">
      <c r="A68" s="5"/>
      <c r="B68" s="3"/>
      <c r="C68" s="3"/>
      <c r="D68" s="3"/>
      <c r="I68" s="56"/>
      <c r="J68" s="56"/>
    </row>
    <row r="69" spans="1:10" x14ac:dyDescent="0.25">
      <c r="A69" s="5"/>
      <c r="B69" s="3"/>
      <c r="C69" s="3"/>
      <c r="D69" s="3"/>
      <c r="I69" s="56"/>
      <c r="J69" s="56"/>
    </row>
    <row r="70" spans="1:10" x14ac:dyDescent="0.25">
      <c r="A70" s="5"/>
      <c r="B70" s="3"/>
      <c r="C70" s="3"/>
      <c r="D70" s="3"/>
      <c r="I70" s="56"/>
      <c r="J70" s="56"/>
    </row>
    <row r="71" spans="1:10" x14ac:dyDescent="0.25">
      <c r="A71" s="5"/>
      <c r="B71" s="3"/>
      <c r="C71" s="3"/>
      <c r="D71" s="3"/>
      <c r="I71" s="56"/>
      <c r="J71" s="56"/>
    </row>
    <row r="72" spans="1:10" x14ac:dyDescent="0.25">
      <c r="A72" s="5"/>
      <c r="B72" s="3"/>
      <c r="C72" s="3"/>
      <c r="D72" s="3"/>
      <c r="I72" s="56"/>
      <c r="J72" s="56"/>
    </row>
    <row r="73" spans="1:10" x14ac:dyDescent="0.25">
      <c r="A73" s="5"/>
      <c r="B73" s="3"/>
      <c r="C73" s="3"/>
      <c r="D73" s="3"/>
      <c r="I73" s="56"/>
      <c r="J73" s="56"/>
    </row>
    <row r="74" spans="1:10" x14ac:dyDescent="0.25">
      <c r="A74" s="5"/>
      <c r="B74" s="3"/>
      <c r="C74" s="3"/>
      <c r="D74" s="3"/>
      <c r="I74" s="56"/>
      <c r="J74" s="56"/>
    </row>
    <row r="75" spans="1:10" x14ac:dyDescent="0.25">
      <c r="A75" s="5"/>
      <c r="B75" s="3"/>
      <c r="C75" s="3"/>
      <c r="D75" s="3"/>
      <c r="I75" s="56"/>
      <c r="J75" s="56"/>
    </row>
    <row r="76" spans="1:10" x14ac:dyDescent="0.25">
      <c r="A76" s="5"/>
      <c r="B76" s="3"/>
      <c r="C76" s="3"/>
      <c r="D76" s="3"/>
      <c r="I76" s="56"/>
      <c r="J76" s="56"/>
    </row>
    <row r="77" spans="1:10" x14ac:dyDescent="0.25">
      <c r="A77" s="5"/>
      <c r="B77" s="3"/>
      <c r="C77" s="3"/>
      <c r="D77" s="3"/>
      <c r="I77" s="56"/>
      <c r="J77" s="56"/>
    </row>
    <row r="78" spans="1:10" x14ac:dyDescent="0.25">
      <c r="A78" s="5"/>
      <c r="B78" s="3"/>
      <c r="C78" s="3"/>
      <c r="D78" s="3"/>
      <c r="I78" s="56"/>
      <c r="J78" s="56"/>
    </row>
    <row r="79" spans="1:10" x14ac:dyDescent="0.25">
      <c r="A79" s="5"/>
      <c r="B79" s="3"/>
      <c r="C79" s="3"/>
      <c r="D79" s="3"/>
      <c r="I79" s="56"/>
      <c r="J79" s="56"/>
    </row>
    <row r="80" spans="1:10" x14ac:dyDescent="0.25">
      <c r="A80" s="5"/>
      <c r="B80" s="3"/>
      <c r="C80" s="3"/>
      <c r="D80" s="3"/>
      <c r="I80" s="56"/>
      <c r="J80" s="56"/>
    </row>
    <row r="81" spans="1:10" x14ac:dyDescent="0.25">
      <c r="A81" s="5"/>
      <c r="B81" s="3"/>
      <c r="C81" s="3"/>
      <c r="D81" s="3"/>
      <c r="I81" s="56"/>
      <c r="J81" s="56"/>
    </row>
    <row r="82" spans="1:10" x14ac:dyDescent="0.25">
      <c r="A82" s="5"/>
      <c r="B82" s="3"/>
      <c r="C82" s="3"/>
      <c r="D82" s="3"/>
      <c r="I82" s="56"/>
      <c r="J82" s="56"/>
    </row>
    <row r="83" spans="1:10" x14ac:dyDescent="0.25">
      <c r="A83" s="5"/>
      <c r="C83" s="11"/>
      <c r="D83" s="11"/>
      <c r="I83" s="56"/>
      <c r="J83" s="56"/>
    </row>
    <row r="84" spans="1:10" x14ac:dyDescent="0.25">
      <c r="A84" s="5"/>
      <c r="C84" s="11"/>
      <c r="D84" s="11"/>
      <c r="I84" s="56"/>
      <c r="J84" s="56"/>
    </row>
    <row r="85" spans="1:10" x14ac:dyDescent="0.25">
      <c r="A85" s="5"/>
      <c r="C85" s="11"/>
      <c r="D85" s="11"/>
      <c r="I85" s="56"/>
      <c r="J85" s="56"/>
    </row>
    <row r="86" spans="1:10" x14ac:dyDescent="0.25">
      <c r="A86" s="5"/>
      <c r="C86" s="11"/>
      <c r="D86" s="11"/>
      <c r="I86" s="56"/>
      <c r="J86" s="56"/>
    </row>
    <row r="87" spans="1:10" x14ac:dyDescent="0.25">
      <c r="A87" s="5"/>
      <c r="C87" s="11"/>
      <c r="D87" s="11"/>
      <c r="I87" s="56"/>
      <c r="J87" s="56"/>
    </row>
    <row r="88" spans="1:10" x14ac:dyDescent="0.25">
      <c r="A88" s="5"/>
      <c r="C88" s="11"/>
      <c r="D88" s="11"/>
      <c r="I88" s="56"/>
      <c r="J88" s="56"/>
    </row>
    <row r="89" spans="1:10" x14ac:dyDescent="0.25">
      <c r="A89" s="5"/>
      <c r="C89" s="11"/>
      <c r="D89" s="11"/>
      <c r="I89" s="56"/>
      <c r="J89" s="56"/>
    </row>
    <row r="90" spans="1:10" x14ac:dyDescent="0.25">
      <c r="A90" s="5"/>
      <c r="I90" s="56"/>
      <c r="J90" s="56"/>
    </row>
    <row r="91" spans="1:10" x14ac:dyDescent="0.25">
      <c r="A91" s="5"/>
      <c r="I91" s="56"/>
      <c r="J91" s="56"/>
    </row>
    <row r="92" spans="1:10" x14ac:dyDescent="0.25">
      <c r="A92" s="5"/>
      <c r="I92" s="56"/>
      <c r="J92" s="56"/>
    </row>
    <row r="93" spans="1:10" x14ac:dyDescent="0.25">
      <c r="A93" s="5"/>
      <c r="I93" s="56"/>
      <c r="J93" s="56"/>
    </row>
    <row r="94" spans="1:10" x14ac:dyDescent="0.25">
      <c r="A94" s="5"/>
      <c r="I94" s="56"/>
      <c r="J94" s="56"/>
    </row>
    <row r="95" spans="1:10" x14ac:dyDescent="0.25">
      <c r="A95" s="5"/>
      <c r="I95" s="56"/>
      <c r="J95" s="56"/>
    </row>
    <row r="96" spans="1:10" x14ac:dyDescent="0.25">
      <c r="A96" s="5"/>
      <c r="I96" s="56"/>
      <c r="J96" s="56"/>
    </row>
    <row r="97" spans="1:10" x14ac:dyDescent="0.25">
      <c r="A97" s="5"/>
      <c r="I97" s="56"/>
      <c r="J97" s="56"/>
    </row>
    <row r="98" spans="1:10" x14ac:dyDescent="0.25">
      <c r="A98" s="5"/>
      <c r="I98" s="56"/>
      <c r="J98" s="56"/>
    </row>
    <row r="99" spans="1:10" x14ac:dyDescent="0.25">
      <c r="A99" s="5"/>
      <c r="I99" s="56"/>
      <c r="J99" s="56"/>
    </row>
    <row r="100" spans="1:10" x14ac:dyDescent="0.25">
      <c r="A100" s="5"/>
      <c r="I100" s="56"/>
      <c r="J100" s="56"/>
    </row>
    <row r="101" spans="1:10" x14ac:dyDescent="0.25">
      <c r="A101" s="5"/>
      <c r="I101" s="56"/>
      <c r="J101" s="56"/>
    </row>
    <row r="102" spans="1:10" x14ac:dyDescent="0.25">
      <c r="A102" s="5"/>
      <c r="I102" s="56"/>
      <c r="J102" s="56"/>
    </row>
    <row r="103" spans="1:10" x14ac:dyDescent="0.25">
      <c r="A103" s="5"/>
      <c r="I103" s="56"/>
      <c r="J103" s="56"/>
    </row>
    <row r="104" spans="1:10" x14ac:dyDescent="0.25">
      <c r="A104" s="5"/>
      <c r="I104" s="56"/>
      <c r="J104" s="56"/>
    </row>
    <row r="105" spans="1:10" x14ac:dyDescent="0.25">
      <c r="A105" s="5"/>
      <c r="I105" s="56"/>
      <c r="J105" s="56"/>
    </row>
    <row r="106" spans="1:10" x14ac:dyDescent="0.25">
      <c r="A106" s="5"/>
      <c r="I106" s="56"/>
      <c r="J106" s="56"/>
    </row>
    <row r="107" spans="1:10" x14ac:dyDescent="0.25">
      <c r="A107" s="5"/>
      <c r="I107" s="56"/>
      <c r="J107" s="56"/>
    </row>
    <row r="108" spans="1:10" x14ac:dyDescent="0.25">
      <c r="A108" s="5"/>
      <c r="I108" s="56"/>
      <c r="J108" s="56"/>
    </row>
    <row r="109" spans="1:10" x14ac:dyDescent="0.25">
      <c r="A109" s="5"/>
      <c r="I109" s="56"/>
      <c r="J109" s="56"/>
    </row>
    <row r="110" spans="1:10" x14ac:dyDescent="0.25">
      <c r="A110" s="5"/>
      <c r="I110" s="56"/>
      <c r="J110" s="56"/>
    </row>
    <row r="111" spans="1:10" x14ac:dyDescent="0.25">
      <c r="A111" s="5"/>
      <c r="I111" s="56"/>
      <c r="J111" s="56"/>
    </row>
    <row r="112" spans="1:10" x14ac:dyDescent="0.25">
      <c r="A112" s="5"/>
      <c r="I112" s="56"/>
      <c r="J112" s="56"/>
    </row>
    <row r="113" spans="1:10" x14ac:dyDescent="0.25">
      <c r="A113" s="5"/>
      <c r="I113" s="56"/>
      <c r="J113" s="56"/>
    </row>
    <row r="114" spans="1:10" x14ac:dyDescent="0.25">
      <c r="A114" s="5"/>
      <c r="I114" s="56"/>
      <c r="J114" s="56"/>
    </row>
    <row r="115" spans="1:10" x14ac:dyDescent="0.25">
      <c r="A115" s="5"/>
      <c r="I115" s="56"/>
      <c r="J115" s="56"/>
    </row>
    <row r="116" spans="1:10" x14ac:dyDescent="0.25">
      <c r="A116" s="5"/>
      <c r="I116" s="56"/>
      <c r="J116" s="56"/>
    </row>
    <row r="117" spans="1:10" x14ac:dyDescent="0.25">
      <c r="A117" s="5"/>
      <c r="I117" s="56"/>
      <c r="J117" s="56"/>
    </row>
    <row r="118" spans="1:10" x14ac:dyDescent="0.25">
      <c r="A118" s="5"/>
      <c r="I118" s="56"/>
      <c r="J118" s="56"/>
    </row>
    <row r="119" spans="1:10" x14ac:dyDescent="0.25">
      <c r="A119" s="5"/>
      <c r="I119" s="56"/>
      <c r="J119" s="56"/>
    </row>
    <row r="120" spans="1:10" x14ac:dyDescent="0.25">
      <c r="A120" s="5"/>
      <c r="I120" s="56"/>
      <c r="J120" s="56"/>
    </row>
    <row r="121" spans="1:10" x14ac:dyDescent="0.25">
      <c r="A121" s="5"/>
      <c r="I121" s="56"/>
      <c r="J121" s="56"/>
    </row>
    <row r="122" spans="1:10" x14ac:dyDescent="0.25">
      <c r="A122" s="5"/>
      <c r="I122" s="56"/>
      <c r="J122" s="56"/>
    </row>
    <row r="123" spans="1:10" x14ac:dyDescent="0.25">
      <c r="A123" s="5"/>
      <c r="I123" s="56"/>
      <c r="J123" s="56"/>
    </row>
    <row r="124" spans="1:10" x14ac:dyDescent="0.25">
      <c r="A124" s="5"/>
      <c r="I124" s="56"/>
      <c r="J124" s="56"/>
    </row>
    <row r="125" spans="1:10" x14ac:dyDescent="0.25">
      <c r="A125" s="5"/>
      <c r="I125" s="56"/>
      <c r="J125" s="56"/>
    </row>
    <row r="126" spans="1:10" x14ac:dyDescent="0.25">
      <c r="A126" s="5"/>
    </row>
    <row r="127" spans="1:10" x14ac:dyDescent="0.25">
      <c r="A127" s="5"/>
    </row>
    <row r="128" spans="1:10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</sheetData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8CAEAC5-CCA2-473E-ADF9-EC9BD94B8EE5}"/>
</file>

<file path=customXml/itemProps2.xml><?xml version="1.0" encoding="utf-8"?>
<ds:datastoreItem xmlns:ds="http://schemas.openxmlformats.org/officeDocument/2006/customXml" ds:itemID="{8DC2C364-5201-4524-96CC-3B120DEEBE97}"/>
</file>

<file path=customXml/itemProps3.xml><?xml version="1.0" encoding="utf-8"?>
<ds:datastoreItem xmlns:ds="http://schemas.openxmlformats.org/officeDocument/2006/customXml" ds:itemID="{B8D111C9-8E90-4575-B961-29FD9D0A50E6}"/>
</file>

<file path=customXml/itemProps4.xml><?xml version="1.0" encoding="utf-8"?>
<ds:datastoreItem xmlns:ds="http://schemas.openxmlformats.org/officeDocument/2006/customXml" ds:itemID="{D59F6CEE-2907-4600-8183-225B25529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A-1</vt:lpstr>
      <vt:lpstr>'Exhibit A-1'!Print_Area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NC</cp:lastModifiedBy>
  <cp:lastPrinted>2020-01-02T23:54:09Z</cp:lastPrinted>
  <dcterms:created xsi:type="dcterms:W3CDTF">2019-04-24T14:43:24Z</dcterms:created>
  <dcterms:modified xsi:type="dcterms:W3CDTF">2020-03-02T19:36:00Z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