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0160" windowHeight="8550" activeTab="3"/>
  </bookViews>
  <sheets>
    <sheet name="SEF-19E (BR-011) p1" sheetId="4" r:id="rId1"/>
    <sheet name="SEF-19E (BR-011) p2-7" sheetId="5" r:id="rId2"/>
    <sheet name="SEF-19G (BR-011) p1" sheetId="2" r:id="rId3"/>
    <sheet name="SEF-19G (BR-011) p2-5" sheetId="3" r:id="rId4"/>
    <sheet name="Sheet1" sheetId="1" r:id="rId5"/>
  </sheets>
  <externalReferences>
    <externalReference r:id="rId6"/>
    <externalReference r:id="rId7"/>
    <externalReference r:id="rId8"/>
    <externalReference r:id="rId9"/>
  </externalReferences>
  <definedNames>
    <definedName name="_E_Det_2">'SEF-19E (BR-011) p2-7'!$A$1:$M$59</definedName>
    <definedName name="_E_Det_4">'SEF-19E (BR-011) p2-7'!$X$1:$AH$59</definedName>
    <definedName name="_E_Summ">'SEF-19E (BR-011) p1'!$A$1:$I$59</definedName>
    <definedName name="_G_Det_2">'SEF-19G (BR-011) p2-5'!$A$1:$M$57</definedName>
    <definedName name="_G_Det_4">'SEF-19G (BR-011) p2-5'!$AA$1:$AL$57</definedName>
    <definedName name="_G_Det_5">'SEF-19G (BR-011) p2-5'!$AM$1:$AW$57</definedName>
    <definedName name="_G_Det3">'SEF-19G (BR-011) p2-5'!$N$1:$Z$57</definedName>
    <definedName name="_G_Summ">'SEF-19G (BR-011) p1'!$A$1:$I$57</definedName>
    <definedName name="CASE">'[1]Named Ranges'!$C$4</definedName>
    <definedName name="CASE_E">'[2]Named Ranges E'!$C$4</definedName>
    <definedName name="CASE_GAS">'[3]Named Ranges G'!$C$4</definedName>
    <definedName name="Comp">'[4]Named Ranges'!$C$8</definedName>
    <definedName name="Comp_E">'[2]Named Ranges E'!$C$8</definedName>
    <definedName name="Comp_GAS">'[3]Named Ranges G'!$C$8</definedName>
    <definedName name="DOCKETNUMBER">'[1]Named Ranges'!$C$6</definedName>
    <definedName name="DOCKETNUMBER_E">'[2]Named Ranges E'!$C$6</definedName>
    <definedName name="DOCKETNUMBER_GAS">'[3]Named Ranges G'!$C$6</definedName>
    <definedName name="E_Det_5">'SEF-19E (BR-011) p2-7'!$AT$1:$BC$59</definedName>
    <definedName name="E_Det_7">'SEF-19E (BR-011) p2-7'!$BD$1:$BL$59</definedName>
    <definedName name="FIT">'[1]Named Ranges'!$C$3</definedName>
    <definedName name="FIT_E">'[2]Named Ranges E'!$C$3</definedName>
    <definedName name="FIT_GAS">'[3]Named Ranges G'!$C$3</definedName>
    <definedName name="_xlnm.Print_Titles" localSheetId="1">'SEF-19E (BR-011) p2-7'!$A:$B</definedName>
    <definedName name="_xlnm.Print_Titles" localSheetId="3">'SEF-19G (BR-011) p2-5'!$A:$B</definedName>
    <definedName name="TESTYEAR">'[1]Named Ranges'!$C$5</definedName>
    <definedName name="TESTYEAR_E">'[2]Named Ranges E'!$C$5</definedName>
    <definedName name="TESTYEAR_GAS">'[3]Named Ranges G'!$C$5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59" i="5" l="1"/>
  <c r="BD59" i="5"/>
  <c r="BC59" i="5"/>
  <c r="BB59" i="5"/>
  <c r="BB48" i="5" s="1"/>
  <c r="AZ59" i="5"/>
  <c r="AW59" i="5"/>
  <c r="AS59" i="5"/>
  <c r="AR59" i="5"/>
  <c r="AR48" i="5" s="1"/>
  <c r="AQ59" i="5"/>
  <c r="AP59" i="5"/>
  <c r="AO59" i="5"/>
  <c r="AN59" i="5"/>
  <c r="AN48" i="5" s="1"/>
  <c r="AM59" i="5"/>
  <c r="AL59" i="5"/>
  <c r="AK59" i="5"/>
  <c r="AJ59" i="5"/>
  <c r="AJ48" i="5" s="1"/>
  <c r="AI59" i="5"/>
  <c r="AF59" i="5"/>
  <c r="AE59" i="5"/>
  <c r="AC59" i="5"/>
  <c r="AC48" i="5" s="1"/>
  <c r="AB59" i="5"/>
  <c r="Z59" i="5"/>
  <c r="Y59" i="5"/>
  <c r="W59" i="5"/>
  <c r="W48" i="5" s="1"/>
  <c r="T59" i="5"/>
  <c r="S59" i="5"/>
  <c r="R59" i="5"/>
  <c r="Q59" i="5"/>
  <c r="Q48" i="5" s="1"/>
  <c r="P59" i="5"/>
  <c r="O59" i="5"/>
  <c r="N59" i="5"/>
  <c r="M59" i="5"/>
  <c r="M48" i="5" s="1"/>
  <c r="L59" i="5"/>
  <c r="K59" i="5"/>
  <c r="J59" i="5"/>
  <c r="I59" i="5"/>
  <c r="I48" i="5" s="1"/>
  <c r="H59" i="5"/>
  <c r="G59" i="5"/>
  <c r="F59" i="5"/>
  <c r="E59" i="5"/>
  <c r="E48" i="5" s="1"/>
  <c r="D59" i="5"/>
  <c r="BK58" i="5"/>
  <c r="C58" i="4"/>
  <c r="BK57" i="5"/>
  <c r="C57" i="4"/>
  <c r="AX59" i="5"/>
  <c r="AX48" i="5" s="1"/>
  <c r="BE59" i="5"/>
  <c r="BE48" i="5" s="1"/>
  <c r="C55" i="4"/>
  <c r="V59" i="5"/>
  <c r="V48" i="5" s="1"/>
  <c r="C54" i="4"/>
  <c r="BH59" i="5"/>
  <c r="BH48" i="5" s="1"/>
  <c r="AY59" i="5"/>
  <c r="AY48" i="5" s="1"/>
  <c r="BJ48" i="5"/>
  <c r="BD48" i="5"/>
  <c r="BC48" i="5"/>
  <c r="AZ48" i="5"/>
  <c r="AW48" i="5"/>
  <c r="AS48" i="5"/>
  <c r="AQ48" i="5"/>
  <c r="AP48" i="5"/>
  <c r="AO48" i="5"/>
  <c r="AM48" i="5"/>
  <c r="AL48" i="5"/>
  <c r="AK48" i="5"/>
  <c r="AI48" i="5"/>
  <c r="AE48" i="5"/>
  <c r="AB48" i="5"/>
  <c r="Z48" i="5"/>
  <c r="Y48" i="5"/>
  <c r="T48" i="5"/>
  <c r="S48" i="5"/>
  <c r="R48" i="5"/>
  <c r="P48" i="5"/>
  <c r="O48" i="5"/>
  <c r="N48" i="5"/>
  <c r="L48" i="5"/>
  <c r="K48" i="5"/>
  <c r="J48" i="5"/>
  <c r="H48" i="5"/>
  <c r="G48" i="5"/>
  <c r="F48" i="5"/>
  <c r="D48" i="5"/>
  <c r="AM45" i="5"/>
  <c r="AL45" i="5"/>
  <c r="BK43" i="5"/>
  <c r="C42" i="4"/>
  <c r="C41" i="4"/>
  <c r="BK40" i="5"/>
  <c r="C40" i="4"/>
  <c r="AG39" i="5"/>
  <c r="C39" i="4"/>
  <c r="AG38" i="5"/>
  <c r="C38" i="4"/>
  <c r="E38" i="4" s="1"/>
  <c r="AG37" i="5"/>
  <c r="C37" i="4"/>
  <c r="AG36" i="5"/>
  <c r="C36" i="4"/>
  <c r="C35" i="4"/>
  <c r="BK34" i="5"/>
  <c r="AG34" i="5"/>
  <c r="C34" i="4"/>
  <c r="BK33" i="5"/>
  <c r="F33" i="4" s="1"/>
  <c r="C32" i="4"/>
  <c r="C31" i="4"/>
  <c r="C29" i="4"/>
  <c r="BJ27" i="5"/>
  <c r="BJ44" i="5" s="1"/>
  <c r="BI27" i="5"/>
  <c r="BH27" i="5"/>
  <c r="BG27" i="5"/>
  <c r="BF27" i="5"/>
  <c r="BE27" i="5"/>
  <c r="BE44" i="5" s="1"/>
  <c r="BD27" i="5"/>
  <c r="BC27" i="5"/>
  <c r="BA27" i="5"/>
  <c r="AZ27" i="5"/>
  <c r="AY27" i="5"/>
  <c r="AX27" i="5"/>
  <c r="AX44" i="5" s="1"/>
  <c r="AW27" i="5"/>
  <c r="AV27" i="5"/>
  <c r="AV44" i="5" s="1"/>
  <c r="AU27" i="5"/>
  <c r="AT27" i="5"/>
  <c r="AS27" i="5"/>
  <c r="AS44" i="5" s="1"/>
  <c r="AR27" i="5"/>
  <c r="AR44" i="5" s="1"/>
  <c r="AQ27" i="5"/>
  <c r="AP27" i="5"/>
  <c r="AN27" i="5"/>
  <c r="AN44" i="5" s="1"/>
  <c r="AM27" i="5"/>
  <c r="AM44" i="5" s="1"/>
  <c r="AL27" i="5"/>
  <c r="AK27" i="5"/>
  <c r="AJ27" i="5"/>
  <c r="AI27" i="5"/>
  <c r="AI44" i="5" s="1"/>
  <c r="AF27" i="5"/>
  <c r="AF44" i="5" s="1"/>
  <c r="AE27" i="5"/>
  <c r="AE44" i="5" s="1"/>
  <c r="AD27" i="5"/>
  <c r="AC27" i="5"/>
  <c r="AB27" i="5"/>
  <c r="AA27" i="5"/>
  <c r="AA44" i="5" s="1"/>
  <c r="Z27" i="5"/>
  <c r="X27" i="5"/>
  <c r="X44" i="5" s="1"/>
  <c r="W27" i="5"/>
  <c r="V27" i="5"/>
  <c r="U27" i="5"/>
  <c r="U44" i="5" s="1"/>
  <c r="T27" i="5"/>
  <c r="S27" i="5"/>
  <c r="Q27" i="5"/>
  <c r="Q44" i="5" s="1"/>
  <c r="P27" i="5"/>
  <c r="O27" i="5"/>
  <c r="N27" i="5"/>
  <c r="M27" i="5"/>
  <c r="M44" i="5" s="1"/>
  <c r="L27" i="5"/>
  <c r="L44" i="5" s="1"/>
  <c r="J27" i="5"/>
  <c r="I27" i="5"/>
  <c r="G27" i="5"/>
  <c r="F27" i="5"/>
  <c r="E27" i="5"/>
  <c r="D27" i="5"/>
  <c r="BK26" i="5"/>
  <c r="AG26" i="5"/>
  <c r="C26" i="4"/>
  <c r="BK25" i="5"/>
  <c r="AG25" i="5"/>
  <c r="R27" i="5"/>
  <c r="K27" i="5"/>
  <c r="C24" i="4"/>
  <c r="BJ18" i="5"/>
  <c r="BJ46" i="5" s="1"/>
  <c r="BI18" i="5"/>
  <c r="BH18" i="5"/>
  <c r="BG18" i="5"/>
  <c r="BF18" i="5"/>
  <c r="BE18" i="5"/>
  <c r="BD18" i="5"/>
  <c r="BC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F18" i="5"/>
  <c r="AE18" i="5"/>
  <c r="AD18" i="5"/>
  <c r="AC18" i="5"/>
  <c r="AB18" i="5"/>
  <c r="AA18" i="5"/>
  <c r="Z18" i="5"/>
  <c r="Y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G18" i="5"/>
  <c r="F18" i="5"/>
  <c r="X18" i="5"/>
  <c r="X46" i="5" s="1"/>
  <c r="W18" i="5"/>
  <c r="C17" i="4"/>
  <c r="BB18" i="5"/>
  <c r="AG16" i="5"/>
  <c r="BK15" i="5"/>
  <c r="F15" i="4" s="1"/>
  <c r="C15" i="4"/>
  <c r="E18" i="5"/>
  <c r="C14" i="4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BB9" i="5"/>
  <c r="AT9" i="5"/>
  <c r="AU9" i="5" s="1"/>
  <c r="AV9" i="5" s="1"/>
  <c r="AW9" i="5" s="1"/>
  <c r="AX9" i="5" s="1"/>
  <c r="AY9" i="5" s="1"/>
  <c r="AZ9" i="5" s="1"/>
  <c r="BA9" i="5" s="1"/>
  <c r="AS9" i="5"/>
  <c r="AP9" i="5"/>
  <c r="AQ9" i="5" s="1"/>
  <c r="AI9" i="5"/>
  <c r="AA9" i="5"/>
  <c r="AB9" i="5" s="1"/>
  <c r="AC9" i="5" s="1"/>
  <c r="Z9" i="5"/>
  <c r="BC9" i="5" s="1"/>
  <c r="E9" i="5"/>
  <c r="AJ9" i="5" s="1"/>
  <c r="F58" i="4"/>
  <c r="F57" i="4"/>
  <c r="C56" i="4"/>
  <c r="C53" i="4"/>
  <c r="C43" i="4"/>
  <c r="D38" i="4"/>
  <c r="F34" i="4"/>
  <c r="C33" i="4"/>
  <c r="C30" i="4"/>
  <c r="H27" i="4"/>
  <c r="F26" i="4"/>
  <c r="D26" i="4"/>
  <c r="F25" i="4"/>
  <c r="C25" i="4"/>
  <c r="D16" i="4"/>
  <c r="C16" i="4"/>
  <c r="E16" i="4" s="1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W44" i="5" l="1"/>
  <c r="W46" i="5" s="1"/>
  <c r="W63" i="5" s="1"/>
  <c r="W64" i="5" s="1"/>
  <c r="T44" i="5"/>
  <c r="BI44" i="5"/>
  <c r="BI46" i="5" s="1"/>
  <c r="BK30" i="5"/>
  <c r="AI18" i="5"/>
  <c r="BA44" i="5"/>
  <c r="BK31" i="5"/>
  <c r="F31" i="4" s="1"/>
  <c r="BB27" i="5"/>
  <c r="BB44" i="5" s="1"/>
  <c r="F44" i="5"/>
  <c r="AD44" i="5"/>
  <c r="AD46" i="5" s="1"/>
  <c r="BK29" i="5"/>
  <c r="F29" i="4" s="1"/>
  <c r="AA59" i="5"/>
  <c r="AA48" i="5" s="1"/>
  <c r="BK56" i="5"/>
  <c r="H18" i="5"/>
  <c r="AG15" i="5"/>
  <c r="AH15" i="5" s="1"/>
  <c r="BL15" i="5" s="1"/>
  <c r="L46" i="5"/>
  <c r="T46" i="5"/>
  <c r="T63" i="5" s="1"/>
  <c r="T64" i="5" s="1"/>
  <c r="AX46" i="5"/>
  <c r="BK24" i="5"/>
  <c r="F24" i="4" s="1"/>
  <c r="I44" i="5"/>
  <c r="I46" i="5" s="1"/>
  <c r="N44" i="5"/>
  <c r="S44" i="5"/>
  <c r="AY44" i="5"/>
  <c r="AY46" i="5" s="1"/>
  <c r="AY63" i="5" s="1"/>
  <c r="AY64" i="5" s="1"/>
  <c r="AG31" i="5"/>
  <c r="AH31" i="5" s="1"/>
  <c r="BB46" i="5"/>
  <c r="E44" i="5"/>
  <c r="E46" i="5" s="1"/>
  <c r="E63" i="5" s="1"/>
  <c r="E64" i="5" s="1"/>
  <c r="J44" i="5"/>
  <c r="O44" i="5"/>
  <c r="AC44" i="5"/>
  <c r="AZ44" i="5"/>
  <c r="AZ46" i="5" s="1"/>
  <c r="AZ63" i="5" s="1"/>
  <c r="AZ64" i="5" s="1"/>
  <c r="X59" i="5"/>
  <c r="X48" i="5" s="1"/>
  <c r="AV59" i="5"/>
  <c r="AV48" i="5" s="1"/>
  <c r="BG59" i="5"/>
  <c r="BG48" i="5" s="1"/>
  <c r="AH38" i="5"/>
  <c r="C59" i="4"/>
  <c r="C48" i="4" s="1"/>
  <c r="AH25" i="5"/>
  <c r="AH16" i="5"/>
  <c r="AH26" i="5"/>
  <c r="AH36" i="5"/>
  <c r="AH37" i="5"/>
  <c r="AH39" i="5"/>
  <c r="D25" i="4"/>
  <c r="D37" i="4"/>
  <c r="E37" i="4" s="1"/>
  <c r="AI46" i="5"/>
  <c r="AG17" i="5"/>
  <c r="BK17" i="5"/>
  <c r="F17" i="4" s="1"/>
  <c r="Y27" i="5"/>
  <c r="Y44" i="5" s="1"/>
  <c r="AG24" i="5"/>
  <c r="P44" i="5"/>
  <c r="Z44" i="5"/>
  <c r="Z46" i="5" s="1"/>
  <c r="Z63" i="5" s="1"/>
  <c r="Z64" i="5" s="1"/>
  <c r="AJ44" i="5"/>
  <c r="AW44" i="5"/>
  <c r="BF44" i="5"/>
  <c r="BF46" i="5" s="1"/>
  <c r="BK32" i="5"/>
  <c r="F32" i="4" s="1"/>
  <c r="AG33" i="5"/>
  <c r="AG35" i="5"/>
  <c r="BK36" i="5"/>
  <c r="F36" i="4" s="1"/>
  <c r="BK37" i="5"/>
  <c r="F37" i="4" s="1"/>
  <c r="C59" i="5"/>
  <c r="C48" i="5" s="1"/>
  <c r="AT59" i="5"/>
  <c r="AT48" i="5" s="1"/>
  <c r="BA59" i="5"/>
  <c r="BA48" i="5" s="1"/>
  <c r="BI59" i="5"/>
  <c r="BI48" i="5" s="1"/>
  <c r="C18" i="4"/>
  <c r="C23" i="4"/>
  <c r="F40" i="4"/>
  <c r="C18" i="5"/>
  <c r="AJ18" i="5"/>
  <c r="AJ46" i="5" s="1"/>
  <c r="J46" i="5"/>
  <c r="N46" i="5"/>
  <c r="N63" i="5" s="1"/>
  <c r="N64" i="5" s="1"/>
  <c r="AF46" i="5"/>
  <c r="AN46" i="5"/>
  <c r="AR46" i="5"/>
  <c r="AV46" i="5"/>
  <c r="AV63" i="5" s="1"/>
  <c r="AV64" i="5" s="1"/>
  <c r="AG23" i="5"/>
  <c r="D23" i="4" s="1"/>
  <c r="K44" i="5"/>
  <c r="BL25" i="5"/>
  <c r="D44" i="5"/>
  <c r="H27" i="5"/>
  <c r="H44" i="5" s="1"/>
  <c r="H46" i="5" s="1"/>
  <c r="H63" i="5" s="1"/>
  <c r="H64" i="5" s="1"/>
  <c r="V44" i="5"/>
  <c r="V46" i="5" s="1"/>
  <c r="V63" i="5" s="1"/>
  <c r="V64" i="5" s="1"/>
  <c r="AP44" i="5"/>
  <c r="AP46" i="5" s="1"/>
  <c r="AP63" i="5" s="1"/>
  <c r="AP64" i="5" s="1"/>
  <c r="AT44" i="5"/>
  <c r="AT46" i="5" s="1"/>
  <c r="BC44" i="5"/>
  <c r="BC46" i="5" s="1"/>
  <c r="BC63" i="5" s="1"/>
  <c r="BC64" i="5" s="1"/>
  <c r="BG44" i="5"/>
  <c r="AG30" i="5"/>
  <c r="AG32" i="5"/>
  <c r="AH32" i="5" s="1"/>
  <c r="BL32" i="5" s="1"/>
  <c r="AG41" i="5"/>
  <c r="BK41" i="5"/>
  <c r="AU59" i="5"/>
  <c r="AU48" i="5" s="1"/>
  <c r="BF59" i="5"/>
  <c r="BF48" i="5" s="1"/>
  <c r="AD59" i="5"/>
  <c r="AD48" i="5" s="1"/>
  <c r="BK55" i="5"/>
  <c r="F55" i="4" s="1"/>
  <c r="E25" i="4"/>
  <c r="G25" i="4" s="1"/>
  <c r="I25" i="4" s="1"/>
  <c r="P46" i="5"/>
  <c r="P63" i="5" s="1"/>
  <c r="P64" i="5" s="1"/>
  <c r="BG46" i="5"/>
  <c r="E26" i="4"/>
  <c r="G26" i="4" s="1"/>
  <c r="I26" i="4" s="1"/>
  <c r="D36" i="4"/>
  <c r="D39" i="4"/>
  <c r="E39" i="4" s="1"/>
  <c r="F56" i="4"/>
  <c r="F46" i="5"/>
  <c r="K46" i="5"/>
  <c r="K63" i="5" s="1"/>
  <c r="K64" i="5" s="1"/>
  <c r="R44" i="5"/>
  <c r="R46" i="5" s="1"/>
  <c r="R63" i="5" s="1"/>
  <c r="R64" i="5" s="1"/>
  <c r="AL44" i="5"/>
  <c r="AL46" i="5" s="1"/>
  <c r="AL63" i="5" s="1"/>
  <c r="AL64" i="5" s="1"/>
  <c r="AQ44" i="5"/>
  <c r="AQ46" i="5" s="1"/>
  <c r="AQ63" i="5" s="1"/>
  <c r="AQ64" i="5" s="1"/>
  <c r="AU44" i="5"/>
  <c r="AU46" i="5" s="1"/>
  <c r="AU63" i="5" s="1"/>
  <c r="AU64" i="5" s="1"/>
  <c r="BD44" i="5"/>
  <c r="BD46" i="5" s="1"/>
  <c r="BD63" i="5" s="1"/>
  <c r="BD64" i="5" s="1"/>
  <c r="BH44" i="5"/>
  <c r="BH46" i="5" s="1"/>
  <c r="BH63" i="5" s="1"/>
  <c r="BH64" i="5" s="1"/>
  <c r="AG29" i="5"/>
  <c r="BK35" i="5"/>
  <c r="F35" i="4" s="1"/>
  <c r="BK38" i="5"/>
  <c r="F38" i="4" s="1"/>
  <c r="G38" i="4" s="1"/>
  <c r="I38" i="4" s="1"/>
  <c r="BK54" i="5"/>
  <c r="F54" i="4" s="1"/>
  <c r="C27" i="4"/>
  <c r="C44" i="4" s="1"/>
  <c r="E36" i="4"/>
  <c r="X63" i="5"/>
  <c r="X64" i="5" s="1"/>
  <c r="L63" i="5"/>
  <c r="L64" i="5" s="1"/>
  <c r="AX63" i="5"/>
  <c r="AX64" i="5" s="1"/>
  <c r="F30" i="4"/>
  <c r="AI63" i="5"/>
  <c r="BL26" i="5"/>
  <c r="AH33" i="5"/>
  <c r="BL33" i="5" s="1"/>
  <c r="D33" i="4"/>
  <c r="E33" i="4" s="1"/>
  <c r="G33" i="4" s="1"/>
  <c r="I33" i="4" s="1"/>
  <c r="AH34" i="5"/>
  <c r="BL34" i="5" s="1"/>
  <c r="D34" i="4"/>
  <c r="E34" i="4" s="1"/>
  <c r="G34" i="4" s="1"/>
  <c r="I34" i="4" s="1"/>
  <c r="BL36" i="5"/>
  <c r="BK39" i="5"/>
  <c r="F43" i="4"/>
  <c r="AJ63" i="5"/>
  <c r="AJ64" i="5" s="1"/>
  <c r="J63" i="5"/>
  <c r="J64" i="5" s="1"/>
  <c r="AF63" i="5"/>
  <c r="AF64" i="5" s="1"/>
  <c r="AN63" i="5"/>
  <c r="AN64" i="5" s="1"/>
  <c r="AR63" i="5"/>
  <c r="AR64" i="5" s="1"/>
  <c r="AG27" i="5"/>
  <c r="D32" i="4"/>
  <c r="E32" i="4" s="1"/>
  <c r="G32" i="4" s="1"/>
  <c r="F41" i="4"/>
  <c r="AD9" i="5"/>
  <c r="BD9" i="5"/>
  <c r="BE9" i="5" s="1"/>
  <c r="BB63" i="5"/>
  <c r="BB64" i="5" s="1"/>
  <c r="F63" i="5"/>
  <c r="F64" i="5" s="1"/>
  <c r="BJ63" i="5"/>
  <c r="BJ64" i="5" s="1"/>
  <c r="D29" i="4"/>
  <c r="E29" i="4" s="1"/>
  <c r="AH29" i="5"/>
  <c r="BL38" i="5"/>
  <c r="F9" i="5"/>
  <c r="G9" i="5" s="1"/>
  <c r="BK16" i="5"/>
  <c r="C27" i="5"/>
  <c r="C44" i="5" s="1"/>
  <c r="C46" i="5" s="1"/>
  <c r="M46" i="5"/>
  <c r="Q46" i="5"/>
  <c r="U46" i="5"/>
  <c r="Y46" i="5"/>
  <c r="AC46" i="5"/>
  <c r="AS46" i="5"/>
  <c r="AW46" i="5"/>
  <c r="BA46" i="5"/>
  <c r="BE46" i="5"/>
  <c r="AO27" i="5"/>
  <c r="AO44" i="5" s="1"/>
  <c r="AO46" i="5" s="1"/>
  <c r="BK14" i="5"/>
  <c r="O46" i="5"/>
  <c r="S46" i="5"/>
  <c r="AA46" i="5"/>
  <c r="AE46" i="5"/>
  <c r="AM46" i="5"/>
  <c r="BG63" i="5"/>
  <c r="BG64" i="5" s="1"/>
  <c r="BK23" i="5"/>
  <c r="BK53" i="5"/>
  <c r="BF63" i="5" l="1"/>
  <c r="BF64" i="5" s="1"/>
  <c r="AD63" i="5"/>
  <c r="AD64" i="5" s="1"/>
  <c r="BL37" i="5"/>
  <c r="G29" i="4"/>
  <c r="I29" i="4" s="1"/>
  <c r="D15" i="4"/>
  <c r="E15" i="4" s="1"/>
  <c r="G15" i="4" s="1"/>
  <c r="I15" i="4" s="1"/>
  <c r="BL31" i="5"/>
  <c r="G37" i="4"/>
  <c r="I37" i="4" s="1"/>
  <c r="D31" i="4"/>
  <c r="E31" i="4" s="1"/>
  <c r="G31" i="4" s="1"/>
  <c r="I31" i="4" s="1"/>
  <c r="AT63" i="5"/>
  <c r="AT64" i="5" s="1"/>
  <c r="C46" i="4"/>
  <c r="C63" i="4" s="1"/>
  <c r="C64" i="4" s="1"/>
  <c r="AH30" i="5"/>
  <c r="BL30" i="5" s="1"/>
  <c r="D30" i="4"/>
  <c r="E30" i="4" s="1"/>
  <c r="G30" i="4" s="1"/>
  <c r="I30" i="4" s="1"/>
  <c r="AH23" i="5"/>
  <c r="E23" i="4"/>
  <c r="AH41" i="5"/>
  <c r="BL41" i="5" s="1"/>
  <c r="D41" i="4"/>
  <c r="E41" i="4" s="1"/>
  <c r="G41" i="4" s="1"/>
  <c r="AH35" i="5"/>
  <c r="BL35" i="5" s="1"/>
  <c r="D35" i="4"/>
  <c r="E35" i="4" s="1"/>
  <c r="AH17" i="5"/>
  <c r="BL17" i="5" s="1"/>
  <c r="D17" i="4"/>
  <c r="E17" i="4" s="1"/>
  <c r="G17" i="4" s="1"/>
  <c r="I17" i="4" s="1"/>
  <c r="AH24" i="5"/>
  <c r="BL24" i="5" s="1"/>
  <c r="D24" i="4"/>
  <c r="E24" i="4" s="1"/>
  <c r="G24" i="4" s="1"/>
  <c r="I24" i="4" s="1"/>
  <c r="AO63" i="5"/>
  <c r="AO64" i="5" s="1"/>
  <c r="C63" i="5"/>
  <c r="C64" i="5" s="1"/>
  <c r="C50" i="5"/>
  <c r="BK59" i="5"/>
  <c r="BK48" i="5" s="1"/>
  <c r="F53" i="4"/>
  <c r="F59" i="4" s="1"/>
  <c r="F48" i="4" s="1"/>
  <c r="AA63" i="5"/>
  <c r="AA64" i="5" s="1"/>
  <c r="BE63" i="5"/>
  <c r="BE64" i="5" s="1"/>
  <c r="BL29" i="5"/>
  <c r="S63" i="5"/>
  <c r="S64" i="5" s="1"/>
  <c r="BA63" i="5"/>
  <c r="BA64" i="5" s="1"/>
  <c r="Q63" i="5"/>
  <c r="Q64" i="5" s="1"/>
  <c r="BL16" i="5"/>
  <c r="F16" i="4"/>
  <c r="G16" i="4" s="1"/>
  <c r="I16" i="4" s="1"/>
  <c r="AI64" i="5"/>
  <c r="G36" i="4"/>
  <c r="I36" i="4" s="1"/>
  <c r="AC63" i="5"/>
  <c r="AC64" i="5" s="1"/>
  <c r="M63" i="5"/>
  <c r="M64" i="5" s="1"/>
  <c r="BL39" i="5"/>
  <c r="F39" i="4"/>
  <c r="G39" i="4" s="1"/>
  <c r="I39" i="4" s="1"/>
  <c r="G35" i="4"/>
  <c r="AM63" i="5"/>
  <c r="AM64" i="5" s="1"/>
  <c r="O63" i="5"/>
  <c r="O64" i="5" s="1"/>
  <c r="AW63" i="5"/>
  <c r="AW64" i="5" s="1"/>
  <c r="AG14" i="5"/>
  <c r="D18" i="5"/>
  <c r="D46" i="5" s="1"/>
  <c r="BK27" i="5"/>
  <c r="F23" i="4"/>
  <c r="AE63" i="5"/>
  <c r="AE64" i="5" s="1"/>
  <c r="BK18" i="5"/>
  <c r="F14" i="4"/>
  <c r="BI63" i="5"/>
  <c r="BI64" i="5" s="1"/>
  <c r="AS63" i="5"/>
  <c r="AS64" i="5" s="1"/>
  <c r="Y63" i="5"/>
  <c r="Y64" i="5" s="1"/>
  <c r="I63" i="5"/>
  <c r="I64" i="5" s="1"/>
  <c r="H9" i="5"/>
  <c r="I9" i="5" s="1"/>
  <c r="J9" i="5" s="1"/>
  <c r="K9" i="5" s="1"/>
  <c r="L9" i="5" s="1"/>
  <c r="AK9" i="5"/>
  <c r="AH27" i="5" l="1"/>
  <c r="C50" i="4"/>
  <c r="F18" i="4"/>
  <c r="BL23" i="5"/>
  <c r="BL27" i="5" s="1"/>
  <c r="D27" i="4"/>
  <c r="E27" i="4"/>
  <c r="F27" i="4"/>
  <c r="G23" i="4"/>
  <c r="D63" i="5"/>
  <c r="M9" i="5"/>
  <c r="AL9" i="5"/>
  <c r="AG18" i="5"/>
  <c r="AH14" i="5"/>
  <c r="D14" i="4"/>
  <c r="D64" i="5" l="1"/>
  <c r="AH18" i="5"/>
  <c r="BL14" i="5"/>
  <c r="BL18" i="5" s="1"/>
  <c r="AM9" i="5"/>
  <c r="N9" i="5"/>
  <c r="O9" i="5" s="1"/>
  <c r="P9" i="5" s="1"/>
  <c r="Q9" i="5" s="1"/>
  <c r="R9" i="5" s="1"/>
  <c r="S9" i="5" s="1"/>
  <c r="T9" i="5" s="1"/>
  <c r="U9" i="5" s="1"/>
  <c r="V9" i="5" s="1"/>
  <c r="D18" i="4"/>
  <c r="E14" i="4"/>
  <c r="G27" i="4"/>
  <c r="I23" i="4"/>
  <c r="I27" i="4" s="1"/>
  <c r="E18" i="4" l="1"/>
  <c r="G14" i="4"/>
  <c r="G18" i="4" l="1"/>
  <c r="Q110" i="3" l="1"/>
  <c r="Q113" i="3" s="1"/>
  <c r="Q109" i="3"/>
  <c r="Q112" i="3" s="1"/>
  <c r="AR57" i="3"/>
  <c r="AR46" i="3" s="1"/>
  <c r="AO57" i="3"/>
  <c r="AK57" i="3"/>
  <c r="AK46" i="3" s="1"/>
  <c r="AJ57" i="3"/>
  <c r="AJ46" i="3" s="1"/>
  <c r="AI57" i="3"/>
  <c r="AH57" i="3"/>
  <c r="AG57" i="3"/>
  <c r="AG46" i="3" s="1"/>
  <c r="AF57" i="3"/>
  <c r="AF46" i="3" s="1"/>
  <c r="AE57" i="3"/>
  <c r="AD57" i="3"/>
  <c r="AC57" i="3"/>
  <c r="AC46" i="3" s="1"/>
  <c r="AB57" i="3"/>
  <c r="AB46" i="3" s="1"/>
  <c r="AA57" i="3"/>
  <c r="W57" i="3"/>
  <c r="T57" i="3"/>
  <c r="T46" i="3" s="1"/>
  <c r="S57" i="3"/>
  <c r="S46" i="3" s="1"/>
  <c r="R57" i="3"/>
  <c r="Q57" i="3"/>
  <c r="P57" i="3"/>
  <c r="P46" i="3" s="1"/>
  <c r="O57" i="3"/>
  <c r="O46" i="3" s="1"/>
  <c r="N57" i="3"/>
  <c r="M57" i="3"/>
  <c r="L57" i="3"/>
  <c r="L46" i="3" s="1"/>
  <c r="K57" i="3"/>
  <c r="K46" i="3" s="1"/>
  <c r="J57" i="3"/>
  <c r="I57" i="3"/>
  <c r="H57" i="3"/>
  <c r="H46" i="3" s="1"/>
  <c r="G57" i="3"/>
  <c r="G46" i="3" s="1"/>
  <c r="F57" i="3"/>
  <c r="E57" i="3"/>
  <c r="D57" i="3"/>
  <c r="D46" i="3" s="1"/>
  <c r="AV56" i="3"/>
  <c r="Y56" i="3"/>
  <c r="Z56" i="3" s="1"/>
  <c r="AV55" i="3"/>
  <c r="Y55" i="3"/>
  <c r="Z55" i="3" s="1"/>
  <c r="AV54" i="3"/>
  <c r="F54" i="2" s="1"/>
  <c r="Y54" i="3"/>
  <c r="D54" i="2" s="1"/>
  <c r="C54" i="2"/>
  <c r="AP57" i="3"/>
  <c r="AP46" i="3" s="1"/>
  <c r="C53" i="2"/>
  <c r="C51" i="2"/>
  <c r="AO46" i="3"/>
  <c r="AI46" i="3"/>
  <c r="AH46" i="3"/>
  <c r="AE46" i="3"/>
  <c r="AD46" i="3"/>
  <c r="AA46" i="3"/>
  <c r="W46" i="3"/>
  <c r="R46" i="3"/>
  <c r="Q46" i="3"/>
  <c r="N46" i="3"/>
  <c r="M46" i="3"/>
  <c r="J46" i="3"/>
  <c r="I46" i="3"/>
  <c r="F46" i="3"/>
  <c r="E46" i="3"/>
  <c r="AE43" i="3"/>
  <c r="AD43" i="3"/>
  <c r="AV41" i="3"/>
  <c r="F41" i="2" s="1"/>
  <c r="C40" i="2"/>
  <c r="C39" i="2"/>
  <c r="AV38" i="3"/>
  <c r="F38" i="2" s="1"/>
  <c r="Z38" i="3"/>
  <c r="Y38" i="3"/>
  <c r="Y37" i="3"/>
  <c r="C37" i="2"/>
  <c r="AV36" i="3"/>
  <c r="F36" i="2" s="1"/>
  <c r="Y36" i="3"/>
  <c r="Z36" i="3" s="1"/>
  <c r="Y35" i="3"/>
  <c r="C35" i="2"/>
  <c r="AQ42" i="3"/>
  <c r="Y34" i="3"/>
  <c r="C33" i="2"/>
  <c r="AV32" i="3"/>
  <c r="Y32" i="3"/>
  <c r="D32" i="2" s="1"/>
  <c r="C32" i="2"/>
  <c r="AV31" i="3"/>
  <c r="C31" i="2"/>
  <c r="AE30" i="3"/>
  <c r="C30" i="2"/>
  <c r="AV28" i="3"/>
  <c r="Y28" i="3"/>
  <c r="C27" i="2"/>
  <c r="AU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F42" i="3" s="1"/>
  <c r="AE25" i="3"/>
  <c r="AD25" i="3"/>
  <c r="AC25" i="3"/>
  <c r="AA25" i="3"/>
  <c r="X25" i="3"/>
  <c r="X42" i="3" s="1"/>
  <c r="W25" i="3"/>
  <c r="V25" i="3"/>
  <c r="U25" i="3"/>
  <c r="U42" i="3" s="1"/>
  <c r="T25" i="3"/>
  <c r="S25" i="3"/>
  <c r="R25" i="3"/>
  <c r="Q25" i="3"/>
  <c r="P25" i="3"/>
  <c r="O25" i="3"/>
  <c r="N25" i="3"/>
  <c r="N42" i="3" s="1"/>
  <c r="M25" i="3"/>
  <c r="L25" i="3"/>
  <c r="K25" i="3"/>
  <c r="J25" i="3"/>
  <c r="I25" i="3"/>
  <c r="G25" i="3"/>
  <c r="F25" i="3"/>
  <c r="E25" i="3"/>
  <c r="AV24" i="3"/>
  <c r="Y24" i="3"/>
  <c r="Z24" i="3" s="1"/>
  <c r="AV23" i="3"/>
  <c r="Y23" i="3"/>
  <c r="D25" i="3"/>
  <c r="C25" i="3"/>
  <c r="AV22" i="3"/>
  <c r="Y22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X17" i="3"/>
  <c r="W17" i="3"/>
  <c r="V17" i="3"/>
  <c r="U17" i="3"/>
  <c r="U44" i="3" s="1"/>
  <c r="T17" i="3"/>
  <c r="S17" i="3"/>
  <c r="R17" i="3"/>
  <c r="Q17" i="3"/>
  <c r="P17" i="3"/>
  <c r="O17" i="3"/>
  <c r="N17" i="3"/>
  <c r="M17" i="3"/>
  <c r="L17" i="3"/>
  <c r="K17" i="3"/>
  <c r="J17" i="3"/>
  <c r="I17" i="3"/>
  <c r="G17" i="3"/>
  <c r="F17" i="3"/>
  <c r="AV16" i="3"/>
  <c r="Y16" i="3"/>
  <c r="C16" i="2"/>
  <c r="AV15" i="3"/>
  <c r="F15" i="2" s="1"/>
  <c r="Y15" i="3"/>
  <c r="D15" i="2" s="1"/>
  <c r="AU17" i="3"/>
  <c r="AB17" i="3"/>
  <c r="AA17" i="3"/>
  <c r="E17" i="3"/>
  <c r="D17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K9" i="3"/>
  <c r="AL9" i="3" s="1"/>
  <c r="AM9" i="3" s="1"/>
  <c r="AN9" i="3" s="1"/>
  <c r="AO9" i="3" s="1"/>
  <c r="AP9" i="3" s="1"/>
  <c r="AQ9" i="3" s="1"/>
  <c r="AR9" i="3" s="1"/>
  <c r="AS9" i="3" s="1"/>
  <c r="AG9" i="3"/>
  <c r="AH9" i="3" s="1"/>
  <c r="AI9" i="3" s="1"/>
  <c r="AA9" i="3"/>
  <c r="E9" i="3"/>
  <c r="AB9" i="3" s="1"/>
  <c r="D56" i="2"/>
  <c r="C56" i="2"/>
  <c r="E56" i="2" s="1"/>
  <c r="F55" i="2"/>
  <c r="C55" i="2"/>
  <c r="C52" i="2"/>
  <c r="C41" i="2"/>
  <c r="D38" i="2"/>
  <c r="C38" i="2"/>
  <c r="D37" i="2"/>
  <c r="D36" i="2"/>
  <c r="C36" i="2"/>
  <c r="D34" i="2"/>
  <c r="C34" i="2"/>
  <c r="F32" i="2"/>
  <c r="C28" i="2"/>
  <c r="H25" i="2"/>
  <c r="F24" i="2"/>
  <c r="C24" i="2"/>
  <c r="C15" i="2"/>
  <c r="E15" i="2" s="1"/>
  <c r="H17" i="2"/>
  <c r="I11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C17" i="3" l="1"/>
  <c r="AJ42" i="3"/>
  <c r="AN42" i="3"/>
  <c r="AR42" i="3"/>
  <c r="AR44" i="3" s="1"/>
  <c r="Y29" i="3"/>
  <c r="D29" i="2" s="1"/>
  <c r="Y30" i="3"/>
  <c r="Y31" i="3"/>
  <c r="D31" i="2" s="1"/>
  <c r="E31" i="2" s="1"/>
  <c r="AC42" i="3"/>
  <c r="AC44" i="3" s="1"/>
  <c r="AC61" i="3" s="1"/>
  <c r="AC62" i="3" s="1"/>
  <c r="AK42" i="3"/>
  <c r="AS57" i="3"/>
  <c r="AS46" i="3" s="1"/>
  <c r="W42" i="3"/>
  <c r="Z31" i="3"/>
  <c r="AW31" i="3" s="1"/>
  <c r="E32" i="2"/>
  <c r="E54" i="2"/>
  <c r="G54" i="2" s="1"/>
  <c r="I54" i="2" s="1"/>
  <c r="D24" i="2"/>
  <c r="E24" i="2" s="1"/>
  <c r="G24" i="2" s="1"/>
  <c r="I24" i="2" s="1"/>
  <c r="E42" i="3"/>
  <c r="E44" i="3" s="1"/>
  <c r="E61" i="3" s="1"/>
  <c r="E62" i="3" s="1"/>
  <c r="V42" i="3"/>
  <c r="V44" i="3" s="1"/>
  <c r="AB25" i="3"/>
  <c r="AB42" i="3" s="1"/>
  <c r="AB44" i="3" s="1"/>
  <c r="AB61" i="3" s="1"/>
  <c r="AB62" i="3" s="1"/>
  <c r="S42" i="3"/>
  <c r="AV34" i="3"/>
  <c r="F34" i="2" s="1"/>
  <c r="X57" i="3"/>
  <c r="X46" i="3" s="1"/>
  <c r="AQ57" i="3"/>
  <c r="AQ46" i="3" s="1"/>
  <c r="C57" i="3"/>
  <c r="Y53" i="3"/>
  <c r="Z53" i="3" s="1"/>
  <c r="Z54" i="3"/>
  <c r="AW55" i="3"/>
  <c r="G32" i="2"/>
  <c r="I32" i="2" s="1"/>
  <c r="C23" i="2"/>
  <c r="C25" i="2" s="1"/>
  <c r="D42" i="3"/>
  <c r="D44" i="3" s="1"/>
  <c r="D61" i="3" s="1"/>
  <c r="D62" i="3" s="1"/>
  <c r="L42" i="3"/>
  <c r="L44" i="3" s="1"/>
  <c r="L61" i="3" s="1"/>
  <c r="L62" i="3" s="1"/>
  <c r="AP42" i="3"/>
  <c r="AT42" i="3"/>
  <c r="AT44" i="3" s="1"/>
  <c r="E37" i="2"/>
  <c r="Y39" i="3"/>
  <c r="Z39" i="3" s="1"/>
  <c r="AV40" i="3"/>
  <c r="AK44" i="3"/>
  <c r="AK61" i="3" s="1"/>
  <c r="AK62" i="3" s="1"/>
  <c r="Z23" i="3"/>
  <c r="Q42" i="3"/>
  <c r="Q44" i="3" s="1"/>
  <c r="Q61" i="3" s="1"/>
  <c r="Q62" i="3" s="1"/>
  <c r="AA42" i="3"/>
  <c r="AV29" i="3"/>
  <c r="F29" i="2" s="1"/>
  <c r="Z34" i="3"/>
  <c r="AV35" i="3"/>
  <c r="F35" i="2" s="1"/>
  <c r="Z28" i="3"/>
  <c r="AW28" i="3" s="1"/>
  <c r="D28" i="2"/>
  <c r="E28" i="2" s="1"/>
  <c r="Z35" i="3"/>
  <c r="D35" i="2"/>
  <c r="E35" i="2" s="1"/>
  <c r="G35" i="2" s="1"/>
  <c r="I35" i="2" s="1"/>
  <c r="AA44" i="3"/>
  <c r="AA61" i="3" s="1"/>
  <c r="AA62" i="3" s="1"/>
  <c r="F9" i="3"/>
  <c r="G9" i="3" s="1"/>
  <c r="AC9" i="3" s="1"/>
  <c r="AN44" i="3"/>
  <c r="O42" i="3"/>
  <c r="AO42" i="3"/>
  <c r="AO44" i="3" s="1"/>
  <c r="AS42" i="3"/>
  <c r="AS44" i="3" s="1"/>
  <c r="AS61" i="3" s="1"/>
  <c r="AS62" i="3" s="1"/>
  <c r="F28" i="2"/>
  <c r="P42" i="3"/>
  <c r="T42" i="3"/>
  <c r="T44" i="3" s="1"/>
  <c r="T61" i="3" s="1"/>
  <c r="T62" i="3" s="1"/>
  <c r="AV27" i="3"/>
  <c r="F27" i="2" s="1"/>
  <c r="AV30" i="3"/>
  <c r="F30" i="2" s="1"/>
  <c r="AU42" i="3"/>
  <c r="AI42" i="3"/>
  <c r="AI44" i="3" s="1"/>
  <c r="AV37" i="3"/>
  <c r="F37" i="2" s="1"/>
  <c r="Y41" i="3"/>
  <c r="C46" i="3"/>
  <c r="AM57" i="3"/>
  <c r="AM46" i="3" s="1"/>
  <c r="AT57" i="3"/>
  <c r="AT46" i="3" s="1"/>
  <c r="AV53" i="3"/>
  <c r="F53" i="2" s="1"/>
  <c r="G15" i="2"/>
  <c r="I15" i="2" s="1"/>
  <c r="F42" i="3"/>
  <c r="F44" i="3" s="1"/>
  <c r="F61" i="3" s="1"/>
  <c r="F62" i="3" s="1"/>
  <c r="Z29" i="3"/>
  <c r="K42" i="3"/>
  <c r="K44" i="3" s="1"/>
  <c r="AV33" i="3"/>
  <c r="F33" i="2" s="1"/>
  <c r="C29" i="2"/>
  <c r="E29" i="2" s="1"/>
  <c r="E38" i="2"/>
  <c r="G38" i="2" s="1"/>
  <c r="I38" i="2" s="1"/>
  <c r="D39" i="2"/>
  <c r="E39" i="2" s="1"/>
  <c r="D55" i="2"/>
  <c r="E55" i="2" s="1"/>
  <c r="G55" i="2" s="1"/>
  <c r="I55" i="2" s="1"/>
  <c r="Y14" i="3"/>
  <c r="Z14" i="3" s="1"/>
  <c r="N44" i="3"/>
  <c r="N61" i="3" s="1"/>
  <c r="N62" i="3" s="1"/>
  <c r="I42" i="3"/>
  <c r="I44" i="3" s="1"/>
  <c r="I61" i="3" s="1"/>
  <c r="I62" i="3" s="1"/>
  <c r="AE42" i="3"/>
  <c r="AE44" i="3" s="1"/>
  <c r="AM42" i="3"/>
  <c r="AM44" i="3" s="1"/>
  <c r="Y33" i="3"/>
  <c r="D33" i="2" s="1"/>
  <c r="E33" i="2" s="1"/>
  <c r="Y40" i="3"/>
  <c r="H42" i="2"/>
  <c r="H44" i="2" s="1"/>
  <c r="H61" i="2" s="1"/>
  <c r="H62" i="2" s="1"/>
  <c r="E36" i="2"/>
  <c r="G36" i="2" s="1"/>
  <c r="I36" i="2" s="1"/>
  <c r="E34" i="2"/>
  <c r="Z30" i="3"/>
  <c r="D30" i="2"/>
  <c r="E30" i="2" s="1"/>
  <c r="Y17" i="3"/>
  <c r="F16" i="2"/>
  <c r="H17" i="3"/>
  <c r="P44" i="3"/>
  <c r="X44" i="3"/>
  <c r="AW24" i="3"/>
  <c r="F31" i="2"/>
  <c r="D53" i="2"/>
  <c r="E53" i="2" s="1"/>
  <c r="AW56" i="3"/>
  <c r="F56" i="2"/>
  <c r="G56" i="2" s="1"/>
  <c r="I56" i="2" s="1"/>
  <c r="Z16" i="3"/>
  <c r="AW16" i="3" s="1"/>
  <c r="D16" i="2"/>
  <c r="E16" i="2" s="1"/>
  <c r="AF44" i="3"/>
  <c r="AJ44" i="3"/>
  <c r="AW23" i="3"/>
  <c r="AV25" i="3"/>
  <c r="F23" i="2"/>
  <c r="F25" i="2" s="1"/>
  <c r="G42" i="3"/>
  <c r="G44" i="3" s="1"/>
  <c r="AG42" i="3"/>
  <c r="AG44" i="3" s="1"/>
  <c r="F40" i="2"/>
  <c r="C57" i="2"/>
  <c r="C46" i="2" s="1"/>
  <c r="D23" i="2"/>
  <c r="H9" i="3"/>
  <c r="I9" i="3" s="1"/>
  <c r="J9" i="3" s="1"/>
  <c r="K9" i="3" s="1"/>
  <c r="L9" i="3" s="1"/>
  <c r="AU44" i="3"/>
  <c r="Y25" i="3"/>
  <c r="H25" i="3"/>
  <c r="H42" i="3" s="1"/>
  <c r="V57" i="3"/>
  <c r="V46" i="3" s="1"/>
  <c r="Y52" i="3"/>
  <c r="M42" i="3"/>
  <c r="M44" i="3" s="1"/>
  <c r="AD42" i="3"/>
  <c r="AD44" i="3" s="1"/>
  <c r="AL42" i="3"/>
  <c r="AL44" i="3" s="1"/>
  <c r="Z37" i="3"/>
  <c r="AV39" i="3"/>
  <c r="C42" i="3"/>
  <c r="C44" i="3" s="1"/>
  <c r="C14" i="2"/>
  <c r="AV14" i="3"/>
  <c r="Z15" i="3"/>
  <c r="AW15" i="3" s="1"/>
  <c r="AP44" i="3"/>
  <c r="Z22" i="3"/>
  <c r="J42" i="3"/>
  <c r="J44" i="3" s="1"/>
  <c r="R42" i="3"/>
  <c r="R44" i="3" s="1"/>
  <c r="Y27" i="3"/>
  <c r="Z32" i="3"/>
  <c r="AW32" i="3" s="1"/>
  <c r="AW36" i="3"/>
  <c r="AW38" i="3"/>
  <c r="AW54" i="3"/>
  <c r="AH42" i="3"/>
  <c r="AH44" i="3" s="1"/>
  <c r="AL57" i="3"/>
  <c r="AL46" i="3" s="1"/>
  <c r="AV51" i="3"/>
  <c r="O44" i="3"/>
  <c r="S44" i="3"/>
  <c r="W44" i="3"/>
  <c r="AQ44" i="3"/>
  <c r="U57" i="3"/>
  <c r="U46" i="3" s="1"/>
  <c r="Y51" i="3"/>
  <c r="AN57" i="3"/>
  <c r="AN46" i="3" s="1"/>
  <c r="AU57" i="3"/>
  <c r="AU46" i="3" s="1"/>
  <c r="AV52" i="3"/>
  <c r="AW34" i="3" l="1"/>
  <c r="D14" i="2"/>
  <c r="V61" i="3"/>
  <c r="V62" i="3" s="1"/>
  <c r="AT61" i="3"/>
  <c r="AT62" i="3" s="1"/>
  <c r="G29" i="2"/>
  <c r="I29" i="2" s="1"/>
  <c r="C42" i="2"/>
  <c r="AW29" i="3"/>
  <c r="G28" i="2"/>
  <c r="I28" i="2" s="1"/>
  <c r="G33" i="2"/>
  <c r="I33" i="2" s="1"/>
  <c r="E23" i="2"/>
  <c r="G23" i="2" s="1"/>
  <c r="I23" i="2" s="1"/>
  <c r="I25" i="2" s="1"/>
  <c r="G37" i="2"/>
  <c r="I37" i="2" s="1"/>
  <c r="G34" i="2"/>
  <c r="I34" i="2" s="1"/>
  <c r="G16" i="2"/>
  <c r="I16" i="2" s="1"/>
  <c r="G31" i="2"/>
  <c r="I31" i="2" s="1"/>
  <c r="AW35" i="3"/>
  <c r="Z41" i="3"/>
  <c r="AW41" i="3" s="1"/>
  <c r="D41" i="2"/>
  <c r="E41" i="2" s="1"/>
  <c r="G41" i="2" s="1"/>
  <c r="I41" i="2" s="1"/>
  <c r="AN61" i="3"/>
  <c r="AN62" i="3" s="1"/>
  <c r="G53" i="2"/>
  <c r="I53" i="2" s="1"/>
  <c r="AW30" i="3"/>
  <c r="Z33" i="3"/>
  <c r="AW33" i="3" s="1"/>
  <c r="AW37" i="3"/>
  <c r="AW53" i="3"/>
  <c r="Z40" i="3"/>
  <c r="AW40" i="3" s="1"/>
  <c r="D40" i="2"/>
  <c r="E40" i="2" s="1"/>
  <c r="G40" i="2" s="1"/>
  <c r="I40" i="2" s="1"/>
  <c r="G30" i="2"/>
  <c r="I30" i="2" s="1"/>
  <c r="R61" i="3"/>
  <c r="R62" i="3" s="1"/>
  <c r="AH61" i="3"/>
  <c r="AH62" i="3" s="1"/>
  <c r="C61" i="3"/>
  <c r="C62" i="3" s="1"/>
  <c r="C48" i="3"/>
  <c r="Y57" i="3"/>
  <c r="Y46" i="3" s="1"/>
  <c r="Z51" i="3"/>
  <c r="AW51" i="3" s="1"/>
  <c r="D51" i="2"/>
  <c r="K61" i="3"/>
  <c r="K62" i="3" s="1"/>
  <c r="D27" i="2"/>
  <c r="E27" i="2" s="1"/>
  <c r="G27" i="2" s="1"/>
  <c r="I27" i="2" s="1"/>
  <c r="Z27" i="3"/>
  <c r="AW27" i="3" s="1"/>
  <c r="F39" i="2"/>
  <c r="F42" i="2" s="1"/>
  <c r="AW39" i="3"/>
  <c r="X61" i="3"/>
  <c r="X62" i="3" s="1"/>
  <c r="Z17" i="3"/>
  <c r="W61" i="3"/>
  <c r="W62" i="3" s="1"/>
  <c r="G61" i="3"/>
  <c r="G62" i="3" s="1"/>
  <c r="AL61" i="3"/>
  <c r="AL62" i="3" s="1"/>
  <c r="J61" i="3"/>
  <c r="J62" i="3" s="1"/>
  <c r="AW14" i="3"/>
  <c r="AW17" i="3" s="1"/>
  <c r="AV17" i="3"/>
  <c r="F14" i="2"/>
  <c r="F17" i="2" s="1"/>
  <c r="Z52" i="3"/>
  <c r="AW52" i="3" s="1"/>
  <c r="D52" i="2"/>
  <c r="E52" i="2" s="1"/>
  <c r="AU61" i="3"/>
  <c r="AU62" i="3" s="1"/>
  <c r="AV42" i="3"/>
  <c r="AM61" i="3"/>
  <c r="AM62" i="3" s="1"/>
  <c r="S61" i="3"/>
  <c r="S62" i="3" s="1"/>
  <c r="C17" i="2"/>
  <c r="C44" i="2" s="1"/>
  <c r="E14" i="2"/>
  <c r="Y42" i="3"/>
  <c r="Y44" i="3" s="1"/>
  <c r="AJ61" i="3"/>
  <c r="AJ62" i="3" s="1"/>
  <c r="H44" i="3"/>
  <c r="D17" i="2"/>
  <c r="AE61" i="3"/>
  <c r="AE62" i="3" s="1"/>
  <c r="AP61" i="3"/>
  <c r="AP62" i="3" s="1"/>
  <c r="M61" i="3"/>
  <c r="M62" i="3" s="1"/>
  <c r="AG61" i="3"/>
  <c r="AG62" i="3" s="1"/>
  <c r="D25" i="2"/>
  <c r="D42" i="2" s="1"/>
  <c r="F52" i="2"/>
  <c r="AQ61" i="3"/>
  <c r="AQ62" i="3" s="1"/>
  <c r="E25" i="2"/>
  <c r="AV57" i="3"/>
  <c r="AV46" i="3" s="1"/>
  <c r="F51" i="2"/>
  <c r="AI61" i="3"/>
  <c r="AI62" i="3" s="1"/>
  <c r="O61" i="3"/>
  <c r="O62" i="3" s="1"/>
  <c r="Z25" i="3"/>
  <c r="Z42" i="3" s="1"/>
  <c r="AW22" i="3"/>
  <c r="AW25" i="3" s="1"/>
  <c r="AD61" i="3"/>
  <c r="AD62" i="3" s="1"/>
  <c r="AO61" i="3"/>
  <c r="AO62" i="3" s="1"/>
  <c r="M9" i="3"/>
  <c r="AD9" i="3"/>
  <c r="AR61" i="3"/>
  <c r="AR62" i="3" s="1"/>
  <c r="AF61" i="3"/>
  <c r="AF62" i="3" s="1"/>
  <c r="P61" i="3"/>
  <c r="P62" i="3" s="1"/>
  <c r="U61" i="3"/>
  <c r="U62" i="3" s="1"/>
  <c r="E42" i="2" l="1"/>
  <c r="G25" i="2"/>
  <c r="AW42" i="3"/>
  <c r="AW44" i="3" s="1"/>
  <c r="G52" i="2"/>
  <c r="I52" i="2" s="1"/>
  <c r="D44" i="2"/>
  <c r="G39" i="2"/>
  <c r="I39" i="2" s="1"/>
  <c r="I42" i="2" s="1"/>
  <c r="AW57" i="3"/>
  <c r="AW46" i="3" s="1"/>
  <c r="E17" i="2"/>
  <c r="E44" i="2" s="1"/>
  <c r="G14" i="2"/>
  <c r="F44" i="2"/>
  <c r="Z44" i="3"/>
  <c r="Z57" i="3"/>
  <c r="Z46" i="3" s="1"/>
  <c r="Y61" i="3"/>
  <c r="Y62" i="3" s="1"/>
  <c r="H61" i="3"/>
  <c r="H62" i="3" s="1"/>
  <c r="D57" i="2"/>
  <c r="D46" i="2" s="1"/>
  <c r="E51" i="2"/>
  <c r="AE9" i="3"/>
  <c r="N9" i="3"/>
  <c r="O9" i="3" s="1"/>
  <c r="P9" i="3" s="1"/>
  <c r="F57" i="2"/>
  <c r="F46" i="2" s="1"/>
  <c r="C61" i="2"/>
  <c r="C62" i="2" s="1"/>
  <c r="C48" i="2"/>
  <c r="AV44" i="3"/>
  <c r="G42" i="2" l="1"/>
  <c r="F61" i="2"/>
  <c r="F62" i="2" s="1"/>
  <c r="AV61" i="3"/>
  <c r="AV62" i="3" s="1"/>
  <c r="Z48" i="3"/>
  <c r="Z61" i="3"/>
  <c r="Z62" i="3" s="1"/>
  <c r="E57" i="2"/>
  <c r="E46" i="2" s="1"/>
  <c r="G51" i="2"/>
  <c r="AW48" i="3"/>
  <c r="AW61" i="3"/>
  <c r="AW62" i="3" s="1"/>
  <c r="I14" i="2"/>
  <c r="I17" i="2" s="1"/>
  <c r="I44" i="2" s="1"/>
  <c r="G17" i="2"/>
  <c r="G44" i="2" s="1"/>
  <c r="D61" i="2"/>
  <c r="D62" i="2" s="1"/>
  <c r="G57" i="2" l="1"/>
  <c r="G46" i="2" s="1"/>
  <c r="I51" i="2"/>
  <c r="I57" i="2" s="1"/>
  <c r="I46" i="2" s="1"/>
  <c r="I48" i="2" s="1"/>
  <c r="E61" i="2"/>
  <c r="E62" i="2" s="1"/>
  <c r="G61" i="2"/>
  <c r="G62" i="2" s="1"/>
  <c r="E48" i="2"/>
  <c r="I61" i="2" l="1"/>
  <c r="I62" i="2" s="1"/>
  <c r="G48" i="2"/>
  <c r="AG40" i="5" l="1"/>
  <c r="D40" i="4" l="1"/>
  <c r="AH40" i="5"/>
  <c r="BL40" i="5" l="1"/>
  <c r="E40" i="4"/>
  <c r="G40" i="4" l="1"/>
  <c r="I40" i="4" l="1"/>
  <c r="AG55" i="5" l="1"/>
  <c r="D55" i="4" l="1"/>
  <c r="E55" i="4" s="1"/>
  <c r="G55" i="4" s="1"/>
  <c r="I55" i="4" s="1"/>
  <c r="AH55" i="5"/>
  <c r="BL55" i="5" s="1"/>
  <c r="AG58" i="5" l="1"/>
  <c r="D58" i="4" l="1"/>
  <c r="E58" i="4" s="1"/>
  <c r="G58" i="4" s="1"/>
  <c r="I58" i="4" s="1"/>
  <c r="AH58" i="5"/>
  <c r="BL58" i="5" s="1"/>
  <c r="AG57" i="5" l="1"/>
  <c r="D57" i="4" l="1"/>
  <c r="E57" i="4" s="1"/>
  <c r="G57" i="4" s="1"/>
  <c r="I57" i="4" s="1"/>
  <c r="AH57" i="5"/>
  <c r="BL57" i="5" s="1"/>
  <c r="AG54" i="5" l="1"/>
  <c r="AG56" i="5" l="1"/>
  <c r="D54" i="4"/>
  <c r="E54" i="4" s="1"/>
  <c r="G54" i="4" s="1"/>
  <c r="I54" i="4" s="1"/>
  <c r="AH54" i="5"/>
  <c r="BL54" i="5" s="1"/>
  <c r="D56" i="4" l="1"/>
  <c r="E56" i="4" s="1"/>
  <c r="G56" i="4" s="1"/>
  <c r="I56" i="4" s="1"/>
  <c r="AH56" i="5"/>
  <c r="BL56" i="5" s="1"/>
  <c r="U59" i="5" l="1"/>
  <c r="AG53" i="5"/>
  <c r="AH53" i="5" l="1"/>
  <c r="AG59" i="5"/>
  <c r="AG48" i="5" s="1"/>
  <c r="D53" i="4"/>
  <c r="U48" i="5"/>
  <c r="U63" i="5"/>
  <c r="U64" i="5" s="1"/>
  <c r="E53" i="4" l="1"/>
  <c r="D59" i="4"/>
  <c r="D48" i="4" s="1"/>
  <c r="AH59" i="5"/>
  <c r="AH48" i="5" s="1"/>
  <c r="BL53" i="5"/>
  <c r="BL59" i="5" s="1"/>
  <c r="BL48" i="5" s="1"/>
  <c r="E59" i="4" l="1"/>
  <c r="E48" i="4" s="1"/>
  <c r="G53" i="4"/>
  <c r="G59" i="4" l="1"/>
  <c r="G48" i="4" s="1"/>
  <c r="I53" i="4"/>
  <c r="I59" i="4" s="1"/>
  <c r="I48" i="4" s="1"/>
  <c r="AG43" i="5" l="1"/>
  <c r="AB44" i="5"/>
  <c r="AB46" i="5" s="1"/>
  <c r="AB63" i="5" s="1"/>
  <c r="AB64" i="5" s="1"/>
  <c r="AH43" i="5" l="1"/>
  <c r="BL43" i="5" s="1"/>
  <c r="D43" i="4"/>
  <c r="E43" i="4" s="1"/>
  <c r="G43" i="4" s="1"/>
  <c r="I43" i="4" s="1"/>
  <c r="AG42" i="5" l="1"/>
  <c r="G44" i="5"/>
  <c r="G46" i="5" s="1"/>
  <c r="G63" i="5" s="1"/>
  <c r="G64" i="5" l="1"/>
  <c r="AG63" i="5"/>
  <c r="AH42" i="5"/>
  <c r="D42" i="4"/>
  <c r="AG44" i="5"/>
  <c r="AG46" i="5" s="1"/>
  <c r="E42" i="4" l="1"/>
  <c r="D44" i="4"/>
  <c r="D46" i="4" s="1"/>
  <c r="D63" i="4" s="1"/>
  <c r="D64" i="4" s="1"/>
  <c r="AG64" i="5"/>
  <c r="AH63" i="5"/>
  <c r="AH64" i="5" s="1"/>
  <c r="AH44" i="5"/>
  <c r="AH46" i="5" s="1"/>
  <c r="AH50" i="5" s="1"/>
  <c r="E44" i="4" l="1"/>
  <c r="E46" i="4" s="1"/>
  <c r="E63" i="4" l="1"/>
  <c r="E64" i="4" s="1"/>
  <c r="E50" i="4"/>
  <c r="BK42" i="5" l="1"/>
  <c r="AK44" i="5"/>
  <c r="AK46" i="5" s="1"/>
  <c r="AK63" i="5" s="1"/>
  <c r="AK64" i="5" l="1"/>
  <c r="BK64" i="5" s="1"/>
  <c r="BK63" i="5"/>
  <c r="BL63" i="5" s="1"/>
  <c r="BL64" i="5" s="1"/>
  <c r="F42" i="4"/>
  <c r="BK44" i="5"/>
  <c r="BK46" i="5" s="1"/>
  <c r="BL42" i="5"/>
  <c r="BL44" i="5" s="1"/>
  <c r="BL46" i="5" s="1"/>
  <c r="BL50" i="5" s="1"/>
  <c r="F44" i="4" l="1"/>
  <c r="F46" i="4" s="1"/>
  <c r="F63" i="4" s="1"/>
  <c r="F64" i="4" s="1"/>
  <c r="G42" i="4"/>
  <c r="G44" i="4" l="1"/>
  <c r="G46" i="4" s="1"/>
  <c r="G63" i="4" l="1"/>
  <c r="G64" i="4" s="1"/>
  <c r="G50" i="4"/>
  <c r="I42" i="4" l="1"/>
  <c r="I35" i="4"/>
  <c r="I41" i="4"/>
  <c r="H44" i="4" l="1"/>
  <c r="I32" i="4"/>
  <c r="I44" i="4" s="1"/>
  <c r="H18" i="4"/>
  <c r="I11" i="4" s="1"/>
  <c r="I14" i="4"/>
  <c r="I18" i="4" s="1"/>
  <c r="I46" i="4" s="1"/>
  <c r="I50" i="4" l="1"/>
  <c r="I63" i="4"/>
  <c r="I64" i="4" s="1"/>
  <c r="H46" i="4"/>
  <c r="H63" i="4" s="1"/>
  <c r="H64" i="4" s="1"/>
</calcChain>
</file>

<file path=xl/sharedStrings.xml><?xml version="1.0" encoding="utf-8"?>
<sst xmlns="http://schemas.openxmlformats.org/spreadsheetml/2006/main" count="807" uniqueCount="267">
  <si>
    <t xml:space="preserve">PUGET SOUND ENERGY </t>
  </si>
  <si>
    <t>NATURAL GAS STATEMENT OF OPERATING INCOME</t>
  </si>
  <si>
    <t>AND ADJUSTMENTS</t>
  </si>
  <si>
    <t>ACTUAL</t>
  </si>
  <si>
    <t>RESTATED</t>
  </si>
  <si>
    <t>ADJUSTED</t>
  </si>
  <si>
    <t>NET REVENUE</t>
  </si>
  <si>
    <t>AFTER</t>
  </si>
  <si>
    <t>LINE</t>
  </si>
  <si>
    <t>DESCRIPTION</t>
  </si>
  <si>
    <t>RESULTS OF</t>
  </si>
  <si>
    <t xml:space="preserve">RESTATING </t>
  </si>
  <si>
    <t>PROFORMA</t>
  </si>
  <si>
    <t>CHANGE TO</t>
  </si>
  <si>
    <t>RATE</t>
  </si>
  <si>
    <t>NO.</t>
  </si>
  <si>
    <t xml:space="preserve">OPERATIONS </t>
  </si>
  <si>
    <t>ADJUSTMENTS</t>
  </si>
  <si>
    <t>OPERATIONS</t>
  </si>
  <si>
    <t>BASE RATES</t>
  </si>
  <si>
    <t>a</t>
  </si>
  <si>
    <t>b</t>
  </si>
  <si>
    <t>c = a + b</t>
  </si>
  <si>
    <t>d</t>
  </si>
  <si>
    <t>e = c + d</t>
  </si>
  <si>
    <t>f</t>
  </si>
  <si>
    <t>g = e + f</t>
  </si>
  <si>
    <t>OPERATING REVENUES</t>
  </si>
  <si>
    <t>SALES TO CUSTOMERS</t>
  </si>
  <si>
    <t>MUNICIPAL ADDITIONS</t>
  </si>
  <si>
    <t>OTHER OPERATING REVENUES</t>
  </si>
  <si>
    <t>TOTAL OPERATING REVENUES</t>
  </si>
  <si>
    <t>OPERATING REVENUE DEDUCTIONS:</t>
  </si>
  <si>
    <t>GAS COSTS:</t>
  </si>
  <si>
    <t>PURCHASED GAS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</si>
  <si>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</si>
  <si>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</si>
  <si>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</si>
  <si>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</si>
  <si>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</si>
  <si>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</si>
  <si>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</si>
  <si>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</si>
  <si>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</si>
  <si>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</si>
  <si>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</si>
  <si>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</si>
  <si>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</si>
  <si>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</si>
  <si>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</si>
  <si>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</si>
  <si>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</si>
  <si>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</si>
  <si>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</si>
  <si>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</si>
  <si>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`</t>
  </si>
  <si>
    <t>RATE BASE:</t>
  </si>
  <si>
    <t>GROSS UTILITY PLANT IN SERVICE</t>
  </si>
  <si>
    <t xml:space="preserve">  ACCUMULATED DEPRECIATION</t>
  </si>
  <si>
    <t xml:space="preserve">  ACCUMULATED DEFERRED FIT - LIBERALIZED</t>
  </si>
  <si>
    <t xml:space="preserve">  DEPRECIATION AND OTHER LIABILITIES</t>
  </si>
  <si>
    <t xml:space="preserve">  ALLOWANCE FOR WORKING CAPITAL</t>
  </si>
  <si>
    <t xml:space="preserve">  OTHER</t>
  </si>
  <si>
    <t>TOTAL RATE BASE</t>
  </si>
  <si>
    <t>ROR</t>
  </si>
  <si>
    <t>CF</t>
  </si>
  <si>
    <t>Surplus / (Deficiency)</t>
  </si>
  <si>
    <t>Revenue Requirement or (Surplus)</t>
  </si>
  <si>
    <t>COMMON</t>
  </si>
  <si>
    <t>GAS</t>
  </si>
  <si>
    <t>RESTATING</t>
  </si>
  <si>
    <t>reversing</t>
  </si>
  <si>
    <t>TOTAL</t>
  </si>
  <si>
    <t>8.01 GP</t>
  </si>
  <si>
    <t>8.02 GP</t>
  </si>
  <si>
    <t>PROFORMA'D</t>
  </si>
  <si>
    <t>REVENUES</t>
  </si>
  <si>
    <t>TEMPERATURE</t>
  </si>
  <si>
    <t>FEDERAL</t>
  </si>
  <si>
    <t>TAX BENEFIT OF</t>
  </si>
  <si>
    <t>PASS-THROUGH</t>
  </si>
  <si>
    <t>INJURIES &amp;</t>
  </si>
  <si>
    <t>BAD</t>
  </si>
  <si>
    <t>INCENTIVE</t>
  </si>
  <si>
    <t xml:space="preserve">EXCISE TAX </t>
  </si>
  <si>
    <t>D&amp;O</t>
  </si>
  <si>
    <t>CUST</t>
  </si>
  <si>
    <t>RATE CASE</t>
  </si>
  <si>
    <t>PENSION</t>
  </si>
  <si>
    <t>PROP &amp; LIAB</t>
  </si>
  <si>
    <t>WAGE &amp;</t>
  </si>
  <si>
    <t>INVESTMENT</t>
  </si>
  <si>
    <t xml:space="preserve">EMPLOYEE </t>
  </si>
  <si>
    <t>AMA TO EOP</t>
  </si>
  <si>
    <t>ANNUALIZE</t>
  </si>
  <si>
    <t>REMOVE GREEN</t>
  </si>
  <si>
    <t>TAX BENEFIT</t>
  </si>
  <si>
    <t>PROPERTY &amp;</t>
  </si>
  <si>
    <t>WAGE</t>
  </si>
  <si>
    <t>EMPLOYEE</t>
  </si>
  <si>
    <t>DEFERRED G/L</t>
  </si>
  <si>
    <t>ENVIRON</t>
  </si>
  <si>
    <t>CREDIT  CARD</t>
  </si>
  <si>
    <t>REMOVE UNPRO-</t>
  </si>
  <si>
    <t>PUBLIC</t>
  </si>
  <si>
    <t>CONTRACT</t>
  </si>
  <si>
    <t>REMOVE</t>
  </si>
  <si>
    <t>SCH. 149</t>
  </si>
  <si>
    <t>PROFORMING</t>
  </si>
  <si>
    <t>&amp; EXPENSES</t>
  </si>
  <si>
    <t>NORMALIZATION</t>
  </si>
  <si>
    <t>INCOME TAX</t>
  </si>
  <si>
    <t>INTEREST</t>
  </si>
  <si>
    <t>REV &amp; EXP</t>
  </si>
  <si>
    <t>DAMAGES</t>
  </si>
  <si>
    <t>DEBTS</t>
  </si>
  <si>
    <t>PAY</t>
  </si>
  <si>
    <t>&amp; FILING FEE</t>
  </si>
  <si>
    <t>INSURANCE</t>
  </si>
  <si>
    <t>DEP INT</t>
  </si>
  <si>
    <t>EXPENSE</t>
  </si>
  <si>
    <t>PLAN</t>
  </si>
  <si>
    <t>INS</t>
  </si>
  <si>
    <t>PAYROLL TAX</t>
  </si>
  <si>
    <t>RATE BASE</t>
  </si>
  <si>
    <t>RENT EXP</t>
  </si>
  <si>
    <t>DIRECT RB</t>
  </si>
  <si>
    <t>OF INTEREST</t>
  </si>
  <si>
    <t>LIABILITY INS</t>
  </si>
  <si>
    <t>INCREASE</t>
  </si>
  <si>
    <t>PROPERTY SALES</t>
  </si>
  <si>
    <t>REMEDIATION</t>
  </si>
  <si>
    <t>AMI</t>
  </si>
  <si>
    <t>GTZ</t>
  </si>
  <si>
    <t>AMORT</t>
  </si>
  <si>
    <t>TECTED DFIT</t>
  </si>
  <si>
    <t>IMPROVEMENT</t>
  </si>
  <si>
    <t>ESCALATIONS</t>
  </si>
  <si>
    <t>HR TOP</t>
  </si>
  <si>
    <t>2018 CRM</t>
  </si>
  <si>
    <t>CRM</t>
  </si>
  <si>
    <t xml:space="preserve">c 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</si>
  <si>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</si>
  <si>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</si>
  <si>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</si>
  <si>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</si>
  <si>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</si>
  <si>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</si>
  <si>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</si>
  <si>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</si>
  <si>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</si>
  <si>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</si>
  <si>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</si>
  <si>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</si>
  <si>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</si>
  <si>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</si>
  <si>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</si>
  <si>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u</t>
  </si>
  <si>
    <t>v = ∑ b through u</t>
  </si>
  <si>
    <t>w = a + v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</si>
  <si>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</si>
  <si>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</si>
  <si>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</si>
  <si>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</si>
  <si>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</si>
  <si>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</si>
  <si>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</si>
  <si>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</si>
  <si>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</si>
  <si>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</si>
  <si>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</si>
  <si>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</si>
  <si>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</si>
  <si>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</si>
  <si>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</si>
  <si>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</si>
  <si>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</si>
  <si>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</si>
  <si>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</si>
  <si>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</si>
  <si>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</si>
  <si>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 ∑ x thru ar</t>
  </si>
  <si>
    <t>at = w + as</t>
  </si>
  <si>
    <t>moved deferral</t>
  </si>
  <si>
    <t>to other</t>
  </si>
  <si>
    <t>restating ROR</t>
  </si>
  <si>
    <t>EXH. SEF-19G (BR-011) page 1 of 5</t>
  </si>
  <si>
    <t>EXH. SEF-19G (BR-011) page 2 of 5</t>
  </si>
  <si>
    <t>EXH. SEF-19G (BR-011) page 3 of 5</t>
  </si>
  <si>
    <t>EXH. SEF-19G (BR-011) page 4 of 5</t>
  </si>
  <si>
    <t>EXH. SEF-19G (BR-011) page 5 of 5</t>
  </si>
  <si>
    <t>ELECTRIC STATEMENT OF OPERATING INCOME</t>
  </si>
  <si>
    <t>SALES FROM RESALE-FIRM/SPECIAL CONTRACT</t>
  </si>
  <si>
    <t>SALES TO OTHER UTILITIES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</si>
  <si>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</si>
  <si>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</si>
  <si>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</si>
  <si>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</si>
  <si>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</si>
  <si>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ACCUM DEPR AND AMORT</t>
  </si>
  <si>
    <t xml:space="preserve">  DEFERRED DEBITS AND CREDITS</t>
  </si>
  <si>
    <t xml:space="preserve">  DEFERRED TAXES</t>
  </si>
  <si>
    <t>ELECTRIC</t>
  </si>
  <si>
    <t xml:space="preserve">INTEREST ON </t>
  </si>
  <si>
    <t>PROPERTY AND</t>
  </si>
  <si>
    <t>POWER</t>
  </si>
  <si>
    <t>MONTANA</t>
  </si>
  <si>
    <t>WILD HORSE</t>
  </si>
  <si>
    <t>ASC</t>
  </si>
  <si>
    <t xml:space="preserve">STORM </t>
  </si>
  <si>
    <t>COLSTRIP</t>
  </si>
  <si>
    <t>OPEN</t>
  </si>
  <si>
    <t>DEFERRED G/L ON</t>
  </si>
  <si>
    <t>GTZ PLANT</t>
  </si>
  <si>
    <t xml:space="preserve">REGULATORY </t>
  </si>
  <si>
    <t>HIGH MOLECULAR</t>
  </si>
  <si>
    <t>ENERGY MGMT</t>
  </si>
  <si>
    <t>REMOVE RB-</t>
  </si>
  <si>
    <t>CUST DEPOSITS</t>
  </si>
  <si>
    <t>LIAB INSURANCE</t>
  </si>
  <si>
    <t xml:space="preserve"> INSURANCE</t>
  </si>
  <si>
    <t>COSTS</t>
  </si>
  <si>
    <t>TAX</t>
  </si>
  <si>
    <t>SOLAR</t>
  </si>
  <si>
    <t>815</t>
  </si>
  <si>
    <t>DAMAGE</t>
  </si>
  <si>
    <t/>
  </si>
  <si>
    <t>&amp; DFRL</t>
  </si>
  <si>
    <t>HR TOPS</t>
  </si>
  <si>
    <t>COST</t>
  </si>
  <si>
    <t>ASSETS &amp; LIAB</t>
  </si>
  <si>
    <t>EIM</t>
  </si>
  <si>
    <t>WEIGHT CABLE</t>
  </si>
  <si>
    <t>SYSTEM (EMS)</t>
  </si>
  <si>
    <t>SHUFFLETON</t>
  </si>
  <si>
    <t>r</t>
  </si>
  <si>
    <t>s</t>
  </si>
  <si>
    <t>t</t>
  </si>
  <si>
    <t>v</t>
  </si>
  <si>
    <t xml:space="preserve">w </t>
  </si>
  <si>
    <t>ab = ∑ b thru aa</t>
  </si>
  <si>
    <t>ac = a + ab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</si>
  <si>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</si>
  <si>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</si>
  <si>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</si>
  <si>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</si>
  <si>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</si>
  <si>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</si>
  <si>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</si>
  <si>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</si>
  <si>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</si>
  <si>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</si>
  <si>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</si>
  <si>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</si>
  <si>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bf</t>
  </si>
  <si>
    <t>bg</t>
  </si>
  <si>
    <t>be = ∑ ad thru bd</t>
  </si>
  <si>
    <t>bf = ac + be</t>
  </si>
  <si>
    <t>2019 GENERAL RATE CASE</t>
  </si>
  <si>
    <t>12 MONTHS ENDED DECEMBER 31, 2018</t>
  </si>
  <si>
    <t>EXH. SEF-19E (BR-011) page 1 of 7</t>
  </si>
  <si>
    <t>EXH. SEF-19E (BR-11) page 2 of 7</t>
  </si>
  <si>
    <t>EXH. SEF-19E (BR-11) page 3 of 7</t>
  </si>
  <si>
    <t>EXH. SEF-19E (BR-11) page 4 of 7</t>
  </si>
  <si>
    <t>EXH. SEF-19E (BR-11) page 5 of 7</t>
  </si>
  <si>
    <t>EXH. SEF-19E (BR-11) page 6 of 7</t>
  </si>
  <si>
    <t>EXH. SEF-19E (BR-11) page 7 of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</si>
</sst>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_(&quot;$&quot;* #,##0_);[Red]_(&quot;$&quot;* \(#,##0\);_(&quot;$&quot;* &quot;-&quot;_);_(@_)"/>
    <numFmt numFmtId="168" formatCode="0.00\ &quot;GR&quot;"/>
    <numFmt numFmtId="169" formatCode="0.00\ &quot;GP&quot;"/>
    <numFmt numFmtId="170" formatCode="0.00\ &quot;ER&quot;"/>
    <numFmt numFmtId="171" formatCode="0.00\ &quot;EP&quot;"/>
    <numFmt numFmtId="172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3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42" fontId="7" fillId="0" borderId="0" xfId="0" applyNumberFormat="1" applyFont="1" applyFill="1" applyAlignment="1" applyProtection="1">
      <protection locked="0"/>
    </xf>
    <xf numFmtId="41" fontId="7" fillId="0" borderId="0" xfId="0" applyNumberFormat="1" applyFont="1" applyFill="1" applyAlignment="1" applyProtection="1">
      <protection locked="0"/>
    </xf>
    <xf numFmtId="165" fontId="7" fillId="0" borderId="0" xfId="0" applyNumberFormat="1" applyFont="1" applyFill="1" applyAlignment="1"/>
    <xf numFmtId="165" fontId="3" fillId="0" borderId="0" xfId="0" applyNumberFormat="1" applyFont="1" applyBorder="1"/>
    <xf numFmtId="0" fontId="7" fillId="0" borderId="0" xfId="0" applyNumberFormat="1" applyFont="1" applyFill="1" applyAlignment="1"/>
    <xf numFmtId="42" fontId="3" fillId="0" borderId="0" xfId="0" applyNumberFormat="1" applyFont="1" applyFill="1"/>
    <xf numFmtId="164" fontId="3" fillId="0" borderId="0" xfId="0" applyNumberFormat="1" applyFont="1" applyFill="1"/>
    <xf numFmtId="164" fontId="7" fillId="0" borderId="0" xfId="0" applyNumberFormat="1" applyFont="1" applyFill="1" applyAlignment="1" applyProtection="1">
      <protection locked="0"/>
    </xf>
    <xf numFmtId="164" fontId="3" fillId="0" borderId="0" xfId="0" applyNumberFormat="1" applyFont="1"/>
    <xf numFmtId="0" fontId="7" fillId="0" borderId="0" xfId="0" quotePrefix="1" applyNumberFormat="1" applyFont="1" applyFill="1" applyAlignment="1">
      <alignment horizontal="left"/>
    </xf>
    <xf numFmtId="42" fontId="7" fillId="0" borderId="4" xfId="0" applyNumberFormat="1" applyFont="1" applyFill="1" applyBorder="1" applyAlignment="1" applyProtection="1">
      <protection locked="0"/>
    </xf>
    <xf numFmtId="10" fontId="7" fillId="0" borderId="0" xfId="0" applyNumberFormat="1" applyFont="1" applyFill="1" applyAlignment="1" applyProtection="1">
      <protection locked="0"/>
    </xf>
    <xf numFmtId="167" fontId="8" fillId="0" borderId="0" xfId="0" applyNumberFormat="1" applyFont="1" applyFill="1" applyAlignment="1" applyProtection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8" fontId="12" fillId="0" borderId="0" xfId="0" applyNumberFormat="1" applyFont="1" applyFill="1" applyAlignment="1" applyProtection="1">
      <alignment horizontal="center"/>
      <protection locked="0"/>
    </xf>
    <xf numFmtId="0" fontId="12" fillId="0" borderId="6" xfId="0" applyNumberFormat="1" applyFont="1" applyFill="1" applyBorder="1" applyAlignment="1">
      <alignment horizontal="center"/>
    </xf>
    <xf numFmtId="169" fontId="12" fillId="0" borderId="0" xfId="0" applyNumberFormat="1" applyFont="1" applyFill="1" applyAlignment="1" applyProtection="1">
      <alignment horizontal="center"/>
      <protection locked="0"/>
    </xf>
    <xf numFmtId="0" fontId="4" fillId="0" borderId="6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7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4" fillId="0" borderId="0" xfId="0" quotePrefix="1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2" fontId="7" fillId="0" borderId="7" xfId="0" applyNumberFormat="1" applyFont="1" applyFill="1" applyBorder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Border="1"/>
    <xf numFmtId="0" fontId="12" fillId="0" borderId="0" xfId="0" applyNumberFormat="1" applyFont="1" applyFill="1" applyAlignment="1">
      <alignment horizontal="right"/>
    </xf>
    <xf numFmtId="42" fontId="7" fillId="0" borderId="5" xfId="0" applyNumberFormat="1" applyFont="1" applyFill="1" applyBorder="1" applyAlignment="1" applyProtection="1">
      <protection locked="0"/>
    </xf>
    <xf numFmtId="42" fontId="7" fillId="0" borderId="9" xfId="0" applyNumberFormat="1" applyFont="1" applyFill="1" applyBorder="1" applyAlignment="1" applyProtection="1">
      <protection locked="0"/>
    </xf>
    <xf numFmtId="165" fontId="7" fillId="0" borderId="3" xfId="0" applyNumberFormat="1" applyFont="1" applyFill="1" applyBorder="1" applyAlignment="1" applyProtection="1">
      <protection locked="0"/>
    </xf>
    <xf numFmtId="41" fontId="7" fillId="0" borderId="0" xfId="0" applyNumberFormat="1" applyFont="1" applyFill="1" applyBorder="1" applyAlignment="1"/>
    <xf numFmtId="41" fontId="7" fillId="0" borderId="3" xfId="0" applyNumberFormat="1" applyFont="1" applyFill="1" applyBorder="1" applyAlignment="1"/>
    <xf numFmtId="42" fontId="4" fillId="0" borderId="0" xfId="0" applyNumberFormat="1" applyFont="1" applyFill="1" applyBorder="1" applyAlignment="1"/>
    <xf numFmtId="0" fontId="7" fillId="0" borderId="0" xfId="0" applyFont="1"/>
    <xf numFmtId="164" fontId="7" fillId="0" borderId="3" xfId="0" applyNumberFormat="1" applyFont="1" applyFill="1" applyBorder="1"/>
    <xf numFmtId="165" fontId="7" fillId="0" borderId="0" xfId="0" applyNumberFormat="1" applyFont="1" applyBorder="1"/>
    <xf numFmtId="0" fontId="7" fillId="0" borderId="0" xfId="0" applyFont="1" applyFill="1"/>
    <xf numFmtId="42" fontId="7" fillId="0" borderId="0" xfId="0" applyNumberFormat="1" applyFont="1" applyFill="1"/>
    <xf numFmtId="164" fontId="7" fillId="0" borderId="0" xfId="0" applyNumberFormat="1" applyFont="1" applyFill="1"/>
    <xf numFmtId="166" fontId="7" fillId="0" borderId="3" xfId="0" applyNumberFormat="1" applyFont="1" applyFill="1" applyBorder="1"/>
    <xf numFmtId="164" fontId="7" fillId="0" borderId="0" xfId="0" applyNumberFormat="1" applyFont="1"/>
    <xf numFmtId="0" fontId="7" fillId="0" borderId="3" xfId="0" applyFont="1" applyFill="1" applyBorder="1"/>
    <xf numFmtId="165" fontId="7" fillId="0" borderId="5" xfId="0" applyNumberFormat="1" applyFont="1" applyFill="1" applyBorder="1"/>
    <xf numFmtId="42" fontId="7" fillId="0" borderId="5" xfId="0" applyNumberFormat="1" applyFont="1" applyFill="1" applyBorder="1"/>
    <xf numFmtId="10" fontId="7" fillId="0" borderId="0" xfId="0" applyNumberFormat="1" applyFont="1"/>
    <xf numFmtId="44" fontId="7" fillId="0" borderId="0" xfId="1" applyFont="1" applyFill="1"/>
    <xf numFmtId="164" fontId="7" fillId="0" borderId="6" xfId="0" applyNumberFormat="1" applyFont="1" applyFill="1" applyBorder="1"/>
    <xf numFmtId="0" fontId="7" fillId="0" borderId="7" xfId="0" applyFont="1" applyFill="1" applyBorder="1"/>
    <xf numFmtId="42" fontId="7" fillId="0" borderId="7" xfId="0" applyNumberFormat="1" applyFont="1" applyFill="1" applyBorder="1"/>
    <xf numFmtId="166" fontId="7" fillId="0" borderId="6" xfId="0" applyNumberFormat="1" applyFont="1" applyFill="1" applyBorder="1"/>
    <xf numFmtId="41" fontId="7" fillId="0" borderId="0" xfId="0" applyNumberFormat="1" applyFont="1" applyFill="1"/>
    <xf numFmtId="41" fontId="13" fillId="0" borderId="0" xfId="0" applyNumberFormat="1" applyFont="1" applyFill="1" applyAlignment="1" applyProtection="1">
      <protection locked="0"/>
    </xf>
    <xf numFmtId="0" fontId="7" fillId="0" borderId="6" xfId="0" applyFont="1" applyFill="1" applyBorder="1"/>
    <xf numFmtId="9" fontId="7" fillId="0" borderId="3" xfId="0" applyNumberFormat="1" applyFont="1" applyFill="1" applyBorder="1"/>
    <xf numFmtId="43" fontId="7" fillId="0" borderId="0" xfId="0" applyNumberFormat="1" applyFont="1" applyFill="1"/>
    <xf numFmtId="0" fontId="14" fillId="0" borderId="0" xfId="0" applyFont="1" applyFill="1"/>
    <xf numFmtId="41" fontId="7" fillId="0" borderId="0" xfId="0" applyNumberFormat="1" applyFont="1" applyFill="1" applyAlignment="1" applyProtection="1">
      <alignment horizontal="center"/>
      <protection locked="0"/>
    </xf>
    <xf numFmtId="165" fontId="7" fillId="0" borderId="0" xfId="0" applyNumberFormat="1" applyFont="1" applyFill="1"/>
    <xf numFmtId="0" fontId="7" fillId="0" borderId="0" xfId="0" applyFont="1" applyFill="1" applyAlignment="1">
      <alignment horizontal="center"/>
    </xf>
    <xf numFmtId="10" fontId="7" fillId="0" borderId="0" xfId="0" applyNumberFormat="1" applyFont="1" applyFill="1"/>
    <xf numFmtId="10" fontId="7" fillId="0" borderId="10" xfId="0" applyNumberFormat="1" applyFont="1" applyFill="1" applyBorder="1"/>
    <xf numFmtId="10" fontId="7" fillId="0" borderId="7" xfId="0" applyNumberFormat="1" applyFont="1" applyFill="1" applyBorder="1"/>
    <xf numFmtId="164" fontId="7" fillId="0" borderId="11" xfId="0" applyNumberFormat="1" applyFont="1" applyFill="1" applyBorder="1"/>
    <xf numFmtId="42" fontId="7" fillId="0" borderId="8" xfId="0" applyNumberFormat="1" applyFont="1" applyFill="1" applyBorder="1" applyAlignment="1" applyProtection="1">
      <protection locked="0"/>
    </xf>
    <xf numFmtId="10" fontId="7" fillId="0" borderId="7" xfId="0" applyNumberFormat="1" applyFont="1" applyFill="1" applyBorder="1" applyAlignment="1" applyProtection="1">
      <protection locked="0"/>
    </xf>
    <xf numFmtId="44" fontId="7" fillId="0" borderId="7" xfId="1" applyFont="1" applyFill="1" applyBorder="1" applyAlignment="1" applyProtection="1">
      <protection locked="0"/>
    </xf>
    <xf numFmtId="0" fontId="15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left"/>
    </xf>
    <xf numFmtId="42" fontId="16" fillId="0" borderId="0" xfId="0" applyNumberFormat="1" applyFont="1" applyFill="1" applyAlignment="1" applyProtection="1">
      <protection locked="0"/>
    </xf>
    <xf numFmtId="41" fontId="16" fillId="0" borderId="0" xfId="0" applyNumberFormat="1" applyFont="1" applyFill="1" applyAlignment="1" applyProtection="1">
      <protection locked="0"/>
    </xf>
    <xf numFmtId="165" fontId="16" fillId="0" borderId="0" xfId="0" applyNumberFormat="1" applyFont="1" applyFill="1" applyAlignment="1"/>
    <xf numFmtId="0" fontId="16" fillId="0" borderId="0" xfId="0" applyNumberFormat="1" applyFont="1" applyFill="1" applyAlignment="1"/>
    <xf numFmtId="0" fontId="16" fillId="0" borderId="0" xfId="0" quotePrefix="1" applyNumberFormat="1" applyFont="1" applyFill="1" applyAlignment="1">
      <alignment horizontal="left"/>
    </xf>
    <xf numFmtId="164" fontId="16" fillId="0" borderId="0" xfId="0" applyNumberFormat="1" applyFont="1" applyFill="1" applyAlignment="1" applyProtection="1">
      <protection locked="0"/>
    </xf>
    <xf numFmtId="42" fontId="16" fillId="0" borderId="4" xfId="0" applyNumberFormat="1" applyFont="1" applyFill="1" applyBorder="1" applyAlignment="1" applyProtection="1">
      <protection locked="0"/>
    </xf>
    <xf numFmtId="10" fontId="16" fillId="0" borderId="0" xfId="0" applyNumberFormat="1" applyFont="1" applyFill="1" applyAlignment="1" applyProtection="1">
      <protection locked="0"/>
    </xf>
    <xf numFmtId="167" fontId="16" fillId="0" borderId="0" xfId="0" applyNumberFormat="1" applyFont="1" applyFill="1" applyAlignment="1" applyProtection="1">
      <alignment horizontal="left"/>
    </xf>
    <xf numFmtId="10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/>
    <xf numFmtId="41" fontId="16" fillId="0" borderId="0" xfId="0" applyNumberFormat="1" applyFont="1" applyFill="1" applyBorder="1" applyAlignment="1"/>
    <xf numFmtId="0" fontId="6" fillId="0" borderId="0" xfId="0" applyFont="1" applyFill="1"/>
    <xf numFmtId="0" fontId="16" fillId="0" borderId="0" xfId="0" applyFont="1" applyFill="1"/>
    <xf numFmtId="41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7" xfId="0" applyFont="1" applyFill="1" applyBorder="1"/>
    <xf numFmtId="42" fontId="16" fillId="0" borderId="7" xfId="0" applyNumberFormat="1" applyFont="1" applyFill="1" applyBorder="1" applyAlignment="1" applyProtection="1">
      <protection locked="0"/>
    </xf>
    <xf numFmtId="41" fontId="16" fillId="0" borderId="7" xfId="0" applyNumberFormat="1" applyFont="1" applyFill="1" applyBorder="1" applyAlignment="1" applyProtection="1">
      <protection locked="0"/>
    </xf>
    <xf numFmtId="164" fontId="16" fillId="0" borderId="3" xfId="0" applyNumberFormat="1" applyFont="1" applyFill="1" applyBorder="1"/>
    <xf numFmtId="164" fontId="16" fillId="0" borderId="6" xfId="0" applyNumberFormat="1" applyFont="1" applyFill="1" applyBorder="1"/>
    <xf numFmtId="165" fontId="16" fillId="0" borderId="0" xfId="0" applyNumberFormat="1" applyFont="1" applyFill="1" applyBorder="1"/>
    <xf numFmtId="42" fontId="16" fillId="0" borderId="0" xfId="0" applyNumberFormat="1" applyFont="1" applyFill="1"/>
    <xf numFmtId="42" fontId="16" fillId="0" borderId="7" xfId="0" applyNumberFormat="1" applyFont="1" applyFill="1" applyBorder="1"/>
    <xf numFmtId="166" fontId="16" fillId="0" borderId="3" xfId="0" applyNumberFormat="1" applyFont="1" applyFill="1" applyBorder="1"/>
    <xf numFmtId="166" fontId="16" fillId="0" borderId="6" xfId="0" applyNumberFormat="1" applyFont="1" applyFill="1" applyBorder="1"/>
    <xf numFmtId="164" fontId="16" fillId="0" borderId="0" xfId="0" applyNumberFormat="1" applyFont="1" applyFill="1"/>
    <xf numFmtId="0" fontId="16" fillId="0" borderId="3" xfId="0" applyFont="1" applyFill="1" applyBorder="1"/>
    <xf numFmtId="42" fontId="0" fillId="0" borderId="0" xfId="0" applyNumberFormat="1" applyFont="1" applyFill="1"/>
    <xf numFmtId="10" fontId="16" fillId="0" borderId="7" xfId="0" applyNumberFormat="1" applyFont="1" applyFill="1" applyBorder="1" applyAlignment="1" applyProtection="1">
      <protection locked="0"/>
    </xf>
    <xf numFmtId="43" fontId="16" fillId="0" borderId="0" xfId="0" applyNumberFormat="1" applyFont="1" applyFill="1"/>
    <xf numFmtId="42" fontId="16" fillId="0" borderId="5" xfId="0" applyNumberFormat="1" applyFont="1" applyFill="1" applyBorder="1"/>
    <xf numFmtId="10" fontId="15" fillId="0" borderId="10" xfId="0" applyNumberFormat="1" applyFont="1" applyFill="1" applyBorder="1"/>
    <xf numFmtId="10" fontId="15" fillId="0" borderId="7" xfId="0" applyNumberFormat="1" applyFont="1" applyFill="1" applyBorder="1"/>
    <xf numFmtId="0" fontId="15" fillId="0" borderId="7" xfId="0" applyFont="1" applyFill="1" applyBorder="1"/>
    <xf numFmtId="164" fontId="16" fillId="0" borderId="11" xfId="0" applyNumberFormat="1" applyFont="1" applyFill="1" applyBorder="1"/>
    <xf numFmtId="0" fontId="16" fillId="0" borderId="0" xfId="0" applyNumberFormat="1" applyFont="1" applyFill="1" applyBorder="1" applyAlignment="1">
      <alignment horizontal="center"/>
    </xf>
    <xf numFmtId="167" fontId="16" fillId="0" borderId="0" xfId="0" applyNumberFormat="1" applyFont="1" applyFill="1" applyBorder="1" applyAlignment="1" applyProtection="1">
      <alignment horizontal="left"/>
    </xf>
    <xf numFmtId="42" fontId="16" fillId="0" borderId="0" xfId="0" applyNumberFormat="1" applyFont="1" applyFill="1" applyBorder="1"/>
    <xf numFmtId="0" fontId="16" fillId="0" borderId="0" xfId="0" applyFont="1" applyFill="1" applyBorder="1"/>
    <xf numFmtId="41" fontId="16" fillId="0" borderId="0" xfId="0" applyNumberFormat="1" applyFont="1" applyFill="1" applyBorder="1"/>
    <xf numFmtId="0" fontId="16" fillId="0" borderId="0" xfId="0" applyNumberFormat="1" applyFont="1" applyFill="1" applyBorder="1" applyAlignment="1"/>
    <xf numFmtId="41" fontId="16" fillId="0" borderId="0" xfId="0" applyNumberFormat="1" applyFont="1" applyFill="1" applyBorder="1" applyAlignment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12" xfId="0" applyFont="1" applyFill="1" applyBorder="1" applyAlignment="1">
      <alignment horizontal="centerContinuous"/>
    </xf>
    <xf numFmtId="165" fontId="16" fillId="0" borderId="5" xfId="0" applyNumberFormat="1" applyFont="1" applyFill="1" applyBorder="1"/>
    <xf numFmtId="0" fontId="17" fillId="0" borderId="0" xfId="0" applyFont="1" applyFill="1"/>
    <xf numFmtId="0" fontId="18" fillId="0" borderId="0" xfId="0" applyNumberFormat="1" applyFont="1" applyFill="1" applyAlignment="1">
      <alignment horizontal="center"/>
    </xf>
    <xf numFmtId="170" fontId="18" fillId="0" borderId="0" xfId="0" applyNumberFormat="1" applyFont="1" applyFill="1" applyAlignment="1" applyProtection="1">
      <alignment horizontal="center"/>
      <protection locked="0"/>
    </xf>
    <xf numFmtId="0" fontId="18" fillId="0" borderId="6" xfId="0" applyNumberFormat="1" applyFont="1" applyFill="1" applyBorder="1" applyAlignment="1">
      <alignment horizontal="center"/>
    </xf>
    <xf numFmtId="171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7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>
      <alignment horizontal="center" wrapText="1"/>
    </xf>
    <xf numFmtId="0" fontId="18" fillId="0" borderId="0" xfId="0" quotePrefix="1" applyNumberFormat="1" applyFont="1" applyFill="1" applyAlignment="1">
      <alignment horizontal="center"/>
    </xf>
    <xf numFmtId="0" fontId="16" fillId="0" borderId="6" xfId="0" applyFont="1" applyFill="1" applyBorder="1"/>
    <xf numFmtId="42" fontId="16" fillId="0" borderId="8" xfId="0" applyNumberFormat="1" applyFont="1" applyFill="1" applyBorder="1" applyAlignment="1" applyProtection="1">
      <protection locked="0"/>
    </xf>
    <xf numFmtId="172" fontId="16" fillId="0" borderId="7" xfId="0" applyNumberFormat="1" applyFont="1" applyFill="1" applyBorder="1" applyAlignment="1" applyProtection="1">
      <protection locked="0"/>
    </xf>
    <xf numFmtId="42" fontId="16" fillId="0" borderId="9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%23NEW-PSE-WP-SEF-4.00G-GAS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Attrition%20Change/190529-30-PSE-WP-SEF-4.00E-ELECTRIC-MODEL-19GRC-09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8.00G-GAS-MODE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Track diffs for impact"/>
    </sheetNames>
    <sheetDataSet>
      <sheetData sheetId="0"/>
      <sheetData sheetId="1"/>
      <sheetData sheetId="2">
        <row r="12">
          <cell r="M12">
            <v>5.1240000000000001E-3</v>
          </cell>
        </row>
      </sheetData>
      <sheetData sheetId="3">
        <row r="13">
          <cell r="E13">
            <v>7.5999999999999998E-2</v>
          </cell>
        </row>
      </sheetData>
      <sheetData sheetId="4">
        <row r="44">
          <cell r="G44">
            <v>92980214.138964653</v>
          </cell>
        </row>
      </sheetData>
      <sheetData sheetId="5">
        <row r="51">
          <cell r="X51">
            <v>-113323.24398580618</v>
          </cell>
        </row>
      </sheetData>
      <sheetData sheetId="6">
        <row r="14">
          <cell r="V14">
            <v>-11297868.699383605</v>
          </cell>
        </row>
      </sheetData>
      <sheetData sheetId="7">
        <row r="15">
          <cell r="H15">
            <v>-9377979.3800000008</v>
          </cell>
        </row>
      </sheetData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85" zoomScaleNormal="85" workbookViewId="0">
      <pane xSplit="2" ySplit="11" topLeftCell="C39" activePane="bottomRight" state="frozen"/>
      <selection activeCell="B41" sqref="B41"/>
      <selection pane="topRight" activeCell="B41" sqref="B41"/>
      <selection pane="bottomLeft" activeCell="B41" sqref="B41"/>
      <selection pane="bottomRight" activeCell="I28" sqref="I28"/>
    </sheetView>
  </sheetViews>
  <sheetFormatPr defaultColWidth="9.140625" defaultRowHeight="15" x14ac:dyDescent="0.25"/>
  <cols>
    <col min="1" max="1" width="4.5703125" style="3" bestFit="1" customWidth="1"/>
    <col min="2" max="2" width="52.5703125" style="3" customWidth="1"/>
    <col min="3" max="3" width="17.28515625" style="3" bestFit="1" customWidth="1"/>
    <col min="4" max="4" width="15.28515625" style="3" customWidth="1"/>
    <col min="5" max="5" width="17" style="3" customWidth="1"/>
    <col min="6" max="6" width="15.28515625" style="3" customWidth="1"/>
    <col min="7" max="7" width="17" style="3" customWidth="1"/>
    <col min="8" max="8" width="15.28515625" style="3" customWidth="1"/>
    <col min="9" max="9" width="17.140625" style="3" customWidth="1"/>
    <col min="10" max="16384" width="9.140625" style="3"/>
  </cols>
  <sheetData>
    <row r="1" spans="1:9" ht="13.9" x14ac:dyDescent="0.25">
      <c r="A1" s="28" t="s">
        <v>0</v>
      </c>
      <c r="C1" s="28"/>
    </row>
    <row r="2" spans="1:9" ht="13.9" x14ac:dyDescent="0.25">
      <c r="A2" s="28" t="s">
        <v>191</v>
      </c>
      <c r="C2" s="28"/>
      <c r="H2" s="4" t="s">
        <v>260</v>
      </c>
      <c r="I2" s="30"/>
    </row>
    <row r="3" spans="1:9" ht="13.9" x14ac:dyDescent="0.25">
      <c r="A3" s="28" t="s">
        <v>2</v>
      </c>
      <c r="C3" s="28"/>
    </row>
    <row r="4" spans="1:9" ht="13.9" x14ac:dyDescent="0.25">
      <c r="A4" s="28" t="s">
        <v>258</v>
      </c>
      <c r="C4" s="28"/>
    </row>
    <row r="5" spans="1:9" ht="13.9" x14ac:dyDescent="0.25">
      <c r="A5" s="28" t="s">
        <v>259</v>
      </c>
      <c r="C5" s="28"/>
    </row>
    <row r="6" spans="1:9" ht="13.9" x14ac:dyDescent="0.25">
      <c r="C6" s="88"/>
      <c r="D6" s="88"/>
      <c r="E6" s="88"/>
      <c r="F6" s="88"/>
    </row>
    <row r="9" spans="1:9" ht="13.9" x14ac:dyDescent="0.25">
      <c r="C9" s="89" t="s">
        <v>3</v>
      </c>
      <c r="D9" s="89"/>
      <c r="E9" s="89" t="s">
        <v>4</v>
      </c>
      <c r="F9" s="89"/>
      <c r="G9" s="89" t="s">
        <v>5</v>
      </c>
      <c r="H9" s="89" t="s">
        <v>6</v>
      </c>
      <c r="I9" s="89" t="s">
        <v>7</v>
      </c>
    </row>
    <row r="10" spans="1:9" ht="13.5" customHeight="1" x14ac:dyDescent="0.25">
      <c r="A10" s="89" t="s">
        <v>8</v>
      </c>
      <c r="B10" s="89" t="s">
        <v>9</v>
      </c>
      <c r="C10" s="89" t="s">
        <v>10</v>
      </c>
      <c r="D10" s="89" t="s">
        <v>11</v>
      </c>
      <c r="E10" s="89" t="s">
        <v>10</v>
      </c>
      <c r="F10" s="89" t="s">
        <v>12</v>
      </c>
      <c r="G10" s="89" t="s">
        <v>10</v>
      </c>
      <c r="H10" s="89" t="s">
        <v>13</v>
      </c>
      <c r="I10" s="89" t="s">
        <v>14</v>
      </c>
    </row>
    <row r="11" spans="1:9" ht="13.9" x14ac:dyDescent="0.25">
      <c r="A11" s="89" t="s">
        <v>15</v>
      </c>
      <c r="C11" s="89" t="s">
        <v>16</v>
      </c>
      <c r="D11" s="89" t="s">
        <v>17</v>
      </c>
      <c r="E11" s="89" t="s">
        <v>18</v>
      </c>
      <c r="F11" s="89" t="s">
        <v>17</v>
      </c>
      <c r="G11" s="90" t="s">
        <v>18</v>
      </c>
      <c r="H11" s="90" t="s">
        <v>19</v>
      </c>
      <c r="I11" s="90" t="str">
        <f>IF(H18&lt;0,"DECREASE","INCREASE")</f>
        <v>INCREASE</v>
      </c>
    </row>
    <row r="12" spans="1:9" ht="13.9" x14ac:dyDescent="0.25">
      <c r="C12" s="11" t="s">
        <v>20</v>
      </c>
      <c r="D12" s="11" t="s">
        <v>21</v>
      </c>
      <c r="E12" s="11" t="s">
        <v>22</v>
      </c>
      <c r="F12" s="11" t="s">
        <v>23</v>
      </c>
      <c r="G12" s="11" t="s">
        <v>24</v>
      </c>
      <c r="H12" s="11" t="s">
        <v>25</v>
      </c>
      <c r="I12" s="11" t="s">
        <v>26</v>
      </c>
    </row>
    <row r="13" spans="1:9" ht="13.9" x14ac:dyDescent="0.25">
      <c r="A13" s="91">
        <v>1</v>
      </c>
      <c r="B13" s="92" t="s">
        <v>27</v>
      </c>
    </row>
    <row r="14" spans="1:9" ht="13.9" x14ac:dyDescent="0.25">
      <c r="A14" s="91">
        <f t="shared" ref="A14:A64" si="0">A13+1</f>
        <v>2</v>
      </c>
      <c r="B14" s="92" t="s">
        <v>28</v>
      </c>
      <c r="C14" s="93">
        <f>+'SEF-19E (BR-011) p2-7'!C14</f>
        <v>2165233766.8899999</v>
      </c>
      <c r="D14" s="93">
        <f>+'SEF-19E (BR-011) p2-7'!AG14</f>
        <v>-158587776.62876797</v>
      </c>
      <c r="E14" s="93">
        <f>SUM(C14:D14)</f>
        <v>2006645990.2612319</v>
      </c>
      <c r="F14" s="93">
        <f>+'SEF-19E (BR-011) p2-7'!BK14</f>
        <v>-6392695.4800000004</v>
      </c>
      <c r="G14" s="93">
        <f>SUM(E14:F14)</f>
        <v>2000253294.7812319</v>
      </c>
      <c r="H14" s="93">
        <v>127374186.70079063</v>
      </c>
      <c r="I14" s="93">
        <f>SUM(G14:H14)</f>
        <v>2127627481.4820225</v>
      </c>
    </row>
    <row r="15" spans="1:9" ht="13.9" x14ac:dyDescent="0.25">
      <c r="A15" s="91">
        <f t="shared" si="0"/>
        <v>3</v>
      </c>
      <c r="B15" s="92" t="s">
        <v>192</v>
      </c>
      <c r="C15" s="94">
        <f>+'SEF-19E (BR-011) p2-7'!C15</f>
        <v>340431.51999999897</v>
      </c>
      <c r="D15" s="94">
        <f>+'SEF-19E (BR-011) p2-7'!AG15</f>
        <v>-12104.359999999999</v>
      </c>
      <c r="E15" s="94">
        <f>SUM(C15:D15)</f>
        <v>328327.15999999898</v>
      </c>
      <c r="F15" s="94">
        <f>+'SEF-19E (BR-011) p2-7'!BK15</f>
        <v>3986</v>
      </c>
      <c r="G15" s="94">
        <f>SUM(E15:F15)</f>
        <v>332313.15999999898</v>
      </c>
      <c r="H15" s="94">
        <v>362217.29920936446</v>
      </c>
      <c r="I15" s="94">
        <f>SUM(G15:H15)</f>
        <v>694530.45920936344</v>
      </c>
    </row>
    <row r="16" spans="1:9" ht="13.9" x14ac:dyDescent="0.25">
      <c r="A16" s="91">
        <f t="shared" si="0"/>
        <v>4</v>
      </c>
      <c r="B16" s="92" t="s">
        <v>193</v>
      </c>
      <c r="C16" s="94">
        <f>+'SEF-19E (BR-011) p2-7'!C16</f>
        <v>155333122.24000001</v>
      </c>
      <c r="D16" s="94">
        <f>+'SEF-19E (BR-011) p2-7'!AG16</f>
        <v>0</v>
      </c>
      <c r="E16" s="94">
        <f>SUM(C16:D16)</f>
        <v>155333122.24000001</v>
      </c>
      <c r="F16" s="94">
        <f>+'SEF-19E (BR-011) p2-7'!BK16</f>
        <v>-146289483.01756001</v>
      </c>
      <c r="G16" s="94">
        <f>SUM(E16:F16)</f>
        <v>9043639.2224400043</v>
      </c>
      <c r="H16" s="94"/>
      <c r="I16" s="94">
        <f>SUM(G16:H16)</f>
        <v>9043639.2224400043</v>
      </c>
    </row>
    <row r="17" spans="1:9" ht="13.9" x14ac:dyDescent="0.25">
      <c r="A17" s="91">
        <f t="shared" si="0"/>
        <v>5</v>
      </c>
      <c r="B17" s="92" t="s">
        <v>30</v>
      </c>
      <c r="C17" s="94">
        <f>+'SEF-19E (BR-011) p2-7'!C17</f>
        <v>122175867.17999999</v>
      </c>
      <c r="D17" s="94">
        <f>+'SEF-19E (BR-011) p2-7'!AG17</f>
        <v>17627311.820000004</v>
      </c>
      <c r="E17" s="94">
        <f>SUM(C17:D17)</f>
        <v>139803179</v>
      </c>
      <c r="F17" s="94">
        <f>+'SEF-19E (BR-011) p2-7'!BK17</f>
        <v>-56834873.589778684</v>
      </c>
      <c r="G17" s="94">
        <f>SUM(E17:F17)</f>
        <v>82968305.410221308</v>
      </c>
      <c r="H17" s="94"/>
      <c r="I17" s="94">
        <f>SUM(G17:H17)</f>
        <v>82968305.410221308</v>
      </c>
    </row>
    <row r="18" spans="1:9" ht="13.9" x14ac:dyDescent="0.25">
      <c r="A18" s="91">
        <f t="shared" si="0"/>
        <v>6</v>
      </c>
      <c r="B18" s="92" t="s">
        <v>31</v>
      </c>
      <c r="C18" s="114">
        <f t="shared" ref="C18:I18" si="1">SUM(C14:C17)</f>
        <v>2443083187.8299994</v>
      </c>
      <c r="D18" s="114">
        <f t="shared" si="1"/>
        <v>-140972569.16876799</v>
      </c>
      <c r="E18" s="114">
        <f t="shared" si="1"/>
        <v>2302110618.661232</v>
      </c>
      <c r="F18" s="114">
        <f t="shared" si="1"/>
        <v>-209513066.08733869</v>
      </c>
      <c r="G18" s="114">
        <f t="shared" si="1"/>
        <v>2092597552.5738933</v>
      </c>
      <c r="H18" s="114">
        <f t="shared" si="1"/>
        <v>127736404</v>
      </c>
      <c r="I18" s="114">
        <f t="shared" si="1"/>
        <v>2220333956.5738931</v>
      </c>
    </row>
    <row r="19" spans="1:9" s="47" customFormat="1" ht="13.9" x14ac:dyDescent="0.25">
      <c r="A19" s="91">
        <f t="shared" si="0"/>
        <v>7</v>
      </c>
      <c r="B19" s="95"/>
      <c r="C19" s="94"/>
      <c r="D19" s="94"/>
      <c r="E19" s="94"/>
      <c r="F19" s="94"/>
      <c r="G19" s="94"/>
      <c r="H19" s="94"/>
      <c r="I19" s="94"/>
    </row>
    <row r="20" spans="1:9" ht="13.9" x14ac:dyDescent="0.25">
      <c r="A20" s="91">
        <f t="shared" si="0"/>
        <v>8</v>
      </c>
      <c r="B20" s="92" t="s">
        <v>32</v>
      </c>
      <c r="C20" s="107"/>
      <c r="D20" s="107"/>
      <c r="E20" s="107"/>
      <c r="F20" s="107"/>
      <c r="G20" s="107"/>
      <c r="H20" s="107"/>
      <c r="I20" s="107"/>
    </row>
    <row r="21" spans="1:9" ht="13.9" x14ac:dyDescent="0.25">
      <c r="A21" s="91">
        <f t="shared" si="0"/>
        <v>9</v>
      </c>
      <c r="B21" s="96"/>
      <c r="C21" s="107"/>
      <c r="D21" s="107"/>
      <c r="E21" s="107"/>
      <c r="F21" s="107"/>
      <c r="G21" s="107"/>
      <c r="H21" s="107"/>
      <c r="I21" s="107"/>
    </row>
    <row r="22" spans="1:9" ht="13.9" x14ac:dyDescent="0.25">
      <c r="A22" s="91">
        <f t="shared" si="0"/>
        <v>10</v>
      </c>
      <c r="B22" s="92" t="s">
        <v>194</v>
      </c>
      <c r="C22" s="107"/>
      <c r="D22" s="107"/>
      <c r="E22" s="107"/>
      <c r="F22" s="107"/>
      <c r="G22" s="107"/>
      <c r="H22" s="107"/>
      <c r="I22" s="107"/>
    </row>
    <row r="23" spans="1:9" ht="13.9" x14ac:dyDescent="0.25">
      <c r="A23" s="91">
        <f t="shared" si="0"/>
        <v>11</v>
      </c>
      <c r="B23" s="92" t="s">
        <v>195</v>
      </c>
      <c r="C23" s="117">
        <f>+'SEF-19E (BR-011) p2-7'!C23</f>
        <v>204174130.28999999</v>
      </c>
      <c r="D23" s="117">
        <f>+'SEF-19E (BR-011) p2-7'!AG23</f>
        <v>1063362.3599999994</v>
      </c>
      <c r="E23" s="117">
        <f>SUM(C23:D23)</f>
        <v>205237492.64999998</v>
      </c>
      <c r="F23" s="117">
        <f>+'SEF-19E (BR-011) p2-7'!BK23</f>
        <v>-41222167.660297595</v>
      </c>
      <c r="G23" s="117">
        <f>SUM(E23:F23)</f>
        <v>164015324.98970237</v>
      </c>
      <c r="H23" s="121"/>
      <c r="I23" s="117">
        <f>SUM(G23:H23)</f>
        <v>164015324.98970237</v>
      </c>
    </row>
    <row r="24" spans="1:9" ht="13.9" x14ac:dyDescent="0.25">
      <c r="A24" s="91">
        <f t="shared" si="0"/>
        <v>12</v>
      </c>
      <c r="B24" s="92" t="s">
        <v>196</v>
      </c>
      <c r="C24" s="94">
        <f>+'SEF-19E (BR-011) p2-7'!C24</f>
        <v>591842797.56999886</v>
      </c>
      <c r="D24" s="94">
        <f>+'SEF-19E (BR-011) p2-7'!AG24</f>
        <v>8537087.6701091882</v>
      </c>
      <c r="E24" s="94">
        <f>SUM(C24:D24)</f>
        <v>600379885.24010801</v>
      </c>
      <c r="F24" s="94">
        <f>+'SEF-19E (BR-011) p2-7'!BK24</f>
        <v>-100879191.70320398</v>
      </c>
      <c r="G24" s="94">
        <f>SUM(E24:F24)</f>
        <v>499500693.53690404</v>
      </c>
      <c r="H24" s="98"/>
      <c r="I24" s="94">
        <f>SUM(G24:H24)</f>
        <v>499500693.53690404</v>
      </c>
    </row>
    <row r="25" spans="1:9" ht="13.9" x14ac:dyDescent="0.25">
      <c r="A25" s="91">
        <f t="shared" si="0"/>
        <v>13</v>
      </c>
      <c r="B25" s="92" t="s">
        <v>197</v>
      </c>
      <c r="C25" s="94">
        <f>+'SEF-19E (BR-011) p2-7'!C25</f>
        <v>115807777.5999999</v>
      </c>
      <c r="D25" s="94">
        <f>+'SEF-19E (BR-011) p2-7'!AG25</f>
        <v>0</v>
      </c>
      <c r="E25" s="94">
        <f>SUM(C25:D25)</f>
        <v>115807777.5999999</v>
      </c>
      <c r="F25" s="94">
        <f>+'SEF-19E (BR-011) p2-7'!BK25</f>
        <v>-3321384.8286957741</v>
      </c>
      <c r="G25" s="94">
        <f>SUM(E25:F25)</f>
        <v>112486392.77130413</v>
      </c>
      <c r="H25" s="98"/>
      <c r="I25" s="94">
        <f>SUM(G25:H25)</f>
        <v>112486392.77130413</v>
      </c>
    </row>
    <row r="26" spans="1:9" ht="13.9" x14ac:dyDescent="0.25">
      <c r="A26" s="91">
        <f t="shared" si="0"/>
        <v>14</v>
      </c>
      <c r="B26" s="96" t="s">
        <v>198</v>
      </c>
      <c r="C26" s="94">
        <f>+'SEF-19E (BR-011) p2-7'!C26</f>
        <v>-77453659.509999901</v>
      </c>
      <c r="D26" s="94">
        <f>+'SEF-19E (BR-011) p2-7'!AG26</f>
        <v>77453659.510000005</v>
      </c>
      <c r="E26" s="94">
        <f>SUM(C26:D26)</f>
        <v>0</v>
      </c>
      <c r="F26" s="94">
        <f>+'SEF-19E (BR-011) p2-7'!BK26</f>
        <v>0</v>
      </c>
      <c r="G26" s="94">
        <f>SUM(E26:F26)</f>
        <v>0</v>
      </c>
      <c r="H26" s="98"/>
      <c r="I26" s="94">
        <f>SUM(G26:H26)</f>
        <v>0</v>
      </c>
    </row>
    <row r="27" spans="1:9" ht="13.9" x14ac:dyDescent="0.25">
      <c r="A27" s="91">
        <f t="shared" si="0"/>
        <v>15</v>
      </c>
      <c r="B27" s="92" t="s">
        <v>35</v>
      </c>
      <c r="C27" s="119">
        <f t="shared" ref="C27:I27" si="2">SUM(C22:C26)</f>
        <v>834371045.94999886</v>
      </c>
      <c r="D27" s="119">
        <f t="shared" si="2"/>
        <v>87054109.540109187</v>
      </c>
      <c r="E27" s="119">
        <f t="shared" si="2"/>
        <v>921425155.49010789</v>
      </c>
      <c r="F27" s="119">
        <f t="shared" si="2"/>
        <v>-145422744.19219735</v>
      </c>
      <c r="G27" s="119">
        <f t="shared" si="2"/>
        <v>776002411.29791057</v>
      </c>
      <c r="H27" s="114">
        <f t="shared" si="2"/>
        <v>0</v>
      </c>
      <c r="I27" s="119">
        <f t="shared" si="2"/>
        <v>776002411.29791057</v>
      </c>
    </row>
    <row r="28" spans="1:9" ht="13.9" x14ac:dyDescent="0.25">
      <c r="A28" s="91">
        <f t="shared" si="0"/>
        <v>16</v>
      </c>
      <c r="B28" s="92"/>
      <c r="C28" s="117"/>
      <c r="D28" s="117"/>
      <c r="E28" s="117"/>
      <c r="F28" s="117"/>
      <c r="G28" s="117"/>
      <c r="H28" s="121"/>
      <c r="I28" s="117"/>
    </row>
    <row r="29" spans="1:9" ht="13.9" x14ac:dyDescent="0.25">
      <c r="A29" s="91">
        <f t="shared" si="0"/>
        <v>17</v>
      </c>
      <c r="B29" s="97" t="s">
        <v>36</v>
      </c>
      <c r="C29" s="117">
        <f>+'SEF-19E (BR-011) p2-7'!C29</f>
        <v>127167992.89</v>
      </c>
      <c r="D29" s="117">
        <f>+'SEF-19E (BR-011) p2-7'!AG29</f>
        <v>-35955.199816429289</v>
      </c>
      <c r="E29" s="117">
        <f t="shared" ref="E29:E43" si="3">SUM(C29:D29)</f>
        <v>127132037.69018357</v>
      </c>
      <c r="F29" s="117">
        <f>+'SEF-19E (BR-011) p2-7'!BK29</f>
        <v>-17913745.52205608</v>
      </c>
      <c r="G29" s="117">
        <f t="shared" ref="G29:G43" si="4">SUM(E29:F29)</f>
        <v>109218292.16812748</v>
      </c>
      <c r="H29" s="121"/>
      <c r="I29" s="117">
        <f t="shared" ref="I29:I43" si="5">SUM(G29:H29)</f>
        <v>109218292.16812748</v>
      </c>
    </row>
    <row r="30" spans="1:9" ht="13.9" x14ac:dyDescent="0.25">
      <c r="A30" s="91">
        <f t="shared" si="0"/>
        <v>18</v>
      </c>
      <c r="B30" s="92" t="s">
        <v>37</v>
      </c>
      <c r="C30" s="94">
        <f>+'SEF-19E (BR-011) p2-7'!C30</f>
        <v>24439502.479999997</v>
      </c>
      <c r="D30" s="94">
        <f>+'SEF-19E (BR-011) p2-7'!AG30</f>
        <v>-119633.45425329165</v>
      </c>
      <c r="E30" s="94">
        <f t="shared" si="3"/>
        <v>24319869.025746707</v>
      </c>
      <c r="F30" s="94">
        <f>+'SEF-19E (BR-011) p2-7'!BK30</f>
        <v>488386.45716514532</v>
      </c>
      <c r="G30" s="94">
        <f t="shared" si="4"/>
        <v>24808255.482911851</v>
      </c>
      <c r="H30" s="98"/>
      <c r="I30" s="94">
        <f t="shared" si="5"/>
        <v>24808255.482911851</v>
      </c>
    </row>
    <row r="31" spans="1:9" ht="13.9" x14ac:dyDescent="0.25">
      <c r="A31" s="91">
        <f t="shared" si="0"/>
        <v>19</v>
      </c>
      <c r="B31" s="92" t="s">
        <v>38</v>
      </c>
      <c r="C31" s="94">
        <f>+'SEF-19E (BR-011) p2-7'!C31</f>
        <v>83251239.00999999</v>
      </c>
      <c r="D31" s="94">
        <f>+'SEF-19E (BR-011) p2-7'!AG31</f>
        <v>70205.134423830081</v>
      </c>
      <c r="E31" s="94">
        <f t="shared" si="3"/>
        <v>83321444.144423828</v>
      </c>
      <c r="F31" s="94">
        <f>+'SEF-19E (BR-011) p2-7'!BK31</f>
        <v>2247362.7262155674</v>
      </c>
      <c r="G31" s="94">
        <f t="shared" si="4"/>
        <v>85568806.870639399</v>
      </c>
      <c r="H31" s="98"/>
      <c r="I31" s="94">
        <f t="shared" si="5"/>
        <v>85568806.870639399</v>
      </c>
    </row>
    <row r="32" spans="1:9" ht="13.9" x14ac:dyDescent="0.25">
      <c r="A32" s="91">
        <f t="shared" si="0"/>
        <v>20</v>
      </c>
      <c r="B32" s="92" t="s">
        <v>39</v>
      </c>
      <c r="C32" s="94">
        <f>+'SEF-19E (BR-011) p2-7'!C32</f>
        <v>53199861.179999992</v>
      </c>
      <c r="D32" s="94">
        <f>+'SEF-19E (BR-011) p2-7'!AG32</f>
        <v>-774802.84079546237</v>
      </c>
      <c r="E32" s="94">
        <f t="shared" si="3"/>
        <v>52425058.339204527</v>
      </c>
      <c r="F32" s="94">
        <f>+'SEF-19E (BR-011) p2-7'!BK32</f>
        <v>-307130.94394982938</v>
      </c>
      <c r="G32" s="94">
        <f t="shared" si="4"/>
        <v>52117927.395254701</v>
      </c>
      <c r="H32" s="94">
        <v>1083076.969516</v>
      </c>
      <c r="I32" s="94">
        <f t="shared" si="5"/>
        <v>53201004.364770703</v>
      </c>
    </row>
    <row r="33" spans="1:9" ht="13.9" x14ac:dyDescent="0.25">
      <c r="A33" s="91">
        <f t="shared" si="0"/>
        <v>21</v>
      </c>
      <c r="B33" s="92" t="s">
        <v>40</v>
      </c>
      <c r="C33" s="94">
        <f>+'SEF-19E (BR-011) p2-7'!C33</f>
        <v>22140921.049999997</v>
      </c>
      <c r="D33" s="94">
        <f>+'SEF-19E (BR-011) p2-7'!AG33</f>
        <v>-18125239.842409734</v>
      </c>
      <c r="E33" s="94">
        <f t="shared" si="3"/>
        <v>4015681.2075902633</v>
      </c>
      <c r="F33" s="94">
        <f>+'SEF-19E (BR-011) p2-7'!BK33</f>
        <v>67858.879361970816</v>
      </c>
      <c r="G33" s="94">
        <f t="shared" si="4"/>
        <v>4083540.0869522342</v>
      </c>
      <c r="H33" s="94"/>
      <c r="I33" s="94">
        <f t="shared" si="5"/>
        <v>4083540.0869522342</v>
      </c>
    </row>
    <row r="34" spans="1:9" ht="13.9" x14ac:dyDescent="0.25">
      <c r="A34" s="91">
        <f t="shared" si="0"/>
        <v>22</v>
      </c>
      <c r="B34" s="92" t="s">
        <v>41</v>
      </c>
      <c r="C34" s="94">
        <f>+'SEF-19E (BR-011) p2-7'!C34</f>
        <v>97087902.950000003</v>
      </c>
      <c r="D34" s="94">
        <f>+'SEF-19E (BR-011) p2-7'!AG34</f>
        <v>-97087902.950000003</v>
      </c>
      <c r="E34" s="94">
        <f t="shared" si="3"/>
        <v>0</v>
      </c>
      <c r="F34" s="94">
        <f>+'SEF-19E (BR-011) p2-7'!BK34</f>
        <v>0</v>
      </c>
      <c r="G34" s="94">
        <f t="shared" si="4"/>
        <v>0</v>
      </c>
      <c r="H34" s="94"/>
      <c r="I34" s="94">
        <f t="shared" si="5"/>
        <v>0</v>
      </c>
    </row>
    <row r="35" spans="1:9" ht="13.9" x14ac:dyDescent="0.25">
      <c r="A35" s="91">
        <f t="shared" si="0"/>
        <v>23</v>
      </c>
      <c r="B35" s="92" t="s">
        <v>42</v>
      </c>
      <c r="C35" s="94">
        <f>+'SEF-19E (BR-011) p2-7'!C35</f>
        <v>124825410.95999999</v>
      </c>
      <c r="D35" s="94">
        <f>+'SEF-19E (BR-011) p2-7'!AG35</f>
        <v>752398.42289959756</v>
      </c>
      <c r="E35" s="94">
        <f t="shared" si="3"/>
        <v>125577809.3828996</v>
      </c>
      <c r="F35" s="94">
        <f>+'SEF-19E (BR-011) p2-7'!BK35</f>
        <v>2219347.929771374</v>
      </c>
      <c r="G35" s="94">
        <f t="shared" si="4"/>
        <v>127797157.31267098</v>
      </c>
      <c r="H35" s="94">
        <v>255472.80800000002</v>
      </c>
      <c r="I35" s="94">
        <f t="shared" si="5"/>
        <v>128052630.12067097</v>
      </c>
    </row>
    <row r="36" spans="1:9" ht="13.9" x14ac:dyDescent="0.25">
      <c r="A36" s="91">
        <f t="shared" si="0"/>
        <v>24</v>
      </c>
      <c r="B36" s="92" t="s">
        <v>43</v>
      </c>
      <c r="C36" s="94">
        <f>+'SEF-19E (BR-011) p2-7'!C36</f>
        <v>341625259.95999998</v>
      </c>
      <c r="D36" s="94">
        <f>+'SEF-19E (BR-011) p2-7'!AG36</f>
        <v>3138498.764109659</v>
      </c>
      <c r="E36" s="94">
        <f t="shared" si="3"/>
        <v>344763758.72410965</v>
      </c>
      <c r="F36" s="94">
        <f>+'SEF-19E (BR-011) p2-7'!BK36</f>
        <v>5224554.0210126722</v>
      </c>
      <c r="G36" s="94">
        <f t="shared" si="4"/>
        <v>349988312.74512231</v>
      </c>
      <c r="H36" s="94"/>
      <c r="I36" s="94">
        <f t="shared" si="5"/>
        <v>349988312.74512231</v>
      </c>
    </row>
    <row r="37" spans="1:9" ht="13.9" x14ac:dyDescent="0.25">
      <c r="A37" s="91">
        <f t="shared" si="0"/>
        <v>25</v>
      </c>
      <c r="B37" s="92" t="s">
        <v>44</v>
      </c>
      <c r="C37" s="94">
        <f>+'SEF-19E (BR-011) p2-7'!C37</f>
        <v>75292958.060000002</v>
      </c>
      <c r="D37" s="94">
        <f>+'SEF-19E (BR-011) p2-7'!AG37</f>
        <v>15699257.697837964</v>
      </c>
      <c r="E37" s="94">
        <f t="shared" si="3"/>
        <v>90992215.757837966</v>
      </c>
      <c r="F37" s="94">
        <f>+'SEF-19E (BR-011) p2-7'!BK37</f>
        <v>6319864.5233682003</v>
      </c>
      <c r="G37" s="94">
        <f t="shared" si="4"/>
        <v>97312080.281206161</v>
      </c>
      <c r="H37" s="94"/>
      <c r="I37" s="94">
        <f t="shared" si="5"/>
        <v>97312080.281206161</v>
      </c>
    </row>
    <row r="38" spans="1:9" ht="13.9" x14ac:dyDescent="0.25">
      <c r="A38" s="91">
        <f t="shared" si="0"/>
        <v>26</v>
      </c>
      <c r="B38" s="97" t="s">
        <v>45</v>
      </c>
      <c r="C38" s="94">
        <f>+'SEF-19E (BR-011) p2-7'!C38</f>
        <v>35645161.039999902</v>
      </c>
      <c r="D38" s="94">
        <f>+'SEF-19E (BR-011) p2-7'!AG38</f>
        <v>0</v>
      </c>
      <c r="E38" s="94">
        <f t="shared" si="3"/>
        <v>35645161.039999902</v>
      </c>
      <c r="F38" s="94">
        <f>+'SEF-19E (BR-011) p2-7'!BK38</f>
        <v>7505238.283406239</v>
      </c>
      <c r="G38" s="94">
        <f t="shared" si="4"/>
        <v>43150399.323406145</v>
      </c>
      <c r="H38" s="94"/>
      <c r="I38" s="94">
        <f t="shared" si="5"/>
        <v>43150399.323406145</v>
      </c>
    </row>
    <row r="39" spans="1:9" ht="13.9" x14ac:dyDescent="0.25">
      <c r="A39" s="91">
        <f t="shared" si="0"/>
        <v>27</v>
      </c>
      <c r="B39" s="92" t="s">
        <v>46</v>
      </c>
      <c r="C39" s="94">
        <f>+'SEF-19E (BR-011) p2-7'!C39</f>
        <v>-21632953.829999994</v>
      </c>
      <c r="D39" s="94">
        <f>+'SEF-19E (BR-011) p2-7'!AG39</f>
        <v>31433177.98</v>
      </c>
      <c r="E39" s="94">
        <f t="shared" si="3"/>
        <v>9800224.150000006</v>
      </c>
      <c r="F39" s="94">
        <f>+'SEF-19E (BR-011) p2-7'!BK39</f>
        <v>4409175.2069974951</v>
      </c>
      <c r="G39" s="94">
        <f t="shared" si="4"/>
        <v>14209399.356997501</v>
      </c>
      <c r="H39" s="94"/>
      <c r="I39" s="94">
        <f t="shared" si="5"/>
        <v>14209399.356997501</v>
      </c>
    </row>
    <row r="40" spans="1:9" ht="13.9" x14ac:dyDescent="0.25">
      <c r="A40" s="91">
        <f t="shared" si="0"/>
        <v>28</v>
      </c>
      <c r="B40" s="96" t="s">
        <v>47</v>
      </c>
      <c r="C40" s="94">
        <f>+'SEF-19E (BR-011) p2-7'!C40</f>
        <v>-41661500.859999999</v>
      </c>
      <c r="D40" s="94">
        <f>+'SEF-19E (BR-011) p2-7'!AG40</f>
        <v>41661500.859999999</v>
      </c>
      <c r="E40" s="94">
        <f t="shared" si="3"/>
        <v>0</v>
      </c>
      <c r="F40" s="94">
        <f>+'SEF-19E (BR-011) p2-7'!BK40</f>
        <v>0</v>
      </c>
      <c r="G40" s="94">
        <f t="shared" si="4"/>
        <v>0</v>
      </c>
      <c r="H40" s="94"/>
      <c r="I40" s="94">
        <f t="shared" si="5"/>
        <v>0</v>
      </c>
    </row>
    <row r="41" spans="1:9" ht="13.9" x14ac:dyDescent="0.25">
      <c r="A41" s="91">
        <f t="shared" si="0"/>
        <v>29</v>
      </c>
      <c r="B41" s="92" t="s">
        <v>48</v>
      </c>
      <c r="C41" s="94">
        <f>+'SEF-19E (BR-011) p2-7'!C41</f>
        <v>234440433.30000001</v>
      </c>
      <c r="D41" s="94">
        <f>+'SEF-19E (BR-011) p2-7'!AG41</f>
        <v>-146620963.88326266</v>
      </c>
      <c r="E41" s="94">
        <f t="shared" si="3"/>
        <v>87819469.416737348</v>
      </c>
      <c r="F41" s="94">
        <f>+'SEF-19E (BR-011) p2-7'!BK41</f>
        <v>-1197546.1397093036</v>
      </c>
      <c r="G41" s="94">
        <f t="shared" si="4"/>
        <v>86621923.277028039</v>
      </c>
      <c r="H41" s="94">
        <v>4905844.3320240006</v>
      </c>
      <c r="I41" s="94">
        <f t="shared" si="5"/>
        <v>91527767.609052032</v>
      </c>
    </row>
    <row r="42" spans="1:9" ht="13.9" x14ac:dyDescent="0.25">
      <c r="A42" s="91">
        <f t="shared" si="0"/>
        <v>30</v>
      </c>
      <c r="B42" s="92" t="s">
        <v>49</v>
      </c>
      <c r="C42" s="94">
        <f>+'SEF-19E (BR-011) p2-7'!C42</f>
        <v>22841555.030000001</v>
      </c>
      <c r="D42" s="94">
        <f>+'SEF-19E (BR-011) p2-7'!AG42</f>
        <v>60720494.657176331</v>
      </c>
      <c r="E42" s="94">
        <f t="shared" si="3"/>
        <v>83562049.687176332</v>
      </c>
      <c r="F42" s="94">
        <f>+'SEF-19E (BR-011) p2-7'!BK42</f>
        <v>-15005121.8483871</v>
      </c>
      <c r="G42" s="94">
        <f t="shared" si="4"/>
        <v>68556927.838789225</v>
      </c>
      <c r="H42" s="94">
        <v>25513302.916536</v>
      </c>
      <c r="I42" s="94">
        <f t="shared" si="5"/>
        <v>94070230.755325228</v>
      </c>
    </row>
    <row r="43" spans="1:9" ht="13.9" x14ac:dyDescent="0.25">
      <c r="A43" s="91">
        <f t="shared" si="0"/>
        <v>31</v>
      </c>
      <c r="B43" s="96" t="s">
        <v>50</v>
      </c>
      <c r="C43" s="94">
        <f>+'SEF-19E (BR-011) p2-7'!C43</f>
        <v>38907707.560000002</v>
      </c>
      <c r="D43" s="94">
        <f>+'SEF-19E (BR-011) p2-7'!AG43</f>
        <v>-90716508.465295345</v>
      </c>
      <c r="E43" s="94">
        <f t="shared" si="3"/>
        <v>-51808800.905295342</v>
      </c>
      <c r="F43" s="94">
        <f>+'SEF-19E (BR-011) p2-7'!BK43</f>
        <v>-9006372.2399999984</v>
      </c>
      <c r="G43" s="94">
        <f t="shared" si="4"/>
        <v>-60815173.145295337</v>
      </c>
      <c r="H43" s="94"/>
      <c r="I43" s="94">
        <f t="shared" si="5"/>
        <v>-60815173.145295337</v>
      </c>
    </row>
    <row r="44" spans="1:9" ht="13.9" x14ac:dyDescent="0.25">
      <c r="A44" s="91">
        <f t="shared" si="0"/>
        <v>32</v>
      </c>
      <c r="B44" s="92" t="s">
        <v>51</v>
      </c>
      <c r="C44" s="119">
        <f t="shared" ref="C44:I44" si="6">SUM(C27:C43)</f>
        <v>2051942496.7299988</v>
      </c>
      <c r="D44" s="119">
        <f t="shared" si="6"/>
        <v>-112951363.57927634</v>
      </c>
      <c r="E44" s="119">
        <f t="shared" si="6"/>
        <v>1938991133.1507223</v>
      </c>
      <c r="F44" s="119">
        <f t="shared" si="6"/>
        <v>-160370872.85900101</v>
      </c>
      <c r="G44" s="119">
        <f t="shared" si="6"/>
        <v>1778620260.2917213</v>
      </c>
      <c r="H44" s="119">
        <f t="shared" si="6"/>
        <v>31757697.026076</v>
      </c>
      <c r="I44" s="119">
        <f t="shared" si="6"/>
        <v>1810377957.3177972</v>
      </c>
    </row>
    <row r="45" spans="1:9" ht="13.9" x14ac:dyDescent="0.25">
      <c r="A45" s="91">
        <f t="shared" si="0"/>
        <v>33</v>
      </c>
      <c r="B45" s="96"/>
      <c r="C45" s="122"/>
      <c r="D45" s="122"/>
      <c r="E45" s="122"/>
      <c r="F45" s="122"/>
      <c r="G45" s="122"/>
      <c r="H45" s="122"/>
      <c r="I45" s="122"/>
    </row>
    <row r="46" spans="1:9" ht="14.45" thickBot="1" x14ac:dyDescent="0.3">
      <c r="A46" s="91">
        <f t="shared" si="0"/>
        <v>34</v>
      </c>
      <c r="B46" s="96" t="s">
        <v>52</v>
      </c>
      <c r="C46" s="99">
        <f t="shared" ref="C46:I46" si="7">+C18-C44</f>
        <v>391140691.10000062</v>
      </c>
      <c r="D46" s="99">
        <f t="shared" si="7"/>
        <v>-28021205.58949165</v>
      </c>
      <c r="E46" s="99">
        <f t="shared" si="7"/>
        <v>363119485.51050973</v>
      </c>
      <c r="F46" s="99">
        <f t="shared" si="7"/>
        <v>-49142193.228337675</v>
      </c>
      <c r="G46" s="99">
        <f t="shared" si="7"/>
        <v>313977292.28217196</v>
      </c>
      <c r="H46" s="99">
        <f t="shared" si="7"/>
        <v>95978706.973923996</v>
      </c>
      <c r="I46" s="99">
        <f t="shared" si="7"/>
        <v>409955999.25609589</v>
      </c>
    </row>
    <row r="47" spans="1:9" ht="14.45" thickTop="1" x14ac:dyDescent="0.25">
      <c r="A47" s="91">
        <f t="shared" si="0"/>
        <v>35</v>
      </c>
      <c r="C47" s="107"/>
      <c r="D47" s="107"/>
      <c r="E47" s="107"/>
      <c r="F47" s="107"/>
      <c r="G47" s="107"/>
      <c r="H47" s="107"/>
      <c r="I47" s="107"/>
    </row>
    <row r="48" spans="1:9" s="21" customFormat="1" ht="13.9" x14ac:dyDescent="0.25">
      <c r="A48" s="91">
        <f t="shared" si="0"/>
        <v>36</v>
      </c>
      <c r="B48" s="92" t="s">
        <v>53</v>
      </c>
      <c r="C48" s="117">
        <f>C59</f>
        <v>5208778506.3049917</v>
      </c>
      <c r="D48" s="117">
        <f>D59</f>
        <v>153068105.03042257</v>
      </c>
      <c r="E48" s="117">
        <f>E59</f>
        <v>5361846611.3354149</v>
      </c>
      <c r="F48" s="117">
        <f>F59</f>
        <v>148314669.20635712</v>
      </c>
      <c r="G48" s="117">
        <f>G59</f>
        <v>5510161280.5417719</v>
      </c>
      <c r="H48" s="117"/>
      <c r="I48" s="117">
        <f>I59</f>
        <v>5510161280.5417719</v>
      </c>
    </row>
    <row r="49" spans="1:9" ht="13.9" x14ac:dyDescent="0.25">
      <c r="A49" s="91">
        <f t="shared" si="0"/>
        <v>37</v>
      </c>
      <c r="B49" s="96"/>
      <c r="C49" s="107"/>
      <c r="D49" s="107"/>
      <c r="E49" s="107"/>
      <c r="F49" s="107"/>
      <c r="G49" s="107"/>
      <c r="H49" s="107"/>
      <c r="I49" s="107"/>
    </row>
    <row r="50" spans="1:9" ht="13.9" x14ac:dyDescent="0.25">
      <c r="A50" s="91">
        <f t="shared" si="0"/>
        <v>38</v>
      </c>
      <c r="B50" s="92" t="s">
        <v>54</v>
      </c>
      <c r="C50" s="100">
        <f>+C46/C48</f>
        <v>7.5092594286077327E-2</v>
      </c>
      <c r="D50" s="100"/>
      <c r="E50" s="100">
        <f>+E46/E48</f>
        <v>6.772284099713767E-2</v>
      </c>
      <c r="F50" s="100"/>
      <c r="G50" s="100">
        <f>+G46/G48</f>
        <v>5.6981506764771317E-2</v>
      </c>
      <c r="H50" s="94"/>
      <c r="I50" s="100">
        <f>+I46/I48</f>
        <v>7.4399999997057806E-2</v>
      </c>
    </row>
    <row r="51" spans="1:9" ht="13.9" x14ac:dyDescent="0.25">
      <c r="A51" s="91">
        <f t="shared" si="0"/>
        <v>39</v>
      </c>
      <c r="B51" s="96"/>
      <c r="C51" s="94"/>
      <c r="D51" s="94"/>
      <c r="E51" s="94"/>
      <c r="F51" s="94" t="s">
        <v>55</v>
      </c>
      <c r="G51" s="94"/>
      <c r="H51" s="94"/>
      <c r="I51" s="94"/>
    </row>
    <row r="52" spans="1:9" ht="13.9" x14ac:dyDescent="0.25">
      <c r="A52" s="91">
        <f t="shared" si="0"/>
        <v>40</v>
      </c>
      <c r="B52" s="96" t="s">
        <v>56</v>
      </c>
      <c r="C52" s="94"/>
      <c r="D52" s="94"/>
      <c r="E52" s="94"/>
      <c r="F52" s="94"/>
      <c r="G52" s="94"/>
      <c r="H52" s="94"/>
      <c r="I52" s="94"/>
    </row>
    <row r="53" spans="1:9" ht="13.9" x14ac:dyDescent="0.25">
      <c r="A53" s="91">
        <f t="shared" si="0"/>
        <v>41</v>
      </c>
      <c r="B53" s="101" t="s">
        <v>57</v>
      </c>
      <c r="C53" s="117">
        <f>+'SEF-19E (BR-011) p2-7'!C53</f>
        <v>10572466950.394854</v>
      </c>
      <c r="D53" s="117">
        <f>+'SEF-19E (BR-011) p2-7'!AG53</f>
        <v>321312561.00242585</v>
      </c>
      <c r="E53" s="117">
        <f t="shared" ref="E53:E58" si="8">SUM(C53:D53)</f>
        <v>10893779511.39728</v>
      </c>
      <c r="F53" s="117">
        <f>+'SEF-19E (BR-011) p2-7'!BK53</f>
        <v>159316020.26055086</v>
      </c>
      <c r="G53" s="117">
        <f t="shared" ref="G53:G58" si="9">SUM(E53:F53)</f>
        <v>11053095531.657831</v>
      </c>
      <c r="H53" s="117"/>
      <c r="I53" s="117">
        <f t="shared" ref="I53:I58" si="10">SUM(G53:H53)</f>
        <v>11053095531.657831</v>
      </c>
    </row>
    <row r="54" spans="1:9" ht="13.9" x14ac:dyDescent="0.25">
      <c r="A54" s="91">
        <f t="shared" si="0"/>
        <v>42</v>
      </c>
      <c r="B54" s="101" t="s">
        <v>199</v>
      </c>
      <c r="C54" s="94">
        <f>+'SEF-19E (BR-011) p2-7'!C54</f>
        <v>-4244925258.0010071</v>
      </c>
      <c r="D54" s="94">
        <f>+'SEF-19E (BR-011) p2-7'!AG54</f>
        <v>-179466335.93937823</v>
      </c>
      <c r="E54" s="94">
        <f t="shared" si="8"/>
        <v>-4424391593.9403849</v>
      </c>
      <c r="F54" s="94">
        <f>+'SEF-19E (BR-011) p2-7'!BK54</f>
        <v>-10136429.704760225</v>
      </c>
      <c r="G54" s="94">
        <f t="shared" si="9"/>
        <v>-4434528023.6451454</v>
      </c>
      <c r="H54" s="94"/>
      <c r="I54" s="94">
        <f t="shared" si="10"/>
        <v>-4434528023.6451454</v>
      </c>
    </row>
    <row r="55" spans="1:9" ht="13.9" x14ac:dyDescent="0.25">
      <c r="A55" s="91">
        <f t="shared" si="0"/>
        <v>43</v>
      </c>
      <c r="B55" s="96" t="s">
        <v>200</v>
      </c>
      <c r="C55" s="94">
        <f>+'SEF-19E (BR-011) p2-7'!C55</f>
        <v>285841342.02833331</v>
      </c>
      <c r="D55" s="94">
        <f>+'SEF-19E (BR-011) p2-7'!AG55</f>
        <v>-12697238.698333323</v>
      </c>
      <c r="E55" s="94">
        <f t="shared" si="8"/>
        <v>273144103.32999998</v>
      </c>
      <c r="F55" s="94">
        <f>+'SEF-19E (BR-011) p2-7'!BK55</f>
        <v>-1738409.4795290679</v>
      </c>
      <c r="G55" s="94">
        <f t="shared" si="9"/>
        <v>271405693.8504709</v>
      </c>
      <c r="H55" s="94"/>
      <c r="I55" s="94">
        <f t="shared" si="10"/>
        <v>271405693.8504709</v>
      </c>
    </row>
    <row r="56" spans="1:9" ht="13.9" x14ac:dyDescent="0.25">
      <c r="A56" s="91">
        <f t="shared" si="0"/>
        <v>44</v>
      </c>
      <c r="B56" s="96" t="s">
        <v>201</v>
      </c>
      <c r="C56" s="94">
        <f>+'SEF-19E (BR-011) p2-7'!C56</f>
        <v>-1443684469.5857882</v>
      </c>
      <c r="D56" s="94">
        <f>+'SEF-19E (BR-011) p2-7'!AG56</f>
        <v>33714623.679620914</v>
      </c>
      <c r="E56" s="94">
        <f t="shared" si="8"/>
        <v>-1409969845.9061673</v>
      </c>
      <c r="F56" s="94">
        <f>+'SEF-19E (BR-011) p2-7'!BK56</f>
        <v>873488.13009555126</v>
      </c>
      <c r="G56" s="94">
        <f t="shared" si="9"/>
        <v>-1409096357.7760718</v>
      </c>
      <c r="H56" s="94"/>
      <c r="I56" s="94">
        <f t="shared" si="10"/>
        <v>-1409096357.7760718</v>
      </c>
    </row>
    <row r="57" spans="1:9" ht="13.9" x14ac:dyDescent="0.25">
      <c r="A57" s="91">
        <f t="shared" si="0"/>
        <v>45</v>
      </c>
      <c r="B57" s="96" t="s">
        <v>61</v>
      </c>
      <c r="C57" s="94">
        <f>+'SEF-19E (BR-011) p2-7'!C57</f>
        <v>145303204.9988502</v>
      </c>
      <c r="D57" s="94">
        <f>+'SEF-19E (BR-011) p2-7'!AG57</f>
        <v>-7927989.0496875346</v>
      </c>
      <c r="E57" s="94">
        <f t="shared" si="8"/>
        <v>137375215.94916266</v>
      </c>
      <c r="F57" s="94">
        <f>+'SEF-19E (BR-011) p2-7'!BK57</f>
        <v>0</v>
      </c>
      <c r="G57" s="94">
        <f t="shared" si="9"/>
        <v>137375215.94916266</v>
      </c>
      <c r="H57" s="94"/>
      <c r="I57" s="94">
        <f t="shared" si="10"/>
        <v>137375215.94916266</v>
      </c>
    </row>
    <row r="58" spans="1:9" ht="13.9" x14ac:dyDescent="0.25">
      <c r="A58" s="91">
        <f t="shared" si="0"/>
        <v>46</v>
      </c>
      <c r="B58" s="96" t="s">
        <v>62</v>
      </c>
      <c r="C58" s="94">
        <f>+'SEF-19E (BR-011) p2-7'!C58</f>
        <v>-106223263.53024991</v>
      </c>
      <c r="D58" s="94">
        <f>+'SEF-19E (BR-011) p2-7'!AG58</f>
        <v>-1867515.9642250985</v>
      </c>
      <c r="E58" s="94">
        <f t="shared" si="8"/>
        <v>-108090779.49447501</v>
      </c>
      <c r="F58" s="94">
        <f>+'SEF-19E (BR-011) p2-7'!BK58</f>
        <v>0</v>
      </c>
      <c r="G58" s="94">
        <f t="shared" si="9"/>
        <v>-108090779.49447501</v>
      </c>
      <c r="H58" s="94"/>
      <c r="I58" s="94">
        <f t="shared" si="10"/>
        <v>-108090779.49447501</v>
      </c>
    </row>
    <row r="59" spans="1:9" ht="14.45" thickBot="1" x14ac:dyDescent="0.3">
      <c r="A59" s="91">
        <f t="shared" si="0"/>
        <v>47</v>
      </c>
      <c r="B59" s="96" t="s">
        <v>63</v>
      </c>
      <c r="C59" s="140">
        <f>SUM(C53:C58)</f>
        <v>5208778506.3049917</v>
      </c>
      <c r="D59" s="140">
        <f>SUM(D53:D58)</f>
        <v>153068105.03042257</v>
      </c>
      <c r="E59" s="140">
        <f>SUM(E53:E58)</f>
        <v>5361846611.3354149</v>
      </c>
      <c r="F59" s="140">
        <f>SUM(F53:F58)</f>
        <v>148314669.20635712</v>
      </c>
      <c r="G59" s="140">
        <f>SUM(G53:G58)</f>
        <v>5510161280.5417719</v>
      </c>
      <c r="H59" s="140"/>
      <c r="I59" s="140">
        <f>SUM(I53:I58)</f>
        <v>5510161280.5417719</v>
      </c>
    </row>
    <row r="60" spans="1:9" ht="14.45" thickTop="1" x14ac:dyDescent="0.25">
      <c r="A60" s="91">
        <f t="shared" si="0"/>
        <v>48</v>
      </c>
    </row>
    <row r="61" spans="1:9" ht="13.9" x14ac:dyDescent="0.25">
      <c r="A61" s="91">
        <f t="shared" si="0"/>
        <v>49</v>
      </c>
      <c r="B61" s="96" t="s">
        <v>64</v>
      </c>
      <c r="C61" s="102">
        <v>7.4399999999999994E-2</v>
      </c>
      <c r="D61" s="102">
        <v>7.4399999999999994E-2</v>
      </c>
      <c r="E61" s="102">
        <v>7.4399999999999994E-2</v>
      </c>
      <c r="F61" s="102">
        <v>7.4399999999999994E-2</v>
      </c>
      <c r="G61" s="102">
        <v>7.4399999999999994E-2</v>
      </c>
      <c r="H61" s="102">
        <v>7.4399999999999994E-2</v>
      </c>
      <c r="I61" s="102">
        <v>7.4399999999999994E-2</v>
      </c>
    </row>
    <row r="62" spans="1:9" ht="13.9" x14ac:dyDescent="0.25">
      <c r="A62" s="91">
        <f t="shared" si="0"/>
        <v>50</v>
      </c>
      <c r="B62" s="96" t="s">
        <v>65</v>
      </c>
      <c r="C62" s="103">
        <v>0.75138099999999997</v>
      </c>
      <c r="D62" s="103">
        <v>0.75138099999999997</v>
      </c>
      <c r="E62" s="103">
        <v>0.75138099999999997</v>
      </c>
      <c r="F62" s="103">
        <v>0.75138099999999997</v>
      </c>
      <c r="G62" s="103">
        <v>0.75138099999999997</v>
      </c>
      <c r="H62" s="103">
        <v>0.75138099999999997</v>
      </c>
      <c r="I62" s="103">
        <v>0.75138099999999997</v>
      </c>
    </row>
    <row r="63" spans="1:9" ht="13.9" x14ac:dyDescent="0.25">
      <c r="A63" s="91">
        <f t="shared" si="0"/>
        <v>51</v>
      </c>
      <c r="B63" s="96" t="s">
        <v>66</v>
      </c>
      <c r="C63" s="21">
        <f t="shared" ref="C63:I63" si="11">+C46-(C59*C61)</f>
        <v>3607570.2309092879</v>
      </c>
      <c r="D63" s="21">
        <f t="shared" si="11"/>
        <v>-39409472.603755087</v>
      </c>
      <c r="E63" s="21">
        <f t="shared" si="11"/>
        <v>-35801902.372845113</v>
      </c>
      <c r="F63" s="21">
        <f t="shared" si="11"/>
        <v>-60176804.617290646</v>
      </c>
      <c r="G63" s="21">
        <f t="shared" si="11"/>
        <v>-95978706.990135849</v>
      </c>
      <c r="H63" s="21">
        <f t="shared" si="11"/>
        <v>95978706.973923996</v>
      </c>
      <c r="I63" s="21">
        <f t="shared" si="11"/>
        <v>-1.6211926937103271E-2</v>
      </c>
    </row>
    <row r="64" spans="1:9" ht="13.9" x14ac:dyDescent="0.25">
      <c r="A64" s="91">
        <f t="shared" si="0"/>
        <v>52</v>
      </c>
      <c r="B64" s="96" t="s">
        <v>67</v>
      </c>
      <c r="C64" s="21">
        <f t="shared" ref="C64:I64" si="12">-C63/C62</f>
        <v>-4801252.9341429826</v>
      </c>
      <c r="D64" s="21">
        <f t="shared" si="12"/>
        <v>52449386.667689346</v>
      </c>
      <c r="E64" s="21">
        <f t="shared" si="12"/>
        <v>47648133.733545452</v>
      </c>
      <c r="F64" s="21">
        <f t="shared" si="12"/>
        <v>80088270.288030505</v>
      </c>
      <c r="G64" s="21">
        <f t="shared" si="12"/>
        <v>127736404.02157608</v>
      </c>
      <c r="H64" s="21">
        <f t="shared" si="12"/>
        <v>-127736404</v>
      </c>
      <c r="I64" s="21">
        <f t="shared" si="12"/>
        <v>2.1576173655047534E-2</v>
      </c>
    </row>
    <row r="66" spans="1:8" ht="14.45" x14ac:dyDescent="0.3">
      <c r="A66" s="104"/>
      <c r="B66" s="104"/>
      <c r="C66" s="104"/>
      <c r="D66" s="104"/>
      <c r="E66" s="104"/>
      <c r="F66" s="104"/>
      <c r="G66" s="104"/>
      <c r="H66" s="104"/>
    </row>
    <row r="67" spans="1:8" ht="14.45" x14ac:dyDescent="0.3">
      <c r="A67" s="104"/>
      <c r="B67" s="104"/>
      <c r="C67" s="104"/>
      <c r="D67" s="104"/>
      <c r="E67" s="104"/>
      <c r="F67" s="104"/>
      <c r="G67" s="104"/>
      <c r="H67" s="104"/>
    </row>
    <row r="68" spans="1:8" ht="14.45" x14ac:dyDescent="0.3">
      <c r="A68" s="104"/>
      <c r="B68" s="104"/>
      <c r="C68" s="104"/>
      <c r="D68" s="104"/>
      <c r="E68" s="104"/>
      <c r="F68" s="104"/>
      <c r="G68" s="104"/>
      <c r="H68" s="104"/>
    </row>
    <row r="69" spans="1:8" ht="14.45" x14ac:dyDescent="0.3">
      <c r="A69" s="104"/>
      <c r="B69" s="104"/>
      <c r="C69" s="104"/>
      <c r="D69" s="104"/>
      <c r="E69" s="104"/>
      <c r="F69" s="104"/>
      <c r="G69" s="104"/>
      <c r="H69" s="104"/>
    </row>
    <row r="70" spans="1:8" ht="14.45" x14ac:dyDescent="0.3">
      <c r="A70" s="104"/>
      <c r="B70" s="104"/>
      <c r="C70" s="104"/>
      <c r="D70" s="104"/>
      <c r="E70" s="104"/>
      <c r="F70" s="104"/>
      <c r="G70" s="104"/>
      <c r="H70" s="104"/>
    </row>
    <row r="71" spans="1:8" ht="14.45" x14ac:dyDescent="0.3">
      <c r="A71" s="104"/>
      <c r="B71" s="104"/>
      <c r="C71" s="104"/>
      <c r="D71" s="104"/>
      <c r="E71" s="104"/>
      <c r="F71" s="104"/>
      <c r="G71" s="104"/>
      <c r="H71" s="104"/>
    </row>
    <row r="72" spans="1:8" ht="14.45" x14ac:dyDescent="0.3">
      <c r="A72" s="104"/>
      <c r="B72" s="104"/>
      <c r="C72" s="104"/>
      <c r="D72" s="104"/>
      <c r="E72" s="104"/>
      <c r="F72" s="104"/>
      <c r="G72" s="104"/>
      <c r="H72" s="104"/>
    </row>
    <row r="73" spans="1:8" ht="14.45" x14ac:dyDescent="0.3">
      <c r="A73" s="104"/>
      <c r="B73" s="104"/>
      <c r="C73" s="104"/>
      <c r="D73" s="104"/>
      <c r="E73" s="104"/>
      <c r="F73" s="104"/>
      <c r="G73" s="104"/>
      <c r="H73" s="104"/>
    </row>
    <row r="74" spans="1:8" ht="14.45" x14ac:dyDescent="0.3">
      <c r="A74" s="104"/>
      <c r="B74" s="104"/>
      <c r="C74" s="104"/>
      <c r="D74" s="104"/>
      <c r="E74" s="104"/>
      <c r="F74" s="104"/>
      <c r="G74" s="104"/>
      <c r="H74" s="104"/>
    </row>
    <row r="75" spans="1:8" ht="14.45" x14ac:dyDescent="0.3">
      <c r="A75" s="104"/>
      <c r="B75" s="104"/>
      <c r="C75" s="104"/>
      <c r="D75" s="104"/>
      <c r="E75" s="104"/>
      <c r="F75" s="104"/>
      <c r="G75" s="104"/>
      <c r="H75" s="104"/>
    </row>
    <row r="76" spans="1:8" ht="15" customHeight="1" x14ac:dyDescent="0.25">
      <c r="D76" s="105"/>
      <c r="E76" s="105"/>
      <c r="F76" s="105"/>
    </row>
    <row r="77" spans="1:8" ht="15.75" customHeight="1" x14ac:dyDescent="0.25">
      <c r="D77" s="105"/>
      <c r="E77" s="105"/>
      <c r="F77" s="105"/>
    </row>
  </sheetData>
  <printOptions horizontalCentered="1"/>
  <pageMargins left="0.2" right="0.2" top="0.25" bottom="0.5" header="0.05" footer="0.1"/>
  <pageSetup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85"/>
  <sheetViews>
    <sheetView zoomScale="85" zoomScaleNormal="85" workbookViewId="0">
      <pane xSplit="2" ySplit="11" topLeftCell="BC44" activePane="bottomRight" state="frozen"/>
      <selection activeCell="B41" sqref="B41"/>
      <selection pane="topRight" activeCell="B41" sqref="B41"/>
      <selection pane="bottomLeft" activeCell="B41" sqref="B41"/>
      <selection pane="bottomRight" activeCell="BB45" sqref="BB45"/>
    </sheetView>
  </sheetViews>
  <sheetFormatPr defaultColWidth="9.140625" defaultRowHeight="12.75" outlineLevelCol="1" x14ac:dyDescent="0.2"/>
  <cols>
    <col min="1" max="1" width="4.5703125" style="107" bestFit="1" customWidth="1"/>
    <col min="2" max="2" width="41.7109375" style="107" customWidth="1"/>
    <col min="3" max="3" width="17.28515625" style="107" customWidth="1"/>
    <col min="4" max="6" width="15.28515625" style="107" customWidth="1"/>
    <col min="7" max="7" width="14.140625" style="107" bestFit="1" customWidth="1"/>
    <col min="8" max="8" width="17.5703125" style="107" bestFit="1" customWidth="1"/>
    <col min="9" max="21" width="15.28515625" style="107" customWidth="1"/>
    <col min="22" max="22" width="16" style="107" bestFit="1" customWidth="1"/>
    <col min="23" max="29" width="15.28515625" style="107" customWidth="1"/>
    <col min="30" max="30" width="16.85546875" style="107" bestFit="1" customWidth="1"/>
    <col min="31" max="32" width="15.28515625" style="107" hidden="1" customWidth="1" outlineLevel="1"/>
    <col min="33" max="33" width="15.28515625" style="107" customWidth="1" collapsed="1"/>
    <col min="34" max="34" width="17.140625" style="107" customWidth="1"/>
    <col min="35" max="35" width="15.28515625" style="107" customWidth="1"/>
    <col min="36" max="36" width="14.85546875" style="107" customWidth="1"/>
    <col min="37" max="45" width="15.28515625" style="107" customWidth="1"/>
    <col min="46" max="46" width="16" style="107" customWidth="1"/>
    <col min="47" max="47" width="15.28515625" style="107" customWidth="1"/>
    <col min="48" max="48" width="16" style="107" customWidth="1"/>
    <col min="49" max="51" width="15.28515625" style="107" customWidth="1"/>
    <col min="52" max="52" width="18.140625" style="107" customWidth="1"/>
    <col min="53" max="53" width="15.28515625" style="107" customWidth="1"/>
    <col min="54" max="54" width="18.7109375" style="107" customWidth="1"/>
    <col min="55" max="61" width="15.28515625" style="107" customWidth="1"/>
    <col min="62" max="62" width="15.28515625" style="107" hidden="1" customWidth="1" outlineLevel="1"/>
    <col min="63" max="63" width="16.28515625" style="107" bestFit="1" customWidth="1" collapsed="1"/>
    <col min="64" max="64" width="17.28515625" style="107" bestFit="1" customWidth="1"/>
    <col min="65" max="65" width="15.85546875" style="107" bestFit="1" customWidth="1"/>
    <col min="66" max="71" width="9.140625" style="107"/>
    <col min="72" max="72" width="11.5703125" style="107" bestFit="1" customWidth="1"/>
    <col min="73" max="16384" width="9.140625" style="107"/>
  </cols>
  <sheetData>
    <row r="1" spans="1:64" x14ac:dyDescent="0.2">
      <c r="A1" s="106" t="s">
        <v>0</v>
      </c>
      <c r="C1" s="106"/>
      <c r="M1" s="106"/>
      <c r="AI1" s="106"/>
      <c r="AJ1" s="106"/>
      <c r="AK1" s="106"/>
      <c r="AL1" s="106"/>
      <c r="AM1" s="106"/>
      <c r="AO1" s="106"/>
      <c r="AP1" s="106"/>
      <c r="AQ1" s="106"/>
      <c r="AR1" s="106"/>
      <c r="AT1" s="106"/>
      <c r="AU1" s="106"/>
      <c r="AW1" s="106"/>
      <c r="AX1" s="106"/>
      <c r="AY1" s="106"/>
      <c r="AZ1" s="106"/>
      <c r="BA1" s="106"/>
      <c r="BB1" s="106"/>
      <c r="BC1" s="106"/>
      <c r="BF1" s="106"/>
      <c r="BG1" s="106"/>
      <c r="BH1" s="106"/>
      <c r="BI1" s="106"/>
      <c r="BJ1" s="106"/>
      <c r="BL1" s="106"/>
    </row>
    <row r="2" spans="1:64" ht="14.25" x14ac:dyDescent="0.2">
      <c r="A2" s="106" t="s">
        <v>191</v>
      </c>
      <c r="C2" s="106"/>
      <c r="K2" s="4" t="s">
        <v>261</v>
      </c>
      <c r="L2" s="30"/>
      <c r="U2" s="4" t="s">
        <v>262</v>
      </c>
      <c r="V2" s="30"/>
      <c r="AG2" s="138" t="s">
        <v>263</v>
      </c>
      <c r="AH2" s="139"/>
      <c r="AM2" s="106"/>
      <c r="AN2" s="106"/>
      <c r="AO2" s="106"/>
      <c r="AP2" s="106"/>
      <c r="AQ2" s="106"/>
      <c r="AR2" s="138" t="s">
        <v>264</v>
      </c>
      <c r="AS2" s="139"/>
      <c r="AX2" s="106"/>
      <c r="AY2" s="106"/>
      <c r="AZ2" s="106"/>
      <c r="BA2" s="106"/>
      <c r="BB2" s="138" t="s">
        <v>265</v>
      </c>
      <c r="BC2" s="30"/>
      <c r="BH2" s="106"/>
      <c r="BI2" s="106"/>
      <c r="BJ2" s="106"/>
      <c r="BK2" s="138" t="s">
        <v>266</v>
      </c>
      <c r="BL2" s="30"/>
    </row>
    <row r="3" spans="1:64" x14ac:dyDescent="0.2">
      <c r="A3" s="106" t="s">
        <v>2</v>
      </c>
      <c r="C3" s="106"/>
    </row>
    <row r="4" spans="1:64" x14ac:dyDescent="0.2">
      <c r="A4" s="106" t="s">
        <v>258</v>
      </c>
      <c r="C4" s="106"/>
      <c r="BB4" s="108"/>
    </row>
    <row r="5" spans="1:64" x14ac:dyDescent="0.2">
      <c r="A5" s="106" t="s">
        <v>259</v>
      </c>
      <c r="C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</row>
    <row r="6" spans="1:64" x14ac:dyDescent="0.2">
      <c r="D6" s="109" t="s">
        <v>68</v>
      </c>
      <c r="E6" s="109" t="s">
        <v>68</v>
      </c>
      <c r="F6" s="109" t="s">
        <v>68</v>
      </c>
      <c r="G6" s="109" t="s">
        <v>68</v>
      </c>
      <c r="H6" s="109" t="s">
        <v>68</v>
      </c>
      <c r="I6" s="109" t="s">
        <v>68</v>
      </c>
      <c r="J6" s="109" t="s">
        <v>68</v>
      </c>
      <c r="K6" s="109" t="s">
        <v>68</v>
      </c>
      <c r="L6" s="109" t="s">
        <v>68</v>
      </c>
      <c r="M6" s="109" t="s">
        <v>68</v>
      </c>
      <c r="N6" s="109" t="s">
        <v>68</v>
      </c>
      <c r="O6" s="109" t="s">
        <v>68</v>
      </c>
      <c r="P6" s="109" t="s">
        <v>68</v>
      </c>
      <c r="Q6" s="109" t="s">
        <v>68</v>
      </c>
      <c r="R6" s="109" t="s">
        <v>68</v>
      </c>
      <c r="S6" s="109" t="s">
        <v>68</v>
      </c>
      <c r="T6" s="109" t="s">
        <v>68</v>
      </c>
      <c r="U6" s="109" t="s">
        <v>68</v>
      </c>
      <c r="V6" s="109" t="s">
        <v>68</v>
      </c>
      <c r="W6" s="109" t="s">
        <v>68</v>
      </c>
      <c r="X6" s="109" t="s">
        <v>68</v>
      </c>
      <c r="Y6" s="109" t="s">
        <v>202</v>
      </c>
      <c r="Z6" s="109" t="s">
        <v>202</v>
      </c>
      <c r="AA6" s="109" t="s">
        <v>202</v>
      </c>
      <c r="AB6" s="109" t="s">
        <v>202</v>
      </c>
      <c r="AC6" s="109" t="s">
        <v>202</v>
      </c>
      <c r="AD6" s="109" t="s">
        <v>202</v>
      </c>
      <c r="AE6" s="109" t="s">
        <v>202</v>
      </c>
      <c r="AF6" s="109" t="s">
        <v>202</v>
      </c>
      <c r="AI6" s="109" t="s">
        <v>68</v>
      </c>
      <c r="AJ6" s="109" t="s">
        <v>68</v>
      </c>
      <c r="AK6" s="109" t="s">
        <v>68</v>
      </c>
      <c r="AL6" s="109" t="s">
        <v>68</v>
      </c>
      <c r="AM6" s="109" t="s">
        <v>68</v>
      </c>
      <c r="AN6" s="109" t="s">
        <v>68</v>
      </c>
      <c r="AO6" s="109" t="s">
        <v>68</v>
      </c>
      <c r="AP6" s="109" t="s">
        <v>68</v>
      </c>
      <c r="AQ6" s="109" t="s">
        <v>68</v>
      </c>
      <c r="AR6" s="109" t="s">
        <v>68</v>
      </c>
      <c r="AS6" s="109" t="s">
        <v>68</v>
      </c>
      <c r="AT6" s="109" t="s">
        <v>68</v>
      </c>
      <c r="AU6" s="109" t="s">
        <v>68</v>
      </c>
      <c r="AV6" s="109" t="s">
        <v>68</v>
      </c>
      <c r="AW6" s="109" t="s">
        <v>68</v>
      </c>
      <c r="AX6" s="109" t="s">
        <v>68</v>
      </c>
      <c r="AY6" s="109" t="s">
        <v>68</v>
      </c>
      <c r="AZ6" s="109" t="s">
        <v>68</v>
      </c>
      <c r="BA6" s="109" t="s">
        <v>68</v>
      </c>
      <c r="BB6" s="109" t="s">
        <v>202</v>
      </c>
      <c r="BC6" s="109" t="s">
        <v>202</v>
      </c>
      <c r="BD6" s="109" t="s">
        <v>202</v>
      </c>
      <c r="BE6" s="109" t="s">
        <v>202</v>
      </c>
      <c r="BF6" s="109" t="s">
        <v>202</v>
      </c>
      <c r="BG6" s="109" t="s">
        <v>202</v>
      </c>
      <c r="BH6" s="109" t="s">
        <v>202</v>
      </c>
      <c r="BI6" s="109" t="s">
        <v>202</v>
      </c>
      <c r="BJ6" s="109" t="s">
        <v>202</v>
      </c>
    </row>
    <row r="7" spans="1:64" x14ac:dyDescent="0.2">
      <c r="D7" s="109" t="s">
        <v>70</v>
      </c>
      <c r="E7" s="109" t="s">
        <v>70</v>
      </c>
      <c r="F7" s="109" t="s">
        <v>70</v>
      </c>
      <c r="G7" s="109" t="s">
        <v>70</v>
      </c>
      <c r="H7" s="109" t="s">
        <v>70</v>
      </c>
      <c r="I7" s="109" t="s">
        <v>70</v>
      </c>
      <c r="J7" s="109" t="s">
        <v>70</v>
      </c>
      <c r="K7" s="109" t="s">
        <v>70</v>
      </c>
      <c r="L7" s="109" t="s">
        <v>70</v>
      </c>
      <c r="M7" s="109" t="s">
        <v>70</v>
      </c>
      <c r="N7" s="109" t="s">
        <v>70</v>
      </c>
      <c r="O7" s="109" t="s">
        <v>70</v>
      </c>
      <c r="P7" s="109" t="s">
        <v>70</v>
      </c>
      <c r="Q7" s="109" t="s">
        <v>70</v>
      </c>
      <c r="R7" s="109" t="s">
        <v>70</v>
      </c>
      <c r="S7" s="109" t="s">
        <v>70</v>
      </c>
      <c r="T7" s="109" t="s">
        <v>70</v>
      </c>
      <c r="U7" s="109" t="s">
        <v>70</v>
      </c>
      <c r="V7" s="109" t="s">
        <v>70</v>
      </c>
      <c r="W7" s="109" t="s">
        <v>70</v>
      </c>
      <c r="X7" s="109" t="s">
        <v>70</v>
      </c>
      <c r="Y7" s="109" t="s">
        <v>70</v>
      </c>
      <c r="Z7" s="109" t="s">
        <v>70</v>
      </c>
      <c r="AA7" s="109" t="s">
        <v>70</v>
      </c>
      <c r="AB7" s="109" t="s">
        <v>70</v>
      </c>
      <c r="AC7" s="109" t="s">
        <v>70</v>
      </c>
      <c r="AD7" s="109" t="s">
        <v>70</v>
      </c>
      <c r="AE7" s="109" t="s">
        <v>70</v>
      </c>
      <c r="AF7" s="109" t="s">
        <v>70</v>
      </c>
      <c r="AI7" s="109" t="s">
        <v>12</v>
      </c>
      <c r="AJ7" s="109" t="s">
        <v>12</v>
      </c>
      <c r="AK7" s="109" t="s">
        <v>12</v>
      </c>
      <c r="AL7" s="109" t="s">
        <v>12</v>
      </c>
      <c r="AM7" s="109" t="s">
        <v>12</v>
      </c>
      <c r="AN7" s="109" t="s">
        <v>12</v>
      </c>
      <c r="AO7" s="109" t="s">
        <v>12</v>
      </c>
      <c r="AP7" s="109" t="s">
        <v>12</v>
      </c>
      <c r="AQ7" s="109" t="s">
        <v>12</v>
      </c>
      <c r="AR7" s="109" t="s">
        <v>12</v>
      </c>
      <c r="AS7" s="109" t="s">
        <v>12</v>
      </c>
      <c r="AT7" s="109" t="s">
        <v>12</v>
      </c>
      <c r="AU7" s="109" t="s">
        <v>12</v>
      </c>
      <c r="AV7" s="109" t="s">
        <v>12</v>
      </c>
      <c r="AW7" s="109" t="s">
        <v>12</v>
      </c>
      <c r="AX7" s="109" t="s">
        <v>12</v>
      </c>
      <c r="AY7" s="109" t="s">
        <v>12</v>
      </c>
      <c r="AZ7" s="109" t="s">
        <v>12</v>
      </c>
      <c r="BA7" s="109" t="s">
        <v>12</v>
      </c>
      <c r="BB7" s="109" t="s">
        <v>12</v>
      </c>
      <c r="BC7" s="109" t="s">
        <v>12</v>
      </c>
      <c r="BD7" s="109" t="s">
        <v>12</v>
      </c>
      <c r="BE7" s="109" t="s">
        <v>12</v>
      </c>
      <c r="BF7" s="109" t="s">
        <v>12</v>
      </c>
      <c r="BG7" s="109" t="s">
        <v>12</v>
      </c>
      <c r="BH7" s="109" t="s">
        <v>12</v>
      </c>
      <c r="BI7" s="109" t="s">
        <v>12</v>
      </c>
      <c r="BJ7" s="109" t="s">
        <v>12</v>
      </c>
    </row>
    <row r="8" spans="1:64" x14ac:dyDescent="0.2">
      <c r="U8" s="89"/>
      <c r="AL8" s="109" t="s">
        <v>71</v>
      </c>
      <c r="AM8" s="109" t="s">
        <v>71</v>
      </c>
    </row>
    <row r="9" spans="1:64" s="141" customFormat="1" ht="12" x14ac:dyDescent="0.2">
      <c r="C9" s="142" t="s">
        <v>3</v>
      </c>
      <c r="D9" s="143">
        <v>20.010000000000002</v>
      </c>
      <c r="E9" s="143">
        <f t="shared" ref="E9:V9" si="0">+D9+0.01</f>
        <v>20.020000000000003</v>
      </c>
      <c r="F9" s="143">
        <f t="shared" si="0"/>
        <v>20.030000000000005</v>
      </c>
      <c r="G9" s="143">
        <f t="shared" si="0"/>
        <v>20.040000000000006</v>
      </c>
      <c r="H9" s="143">
        <f t="shared" si="0"/>
        <v>20.050000000000008</v>
      </c>
      <c r="I9" s="143">
        <f t="shared" si="0"/>
        <v>20.060000000000009</v>
      </c>
      <c r="J9" s="143">
        <f t="shared" si="0"/>
        <v>20.070000000000011</v>
      </c>
      <c r="K9" s="143">
        <f t="shared" si="0"/>
        <v>20.080000000000013</v>
      </c>
      <c r="L9" s="143">
        <f t="shared" si="0"/>
        <v>20.090000000000014</v>
      </c>
      <c r="M9" s="143">
        <f t="shared" si="0"/>
        <v>20.100000000000016</v>
      </c>
      <c r="N9" s="143">
        <f t="shared" si="0"/>
        <v>20.110000000000017</v>
      </c>
      <c r="O9" s="143">
        <f t="shared" si="0"/>
        <v>20.120000000000019</v>
      </c>
      <c r="P9" s="143">
        <f t="shared" si="0"/>
        <v>20.13000000000002</v>
      </c>
      <c r="Q9" s="143">
        <f t="shared" si="0"/>
        <v>20.140000000000022</v>
      </c>
      <c r="R9" s="143">
        <f t="shared" si="0"/>
        <v>20.150000000000023</v>
      </c>
      <c r="S9" s="143">
        <f t="shared" si="0"/>
        <v>20.160000000000025</v>
      </c>
      <c r="T9" s="143">
        <f t="shared" si="0"/>
        <v>20.170000000000027</v>
      </c>
      <c r="U9" s="143">
        <f t="shared" si="0"/>
        <v>20.180000000000028</v>
      </c>
      <c r="V9" s="143">
        <f t="shared" si="0"/>
        <v>20.19000000000003</v>
      </c>
      <c r="W9" s="143">
        <v>20.23</v>
      </c>
      <c r="X9" s="143">
        <v>20.3</v>
      </c>
      <c r="Y9" s="143">
        <v>21.01</v>
      </c>
      <c r="Z9" s="143">
        <f>+Y9+0.01</f>
        <v>21.020000000000003</v>
      </c>
      <c r="AA9" s="143">
        <f>+Z9+0.01</f>
        <v>21.030000000000005</v>
      </c>
      <c r="AB9" s="143">
        <f>+AA9+0.01</f>
        <v>21.040000000000006</v>
      </c>
      <c r="AC9" s="143">
        <f>+AB9+0.01</f>
        <v>21.050000000000008</v>
      </c>
      <c r="AD9" s="143">
        <f>AC9+0.02</f>
        <v>21.070000000000007</v>
      </c>
      <c r="AE9" s="143">
        <v>0</v>
      </c>
      <c r="AF9" s="143">
        <v>0</v>
      </c>
      <c r="AG9" s="144" t="s">
        <v>72</v>
      </c>
      <c r="AH9" s="144" t="s">
        <v>4</v>
      </c>
      <c r="AI9" s="145">
        <f>+D9</f>
        <v>20.010000000000002</v>
      </c>
      <c r="AJ9" s="145">
        <f>+E9</f>
        <v>20.020000000000003</v>
      </c>
      <c r="AK9" s="145">
        <f>+G9</f>
        <v>20.040000000000006</v>
      </c>
      <c r="AL9" s="145">
        <f>+L9</f>
        <v>20.090000000000014</v>
      </c>
      <c r="AM9" s="145">
        <f>+M9</f>
        <v>20.100000000000016</v>
      </c>
      <c r="AN9" s="145">
        <v>20.14</v>
      </c>
      <c r="AO9" s="145">
        <v>20.149999999999999</v>
      </c>
      <c r="AP9" s="145">
        <f>+AO9+0.01</f>
        <v>20.16</v>
      </c>
      <c r="AQ9" s="145">
        <f>+AP9+0.01</f>
        <v>20.170000000000002</v>
      </c>
      <c r="AR9" s="145">
        <v>20.2</v>
      </c>
      <c r="AS9" s="145">
        <f>+AR9+0.01</f>
        <v>20.21</v>
      </c>
      <c r="AT9" s="145">
        <f t="shared" ref="AT9:BA9" si="1">+AS9+0.01</f>
        <v>20.220000000000002</v>
      </c>
      <c r="AU9" s="145">
        <f t="shared" si="1"/>
        <v>20.230000000000004</v>
      </c>
      <c r="AV9" s="145">
        <f t="shared" si="1"/>
        <v>20.240000000000006</v>
      </c>
      <c r="AW9" s="145">
        <f t="shared" si="1"/>
        <v>20.250000000000007</v>
      </c>
      <c r="AX9" s="145">
        <f t="shared" si="1"/>
        <v>20.260000000000009</v>
      </c>
      <c r="AY9" s="145">
        <f t="shared" si="1"/>
        <v>20.27000000000001</v>
      </c>
      <c r="AZ9" s="145">
        <f t="shared" si="1"/>
        <v>20.280000000000012</v>
      </c>
      <c r="BA9" s="145">
        <f t="shared" si="1"/>
        <v>20.290000000000013</v>
      </c>
      <c r="BB9" s="145">
        <f>+'SEF-19E (BR-011) p2-7'!Y9</f>
        <v>21.01</v>
      </c>
      <c r="BC9" s="145">
        <f>+'SEF-19E (BR-011) p2-7'!Z9</f>
        <v>21.020000000000003</v>
      </c>
      <c r="BD9" s="145">
        <f>+AC9</f>
        <v>21.050000000000008</v>
      </c>
      <c r="BE9" s="145">
        <f>+BD9+0.01</f>
        <v>21.060000000000009</v>
      </c>
      <c r="BF9" s="145">
        <v>21.08</v>
      </c>
      <c r="BG9" s="145">
        <v>21.09</v>
      </c>
      <c r="BH9" s="145">
        <v>21.1</v>
      </c>
      <c r="BI9" s="145">
        <v>21.11</v>
      </c>
      <c r="BJ9" s="145"/>
      <c r="BK9" s="144" t="s">
        <v>72</v>
      </c>
      <c r="BL9" s="144" t="s">
        <v>12</v>
      </c>
    </row>
    <row r="10" spans="1:64" s="141" customFormat="1" ht="13.5" customHeight="1" x14ac:dyDescent="0.2">
      <c r="A10" s="142" t="s">
        <v>8</v>
      </c>
      <c r="B10" s="142" t="s">
        <v>9</v>
      </c>
      <c r="C10" s="142" t="s">
        <v>10</v>
      </c>
      <c r="D10" s="142" t="s">
        <v>76</v>
      </c>
      <c r="E10" s="142" t="s">
        <v>77</v>
      </c>
      <c r="F10" s="142" t="s">
        <v>78</v>
      </c>
      <c r="G10" s="142" t="s">
        <v>79</v>
      </c>
      <c r="H10" s="142" t="s">
        <v>80</v>
      </c>
      <c r="I10" s="142" t="s">
        <v>81</v>
      </c>
      <c r="J10" s="146" t="s">
        <v>82</v>
      </c>
      <c r="K10" s="142" t="s">
        <v>83</v>
      </c>
      <c r="L10" s="142" t="s">
        <v>84</v>
      </c>
      <c r="M10" s="142" t="s">
        <v>85</v>
      </c>
      <c r="N10" s="142" t="s">
        <v>203</v>
      </c>
      <c r="O10" s="142" t="s">
        <v>87</v>
      </c>
      <c r="P10" s="142" t="s">
        <v>88</v>
      </c>
      <c r="Q10" s="142" t="s">
        <v>204</v>
      </c>
      <c r="R10" s="142" t="s">
        <v>90</v>
      </c>
      <c r="S10" s="142" t="s">
        <v>91</v>
      </c>
      <c r="T10" s="142" t="s">
        <v>99</v>
      </c>
      <c r="U10" s="142" t="s">
        <v>93</v>
      </c>
      <c r="V10" s="142" t="s">
        <v>93</v>
      </c>
      <c r="W10" s="142" t="s">
        <v>94</v>
      </c>
      <c r="X10" s="142" t="s">
        <v>95</v>
      </c>
      <c r="Y10" s="142" t="s">
        <v>205</v>
      </c>
      <c r="Z10" s="142" t="s">
        <v>206</v>
      </c>
      <c r="AA10" s="142" t="s">
        <v>207</v>
      </c>
      <c r="AB10" s="142" t="s">
        <v>208</v>
      </c>
      <c r="AC10" s="142" t="s">
        <v>209</v>
      </c>
      <c r="AD10" s="142" t="s">
        <v>210</v>
      </c>
      <c r="AE10" s="142" t="s">
        <v>211</v>
      </c>
      <c r="AF10" s="142" t="s">
        <v>211</v>
      </c>
      <c r="AG10" s="147" t="s">
        <v>70</v>
      </c>
      <c r="AH10" s="147" t="s">
        <v>10</v>
      </c>
      <c r="AI10" s="142" t="s">
        <v>76</v>
      </c>
      <c r="AJ10" s="142" t="s">
        <v>77</v>
      </c>
      <c r="AK10" s="142" t="s">
        <v>79</v>
      </c>
      <c r="AL10" s="142" t="s">
        <v>84</v>
      </c>
      <c r="AM10" s="142" t="s">
        <v>85</v>
      </c>
      <c r="AN10" s="142" t="s">
        <v>97</v>
      </c>
      <c r="AO10" s="142" t="s">
        <v>98</v>
      </c>
      <c r="AP10" s="142" t="s">
        <v>91</v>
      </c>
      <c r="AQ10" s="142" t="s">
        <v>99</v>
      </c>
      <c r="AR10" s="142" t="s">
        <v>212</v>
      </c>
      <c r="AS10" s="142" t="s">
        <v>101</v>
      </c>
      <c r="AT10" s="142" t="s">
        <v>132</v>
      </c>
      <c r="AU10" s="142" t="s">
        <v>94</v>
      </c>
      <c r="AV10" s="142" t="s">
        <v>213</v>
      </c>
      <c r="AW10" s="142" t="s">
        <v>102</v>
      </c>
      <c r="AX10" s="142" t="s">
        <v>103</v>
      </c>
      <c r="AY10" s="142" t="s">
        <v>104</v>
      </c>
      <c r="AZ10" s="142" t="s">
        <v>105</v>
      </c>
      <c r="BA10" s="142"/>
      <c r="BB10" s="142" t="s">
        <v>205</v>
      </c>
      <c r="BC10" s="142" t="s">
        <v>206</v>
      </c>
      <c r="BD10" s="142" t="s">
        <v>209</v>
      </c>
      <c r="BE10" s="142" t="s">
        <v>214</v>
      </c>
      <c r="BF10" s="142" t="s">
        <v>106</v>
      </c>
      <c r="BG10" s="142" t="s">
        <v>215</v>
      </c>
      <c r="BH10" s="142" t="s">
        <v>216</v>
      </c>
      <c r="BI10" s="142" t="s">
        <v>217</v>
      </c>
      <c r="BJ10" s="142"/>
      <c r="BK10" s="147" t="s">
        <v>108</v>
      </c>
      <c r="BL10" s="147" t="s">
        <v>10</v>
      </c>
    </row>
    <row r="11" spans="1:64" s="141" customFormat="1" ht="12" x14ac:dyDescent="0.2">
      <c r="A11" s="142" t="s">
        <v>15</v>
      </c>
      <c r="C11" s="142" t="s">
        <v>16</v>
      </c>
      <c r="D11" s="142" t="s">
        <v>109</v>
      </c>
      <c r="E11" s="142" t="s">
        <v>110</v>
      </c>
      <c r="F11" s="148" t="s">
        <v>111</v>
      </c>
      <c r="G11" s="148" t="s">
        <v>112</v>
      </c>
      <c r="H11" s="142" t="s">
        <v>113</v>
      </c>
      <c r="I11" s="142" t="s">
        <v>114</v>
      </c>
      <c r="J11" s="146" t="s">
        <v>115</v>
      </c>
      <c r="K11" s="142" t="s">
        <v>116</v>
      </c>
      <c r="L11" s="148" t="s">
        <v>117</v>
      </c>
      <c r="M11" s="148" t="s">
        <v>118</v>
      </c>
      <c r="N11" s="148" t="s">
        <v>218</v>
      </c>
      <c r="O11" s="142" t="s">
        <v>120</v>
      </c>
      <c r="P11" s="142" t="s">
        <v>121</v>
      </c>
      <c r="Q11" s="142" t="s">
        <v>219</v>
      </c>
      <c r="R11" s="142" t="s">
        <v>123</v>
      </c>
      <c r="S11" s="142" t="s">
        <v>121</v>
      </c>
      <c r="T11" s="142" t="s">
        <v>220</v>
      </c>
      <c r="U11" s="142" t="s">
        <v>124</v>
      </c>
      <c r="V11" s="142" t="s">
        <v>43</v>
      </c>
      <c r="W11" s="142" t="s">
        <v>125</v>
      </c>
      <c r="X11" s="142" t="s">
        <v>126</v>
      </c>
      <c r="Y11" s="142" t="s">
        <v>221</v>
      </c>
      <c r="Z11" s="142" t="s">
        <v>222</v>
      </c>
      <c r="AA11" s="142" t="s">
        <v>223</v>
      </c>
      <c r="AB11" s="142" t="s">
        <v>224</v>
      </c>
      <c r="AC11" s="142" t="s">
        <v>225</v>
      </c>
      <c r="AD11" s="149" t="s">
        <v>43</v>
      </c>
      <c r="AE11" s="142" t="s">
        <v>226</v>
      </c>
      <c r="AF11" s="142" t="s">
        <v>226</v>
      </c>
      <c r="AG11" s="147" t="s">
        <v>17</v>
      </c>
      <c r="AH11" s="147" t="s">
        <v>18</v>
      </c>
      <c r="AI11" s="142" t="s">
        <v>109</v>
      </c>
      <c r="AJ11" s="142" t="s">
        <v>110</v>
      </c>
      <c r="AK11" s="148" t="s">
        <v>112</v>
      </c>
      <c r="AL11" s="148" t="s">
        <v>117</v>
      </c>
      <c r="AM11" s="148" t="s">
        <v>118</v>
      </c>
      <c r="AN11" s="149" t="s">
        <v>128</v>
      </c>
      <c r="AO11" s="142" t="s">
        <v>129</v>
      </c>
      <c r="AP11" s="142" t="s">
        <v>121</v>
      </c>
      <c r="AQ11" s="142" t="s">
        <v>118</v>
      </c>
      <c r="AR11" s="142" t="s">
        <v>130</v>
      </c>
      <c r="AS11" s="142" t="s">
        <v>131</v>
      </c>
      <c r="AT11" s="142" t="s">
        <v>226</v>
      </c>
      <c r="AU11" s="142" t="s">
        <v>125</v>
      </c>
      <c r="AV11" s="142" t="s">
        <v>227</v>
      </c>
      <c r="AW11" s="142" t="s">
        <v>134</v>
      </c>
      <c r="AX11" s="142" t="s">
        <v>135</v>
      </c>
      <c r="AY11" s="142" t="s">
        <v>136</v>
      </c>
      <c r="AZ11" s="142" t="s">
        <v>137</v>
      </c>
      <c r="BA11" s="142" t="s">
        <v>228</v>
      </c>
      <c r="BB11" s="142" t="s">
        <v>229</v>
      </c>
      <c r="BC11" s="142" t="s">
        <v>222</v>
      </c>
      <c r="BD11" s="142" t="s">
        <v>225</v>
      </c>
      <c r="BE11" s="142" t="s">
        <v>230</v>
      </c>
      <c r="BF11" s="142" t="s">
        <v>231</v>
      </c>
      <c r="BG11" s="142" t="s">
        <v>232</v>
      </c>
      <c r="BH11" s="142" t="s">
        <v>233</v>
      </c>
      <c r="BI11" s="142" t="s">
        <v>234</v>
      </c>
      <c r="BJ11" s="142" t="s">
        <v>211</v>
      </c>
      <c r="BK11" s="147" t="s">
        <v>17</v>
      </c>
      <c r="BL11" s="147" t="s">
        <v>18</v>
      </c>
    </row>
    <row r="12" spans="1:64" x14ac:dyDescent="0.2">
      <c r="C12" s="91" t="s">
        <v>20</v>
      </c>
      <c r="D12" s="109" t="s">
        <v>21</v>
      </c>
      <c r="E12" s="109" t="s">
        <v>141</v>
      </c>
      <c r="F12" s="109" t="s">
        <v>23</v>
      </c>
      <c r="G12" s="109" t="s">
        <v>142</v>
      </c>
      <c r="H12" s="109" t="s">
        <v>25</v>
      </c>
      <c r="I12" s="109" t="s">
        <v>143</v>
      </c>
      <c r="J12" s="109" t="s">
        <v>144</v>
      </c>
      <c r="K12" s="109" t="s">
        <v>145</v>
      </c>
      <c r="L12" s="109" t="s">
        <v>146</v>
      </c>
      <c r="M12" s="109" t="s">
        <v>147</v>
      </c>
      <c r="N12" s="109" t="s">
        <v>148</v>
      </c>
      <c r="O12" s="109" t="s">
        <v>149</v>
      </c>
      <c r="P12" s="109" t="s">
        <v>150</v>
      </c>
      <c r="Q12" s="109" t="s">
        <v>151</v>
      </c>
      <c r="R12" s="109" t="s">
        <v>152</v>
      </c>
      <c r="S12" s="109" t="s">
        <v>153</v>
      </c>
      <c r="T12" s="109" t="s">
        <v>235</v>
      </c>
      <c r="U12" s="109" t="s">
        <v>236</v>
      </c>
      <c r="V12" s="109" t="s">
        <v>237</v>
      </c>
      <c r="W12" s="109" t="s">
        <v>157</v>
      </c>
      <c r="X12" s="109" t="s">
        <v>157</v>
      </c>
      <c r="Y12" s="109" t="s">
        <v>238</v>
      </c>
      <c r="Z12" s="109" t="s">
        <v>239</v>
      </c>
      <c r="AA12" s="109" t="s">
        <v>160</v>
      </c>
      <c r="AB12" s="109" t="s">
        <v>161</v>
      </c>
      <c r="AC12" s="109" t="s">
        <v>162</v>
      </c>
      <c r="AD12" s="109" t="s">
        <v>163</v>
      </c>
      <c r="AE12" s="109" t="s">
        <v>164</v>
      </c>
      <c r="AF12" s="109" t="s">
        <v>165</v>
      </c>
      <c r="AG12" s="110" t="s">
        <v>240</v>
      </c>
      <c r="AH12" s="110" t="s">
        <v>241</v>
      </c>
      <c r="AI12" s="109" t="s">
        <v>166</v>
      </c>
      <c r="AJ12" s="109" t="s">
        <v>168</v>
      </c>
      <c r="AK12" s="109" t="s">
        <v>169</v>
      </c>
      <c r="AL12" s="109" t="s">
        <v>170</v>
      </c>
      <c r="AM12" s="109" t="s">
        <v>171</v>
      </c>
      <c r="AN12" s="109" t="s">
        <v>172</v>
      </c>
      <c r="AO12" s="109" t="s">
        <v>173</v>
      </c>
      <c r="AP12" s="109" t="s">
        <v>174</v>
      </c>
      <c r="AQ12" s="109" t="s">
        <v>175</v>
      </c>
      <c r="AR12" s="109" t="s">
        <v>176</v>
      </c>
      <c r="AS12" s="109" t="s">
        <v>177</v>
      </c>
      <c r="AT12" s="109" t="s">
        <v>178</v>
      </c>
      <c r="AU12" s="109" t="s">
        <v>179</v>
      </c>
      <c r="AV12" s="109" t="s">
        <v>180</v>
      </c>
      <c r="AW12" s="109" t="s">
        <v>242</v>
      </c>
      <c r="AX12" s="109" t="s">
        <v>243</v>
      </c>
      <c r="AY12" s="109" t="s">
        <v>244</v>
      </c>
      <c r="AZ12" s="109" t="s">
        <v>245</v>
      </c>
      <c r="BA12" s="109" t="s">
        <v>246</v>
      </c>
      <c r="BB12" s="109" t="s">
        <v>247</v>
      </c>
      <c r="BC12" s="109" t="s">
        <v>248</v>
      </c>
      <c r="BD12" s="109" t="s">
        <v>249</v>
      </c>
      <c r="BE12" s="109" t="s">
        <v>250</v>
      </c>
      <c r="BF12" s="109" t="s">
        <v>251</v>
      </c>
      <c r="BG12" s="109" t="s">
        <v>252</v>
      </c>
      <c r="BH12" s="109" t="s">
        <v>253</v>
      </c>
      <c r="BI12" s="109" t="s">
        <v>254</v>
      </c>
      <c r="BJ12" s="109" t="s">
        <v>255</v>
      </c>
      <c r="BK12" s="110" t="s">
        <v>256</v>
      </c>
      <c r="BL12" s="110" t="s">
        <v>257</v>
      </c>
    </row>
    <row r="13" spans="1:64" x14ac:dyDescent="0.2">
      <c r="A13" s="91">
        <v>1</v>
      </c>
      <c r="B13" s="92" t="s">
        <v>27</v>
      </c>
      <c r="AG13" s="111"/>
      <c r="AH13" s="111"/>
      <c r="BK13" s="111"/>
      <c r="BL13" s="111"/>
    </row>
    <row r="14" spans="1:64" x14ac:dyDescent="0.2">
      <c r="A14" s="91">
        <f t="shared" ref="A14:A64" si="2">A13+1</f>
        <v>2</v>
      </c>
      <c r="B14" s="92" t="s">
        <v>28</v>
      </c>
      <c r="C14" s="93">
        <v>2165233766.8899999</v>
      </c>
      <c r="D14" s="93">
        <v>41299982.399803981</v>
      </c>
      <c r="E14" s="93">
        <v>6547835</v>
      </c>
      <c r="F14" s="93"/>
      <c r="G14" s="93"/>
      <c r="H14" s="93">
        <v>-206435594.02857196</v>
      </c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112">
        <f>SUM(D14:AF14)</f>
        <v>-158587776.62876797</v>
      </c>
      <c r="AH14" s="112">
        <f>+AG14+C14</f>
        <v>2006645990.2612319</v>
      </c>
      <c r="AI14" s="93">
        <v>-17794395.48</v>
      </c>
      <c r="AJ14" s="93">
        <v>11401700</v>
      </c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112">
        <f>SUM(AI14:BJ14)</f>
        <v>-6392695.4800000004</v>
      </c>
      <c r="BL14" s="112">
        <f>+BK14+AH14</f>
        <v>2000253294.7812319</v>
      </c>
    </row>
    <row r="15" spans="1:64" x14ac:dyDescent="0.2">
      <c r="A15" s="91">
        <f t="shared" si="2"/>
        <v>3</v>
      </c>
      <c r="B15" s="92" t="s">
        <v>192</v>
      </c>
      <c r="C15" s="94">
        <v>340431.51999999897</v>
      </c>
      <c r="D15" s="94">
        <v>114.23000000000138</v>
      </c>
      <c r="E15" s="94">
        <v>3986</v>
      </c>
      <c r="F15" s="94"/>
      <c r="G15" s="94"/>
      <c r="H15" s="94">
        <v>-16204.59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113">
        <f>SUM(D15:AF15)</f>
        <v>-12104.359999999999</v>
      </c>
      <c r="AH15" s="113">
        <f>+AG15+C15</f>
        <v>328327.15999999898</v>
      </c>
      <c r="AI15" s="94"/>
      <c r="AJ15" s="94">
        <v>3986</v>
      </c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113">
        <f>SUM(AI15:BJ15)</f>
        <v>3986</v>
      </c>
      <c r="BL15" s="113">
        <f>+BK15+AH15</f>
        <v>332313.15999999898</v>
      </c>
    </row>
    <row r="16" spans="1:64" x14ac:dyDescent="0.2">
      <c r="A16" s="91">
        <f t="shared" si="2"/>
        <v>4</v>
      </c>
      <c r="B16" s="92" t="s">
        <v>193</v>
      </c>
      <c r="C16" s="94">
        <v>155333122.24000001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113">
        <f>SUM(D16:AF16)</f>
        <v>0</v>
      </c>
      <c r="AH16" s="113">
        <f>+AG16+C16</f>
        <v>155333122.24000001</v>
      </c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>
        <v>-146289483.01756001</v>
      </c>
      <c r="BC16" s="94"/>
      <c r="BD16" s="94"/>
      <c r="BE16" s="94"/>
      <c r="BF16" s="94"/>
      <c r="BG16" s="94"/>
      <c r="BH16" s="94"/>
      <c r="BI16" s="94"/>
      <c r="BJ16" s="94"/>
      <c r="BK16" s="113">
        <f>SUM(AI16:BJ16)</f>
        <v>-146289483.01756001</v>
      </c>
      <c r="BL16" s="113">
        <f>+BK16+AH16</f>
        <v>9043639.2224400043</v>
      </c>
    </row>
    <row r="17" spans="1:72" x14ac:dyDescent="0.2">
      <c r="A17" s="91">
        <f t="shared" si="2"/>
        <v>5</v>
      </c>
      <c r="B17" s="92" t="s">
        <v>30</v>
      </c>
      <c r="C17" s="94">
        <v>122175867.17999999</v>
      </c>
      <c r="D17" s="94">
        <v>2744403.99</v>
      </c>
      <c r="E17" s="94"/>
      <c r="F17" s="94"/>
      <c r="G17" s="94"/>
      <c r="H17" s="94">
        <v>15741473.960000001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>
        <v>-858566.13</v>
      </c>
      <c r="X17" s="94">
        <v>0</v>
      </c>
      <c r="Y17" s="94"/>
      <c r="Z17" s="94"/>
      <c r="AA17" s="94"/>
      <c r="AB17" s="94"/>
      <c r="AC17" s="94"/>
      <c r="AD17" s="94"/>
      <c r="AE17" s="94"/>
      <c r="AF17" s="94"/>
      <c r="AG17" s="113">
        <f>SUM(D17:AF17)</f>
        <v>17627311.820000004</v>
      </c>
      <c r="AH17" s="113">
        <f>+AG17+C17</f>
        <v>139803179</v>
      </c>
      <c r="AI17" s="94">
        <v>-16381468.550000004</v>
      </c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>
        <v>-40453405.03977868</v>
      </c>
      <c r="BC17" s="94"/>
      <c r="BD17" s="94"/>
      <c r="BE17" s="94"/>
      <c r="BF17" s="94"/>
      <c r="BG17" s="94"/>
      <c r="BH17" s="94"/>
      <c r="BI17" s="94"/>
      <c r="BJ17" s="94"/>
      <c r="BK17" s="113">
        <f>SUM(AI17:BJ17)</f>
        <v>-56834873.589778684</v>
      </c>
      <c r="BL17" s="113">
        <f>+BK17+AH17</f>
        <v>82968305.410221308</v>
      </c>
    </row>
    <row r="18" spans="1:72" x14ac:dyDescent="0.2">
      <c r="A18" s="91">
        <f t="shared" si="2"/>
        <v>6</v>
      </c>
      <c r="B18" s="92" t="s">
        <v>31</v>
      </c>
      <c r="C18" s="114">
        <f t="shared" ref="C18:BL18" si="3">SUM(C14:C17)</f>
        <v>2443083187.8299994</v>
      </c>
      <c r="D18" s="114">
        <f t="shared" si="3"/>
        <v>44044500.61980398</v>
      </c>
      <c r="E18" s="114">
        <f t="shared" si="3"/>
        <v>6551821</v>
      </c>
      <c r="F18" s="114">
        <f t="shared" si="3"/>
        <v>0</v>
      </c>
      <c r="G18" s="114">
        <f t="shared" si="3"/>
        <v>0</v>
      </c>
      <c r="H18" s="114">
        <f t="shared" si="3"/>
        <v>-190710324.65857196</v>
      </c>
      <c r="I18" s="114">
        <f t="shared" si="3"/>
        <v>0</v>
      </c>
      <c r="J18" s="114">
        <f t="shared" si="3"/>
        <v>0</v>
      </c>
      <c r="K18" s="114">
        <f t="shared" si="3"/>
        <v>0</v>
      </c>
      <c r="L18" s="114">
        <f t="shared" si="3"/>
        <v>0</v>
      </c>
      <c r="M18" s="114">
        <f t="shared" si="3"/>
        <v>0</v>
      </c>
      <c r="N18" s="114">
        <f t="shared" si="3"/>
        <v>0</v>
      </c>
      <c r="O18" s="114">
        <f t="shared" si="3"/>
        <v>0</v>
      </c>
      <c r="P18" s="114">
        <f t="shared" si="3"/>
        <v>0</v>
      </c>
      <c r="Q18" s="114">
        <f t="shared" si="3"/>
        <v>0</v>
      </c>
      <c r="R18" s="114">
        <f t="shared" si="3"/>
        <v>0</v>
      </c>
      <c r="S18" s="114">
        <f t="shared" si="3"/>
        <v>0</v>
      </c>
      <c r="T18" s="114">
        <f t="shared" si="3"/>
        <v>0</v>
      </c>
      <c r="U18" s="114">
        <f t="shared" si="3"/>
        <v>0</v>
      </c>
      <c r="V18" s="114">
        <f t="shared" si="3"/>
        <v>0</v>
      </c>
      <c r="W18" s="114">
        <f t="shared" si="3"/>
        <v>-858566.13</v>
      </c>
      <c r="X18" s="114">
        <f t="shared" si="3"/>
        <v>0</v>
      </c>
      <c r="Y18" s="114">
        <f t="shared" si="3"/>
        <v>0</v>
      </c>
      <c r="Z18" s="114">
        <f t="shared" si="3"/>
        <v>0</v>
      </c>
      <c r="AA18" s="114">
        <f t="shared" si="3"/>
        <v>0</v>
      </c>
      <c r="AB18" s="114">
        <f t="shared" si="3"/>
        <v>0</v>
      </c>
      <c r="AC18" s="114">
        <f t="shared" si="3"/>
        <v>0</v>
      </c>
      <c r="AD18" s="114">
        <f t="shared" si="3"/>
        <v>0</v>
      </c>
      <c r="AE18" s="114">
        <f t="shared" si="3"/>
        <v>0</v>
      </c>
      <c r="AF18" s="114">
        <f t="shared" si="3"/>
        <v>0</v>
      </c>
      <c r="AG18" s="115">
        <f t="shared" si="3"/>
        <v>-140972569.16876799</v>
      </c>
      <c r="AH18" s="115">
        <f t="shared" si="3"/>
        <v>2302110618.661232</v>
      </c>
      <c r="AI18" s="114">
        <f t="shared" si="3"/>
        <v>-34175864.030000001</v>
      </c>
      <c r="AJ18" s="114">
        <f t="shared" si="3"/>
        <v>11405686</v>
      </c>
      <c r="AK18" s="114">
        <f t="shared" si="3"/>
        <v>0</v>
      </c>
      <c r="AL18" s="114">
        <f t="shared" si="3"/>
        <v>0</v>
      </c>
      <c r="AM18" s="114">
        <f t="shared" si="3"/>
        <v>0</v>
      </c>
      <c r="AN18" s="114">
        <f t="shared" si="3"/>
        <v>0</v>
      </c>
      <c r="AO18" s="114">
        <f t="shared" si="3"/>
        <v>0</v>
      </c>
      <c r="AP18" s="114">
        <f t="shared" si="3"/>
        <v>0</v>
      </c>
      <c r="AQ18" s="114">
        <f t="shared" si="3"/>
        <v>0</v>
      </c>
      <c r="AR18" s="114">
        <f t="shared" si="3"/>
        <v>0</v>
      </c>
      <c r="AS18" s="114">
        <f t="shared" si="3"/>
        <v>0</v>
      </c>
      <c r="AT18" s="114">
        <f t="shared" si="3"/>
        <v>0</v>
      </c>
      <c r="AU18" s="114">
        <f t="shared" si="3"/>
        <v>0</v>
      </c>
      <c r="AV18" s="114">
        <f t="shared" si="3"/>
        <v>0</v>
      </c>
      <c r="AW18" s="114">
        <f t="shared" si="3"/>
        <v>0</v>
      </c>
      <c r="AX18" s="114">
        <f t="shared" si="3"/>
        <v>0</v>
      </c>
      <c r="AY18" s="114">
        <f t="shared" si="3"/>
        <v>0</v>
      </c>
      <c r="AZ18" s="114">
        <f t="shared" si="3"/>
        <v>0</v>
      </c>
      <c r="BA18" s="114">
        <f t="shared" si="3"/>
        <v>0</v>
      </c>
      <c r="BB18" s="114">
        <f t="shared" si="3"/>
        <v>-186742888.05733868</v>
      </c>
      <c r="BC18" s="114">
        <f t="shared" si="3"/>
        <v>0</v>
      </c>
      <c r="BD18" s="114">
        <f t="shared" si="3"/>
        <v>0</v>
      </c>
      <c r="BE18" s="114">
        <f t="shared" si="3"/>
        <v>0</v>
      </c>
      <c r="BF18" s="114">
        <f t="shared" si="3"/>
        <v>0</v>
      </c>
      <c r="BG18" s="114">
        <f t="shared" si="3"/>
        <v>0</v>
      </c>
      <c r="BH18" s="114">
        <f t="shared" si="3"/>
        <v>0</v>
      </c>
      <c r="BI18" s="114">
        <f t="shared" si="3"/>
        <v>0</v>
      </c>
      <c r="BJ18" s="114">
        <f t="shared" si="3"/>
        <v>0</v>
      </c>
      <c r="BK18" s="115">
        <f t="shared" si="3"/>
        <v>-209513066.08733869</v>
      </c>
      <c r="BL18" s="115">
        <f t="shared" si="3"/>
        <v>2092597552.5738933</v>
      </c>
    </row>
    <row r="19" spans="1:72" s="116" customFormat="1" x14ac:dyDescent="0.2">
      <c r="A19" s="91">
        <f t="shared" si="2"/>
        <v>7</v>
      </c>
      <c r="B19" s="95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113"/>
      <c r="AH19" s="113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113"/>
      <c r="BL19" s="113"/>
    </row>
    <row r="20" spans="1:72" x14ac:dyDescent="0.2">
      <c r="A20" s="91">
        <f t="shared" si="2"/>
        <v>8</v>
      </c>
      <c r="B20" s="92" t="s">
        <v>32</v>
      </c>
      <c r="AG20" s="111"/>
      <c r="AH20" s="111"/>
      <c r="BK20" s="111"/>
      <c r="BL20" s="111"/>
    </row>
    <row r="21" spans="1:72" x14ac:dyDescent="0.2">
      <c r="A21" s="91">
        <f t="shared" si="2"/>
        <v>9</v>
      </c>
      <c r="B21" s="96"/>
      <c r="AG21" s="111"/>
      <c r="AH21" s="111"/>
      <c r="BK21" s="111"/>
      <c r="BL21" s="111"/>
    </row>
    <row r="22" spans="1:72" x14ac:dyDescent="0.2">
      <c r="A22" s="91">
        <f t="shared" si="2"/>
        <v>10</v>
      </c>
      <c r="B22" s="92" t="s">
        <v>194</v>
      </c>
      <c r="C22" s="93"/>
      <c r="AG22" s="111"/>
      <c r="AH22" s="111"/>
      <c r="BK22" s="111"/>
      <c r="BL22" s="111"/>
    </row>
    <row r="23" spans="1:72" x14ac:dyDescent="0.2">
      <c r="A23" s="91">
        <f t="shared" si="2"/>
        <v>11</v>
      </c>
      <c r="B23" s="92" t="s">
        <v>195</v>
      </c>
      <c r="C23" s="117">
        <v>204174130.28999999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>
        <v>1063362.3599999994</v>
      </c>
      <c r="Z23" s="117"/>
      <c r="AA23" s="117"/>
      <c r="AB23" s="117"/>
      <c r="AC23" s="117"/>
      <c r="AD23" s="117"/>
      <c r="AE23" s="117"/>
      <c r="AF23" s="117"/>
      <c r="AG23" s="118">
        <f>SUM(D23:AF23)</f>
        <v>1063362.3599999994</v>
      </c>
      <c r="AH23" s="118">
        <f>+AG23+C23</f>
        <v>205237492.64999998</v>
      </c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>
        <v>-41222167.660297595</v>
      </c>
      <c r="BC23" s="117"/>
      <c r="BD23" s="117"/>
      <c r="BE23" s="117"/>
      <c r="BF23" s="117"/>
      <c r="BG23" s="117"/>
      <c r="BH23" s="117"/>
      <c r="BI23" s="117"/>
      <c r="BJ23" s="117"/>
      <c r="BK23" s="118">
        <f>SUM(AI23:BJ23)</f>
        <v>-41222167.660297595</v>
      </c>
      <c r="BL23" s="118">
        <f>+BK23+AH23</f>
        <v>164015324.98970237</v>
      </c>
    </row>
    <row r="24" spans="1:72" x14ac:dyDescent="0.2">
      <c r="A24" s="91">
        <f t="shared" si="2"/>
        <v>12</v>
      </c>
      <c r="B24" s="92" t="s">
        <v>196</v>
      </c>
      <c r="C24" s="94">
        <v>591842797.56999886</v>
      </c>
      <c r="D24" s="94"/>
      <c r="E24" s="94"/>
      <c r="F24" s="94"/>
      <c r="G24" s="94"/>
      <c r="H24" s="94">
        <v>0</v>
      </c>
      <c r="I24" s="94"/>
      <c r="J24" s="94"/>
      <c r="K24" s="94">
        <v>-12929.322150284017</v>
      </c>
      <c r="L24" s="94"/>
      <c r="M24" s="94"/>
      <c r="N24" s="94"/>
      <c r="O24" s="94"/>
      <c r="P24" s="94"/>
      <c r="Q24" s="94"/>
      <c r="R24" s="94">
        <v>6341.1377968182787</v>
      </c>
      <c r="S24" s="94"/>
      <c r="T24" s="94"/>
      <c r="U24" s="94"/>
      <c r="V24" s="94"/>
      <c r="W24" s="94"/>
      <c r="X24" s="94"/>
      <c r="Y24" s="94">
        <v>8543675.8544626534</v>
      </c>
      <c r="Z24" s="94"/>
      <c r="AA24" s="94"/>
      <c r="AB24" s="94"/>
      <c r="AC24" s="94"/>
      <c r="AD24" s="94"/>
      <c r="AE24" s="94"/>
      <c r="AF24" s="94"/>
      <c r="AG24" s="113">
        <f>SUM(D24:AF24)</f>
        <v>8537087.6701091882</v>
      </c>
      <c r="AH24" s="113">
        <f>+AG24+C24</f>
        <v>600379885.24010801</v>
      </c>
      <c r="AI24" s="94"/>
      <c r="AJ24" s="94"/>
      <c r="AK24" s="94"/>
      <c r="AL24" s="94"/>
      <c r="AM24" s="94"/>
      <c r="AN24" s="94"/>
      <c r="AO24" s="94">
        <v>245950.53762489464</v>
      </c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>
        <v>-101125142.24082887</v>
      </c>
      <c r="BC24" s="94"/>
      <c r="BD24" s="94"/>
      <c r="BE24" s="94"/>
      <c r="BF24" s="94"/>
      <c r="BG24" s="94"/>
      <c r="BH24" s="94"/>
      <c r="BI24" s="94"/>
      <c r="BJ24" s="94"/>
      <c r="BK24" s="113">
        <f>SUM(AI24:BJ24)</f>
        <v>-100879191.70320398</v>
      </c>
      <c r="BL24" s="113">
        <f>+BK24+AH24</f>
        <v>499500693.53690404</v>
      </c>
    </row>
    <row r="25" spans="1:72" x14ac:dyDescent="0.2">
      <c r="A25" s="91">
        <f t="shared" si="2"/>
        <v>13</v>
      </c>
      <c r="B25" s="92" t="s">
        <v>197</v>
      </c>
      <c r="C25" s="94">
        <v>115807777.5999999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113">
        <f>SUM(D25:AF25)</f>
        <v>0</v>
      </c>
      <c r="AH25" s="113">
        <f>+AG25+C25</f>
        <v>115807777.5999999</v>
      </c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>
        <v>-3321384.8286957741</v>
      </c>
      <c r="BC25" s="94"/>
      <c r="BD25" s="94"/>
      <c r="BE25" s="94"/>
      <c r="BF25" s="94"/>
      <c r="BG25" s="94"/>
      <c r="BH25" s="94"/>
      <c r="BI25" s="94"/>
      <c r="BJ25" s="94"/>
      <c r="BK25" s="113">
        <f>SUM(AI25:BJ25)</f>
        <v>-3321384.8286957741</v>
      </c>
      <c r="BL25" s="113">
        <f>+BK25+AH25</f>
        <v>112486392.77130413</v>
      </c>
    </row>
    <row r="26" spans="1:72" x14ac:dyDescent="0.2">
      <c r="A26" s="91">
        <f t="shared" si="2"/>
        <v>14</v>
      </c>
      <c r="B26" s="96" t="s">
        <v>198</v>
      </c>
      <c r="C26" s="94">
        <v>-77453659.509999901</v>
      </c>
      <c r="D26" s="94"/>
      <c r="E26" s="94"/>
      <c r="F26" s="94"/>
      <c r="G26" s="94"/>
      <c r="H26" s="94">
        <v>77453659.510000005</v>
      </c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113">
        <f>SUM(D26:AF26)</f>
        <v>77453659.510000005</v>
      </c>
      <c r="AH26" s="113">
        <f>+AG26+C26</f>
        <v>0</v>
      </c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113">
        <f>SUM(AI26:BJ26)</f>
        <v>0</v>
      </c>
      <c r="BL26" s="113">
        <f>+BK26+AH26</f>
        <v>0</v>
      </c>
    </row>
    <row r="27" spans="1:72" x14ac:dyDescent="0.2">
      <c r="A27" s="91">
        <f t="shared" si="2"/>
        <v>15</v>
      </c>
      <c r="B27" s="92" t="s">
        <v>35</v>
      </c>
      <c r="C27" s="119">
        <f t="shared" ref="C27:BL27" si="4">SUM(C22:C26)</f>
        <v>834371045.94999886</v>
      </c>
      <c r="D27" s="119">
        <f t="shared" si="4"/>
        <v>0</v>
      </c>
      <c r="E27" s="119">
        <f t="shared" si="4"/>
        <v>0</v>
      </c>
      <c r="F27" s="119">
        <f t="shared" si="4"/>
        <v>0</v>
      </c>
      <c r="G27" s="119">
        <f t="shared" si="4"/>
        <v>0</v>
      </c>
      <c r="H27" s="119">
        <f t="shared" si="4"/>
        <v>77453659.510000005</v>
      </c>
      <c r="I27" s="119">
        <f t="shared" si="4"/>
        <v>0</v>
      </c>
      <c r="J27" s="119">
        <f t="shared" si="4"/>
        <v>0</v>
      </c>
      <c r="K27" s="119">
        <f t="shared" si="4"/>
        <v>-12929.322150284017</v>
      </c>
      <c r="L27" s="119">
        <f t="shared" si="4"/>
        <v>0</v>
      </c>
      <c r="M27" s="119">
        <f t="shared" si="4"/>
        <v>0</v>
      </c>
      <c r="N27" s="119">
        <f t="shared" si="4"/>
        <v>0</v>
      </c>
      <c r="O27" s="119">
        <f t="shared" si="4"/>
        <v>0</v>
      </c>
      <c r="P27" s="119">
        <f t="shared" si="4"/>
        <v>0</v>
      </c>
      <c r="Q27" s="119">
        <f t="shared" si="4"/>
        <v>0</v>
      </c>
      <c r="R27" s="119">
        <f t="shared" si="4"/>
        <v>6341.1377968182787</v>
      </c>
      <c r="S27" s="119">
        <f t="shared" si="4"/>
        <v>0</v>
      </c>
      <c r="T27" s="119">
        <f t="shared" si="4"/>
        <v>0</v>
      </c>
      <c r="U27" s="119">
        <f t="shared" si="4"/>
        <v>0</v>
      </c>
      <c r="V27" s="119">
        <f t="shared" si="4"/>
        <v>0</v>
      </c>
      <c r="W27" s="119">
        <f t="shared" si="4"/>
        <v>0</v>
      </c>
      <c r="X27" s="119">
        <f t="shared" si="4"/>
        <v>0</v>
      </c>
      <c r="Y27" s="119">
        <f t="shared" si="4"/>
        <v>9607038.2144626528</v>
      </c>
      <c r="Z27" s="119">
        <f t="shared" si="4"/>
        <v>0</v>
      </c>
      <c r="AA27" s="119">
        <f t="shared" si="4"/>
        <v>0</v>
      </c>
      <c r="AB27" s="119">
        <f t="shared" si="4"/>
        <v>0</v>
      </c>
      <c r="AC27" s="119">
        <f t="shared" si="4"/>
        <v>0</v>
      </c>
      <c r="AD27" s="119">
        <f t="shared" si="4"/>
        <v>0</v>
      </c>
      <c r="AE27" s="119">
        <f t="shared" si="4"/>
        <v>0</v>
      </c>
      <c r="AF27" s="119">
        <f t="shared" si="4"/>
        <v>0</v>
      </c>
      <c r="AG27" s="120">
        <f t="shared" si="4"/>
        <v>87054109.540109187</v>
      </c>
      <c r="AH27" s="120">
        <f t="shared" si="4"/>
        <v>921425155.49010789</v>
      </c>
      <c r="AI27" s="119">
        <f t="shared" si="4"/>
        <v>0</v>
      </c>
      <c r="AJ27" s="119">
        <f t="shared" si="4"/>
        <v>0</v>
      </c>
      <c r="AK27" s="119">
        <f t="shared" si="4"/>
        <v>0</v>
      </c>
      <c r="AL27" s="119">
        <f t="shared" si="4"/>
        <v>0</v>
      </c>
      <c r="AM27" s="119">
        <f t="shared" si="4"/>
        <v>0</v>
      </c>
      <c r="AN27" s="119">
        <f t="shared" si="4"/>
        <v>0</v>
      </c>
      <c r="AO27" s="119">
        <f t="shared" si="4"/>
        <v>245950.53762489464</v>
      </c>
      <c r="AP27" s="119">
        <f t="shared" si="4"/>
        <v>0</v>
      </c>
      <c r="AQ27" s="119">
        <f t="shared" si="4"/>
        <v>0</v>
      </c>
      <c r="AR27" s="119">
        <f t="shared" si="4"/>
        <v>0</v>
      </c>
      <c r="AS27" s="119">
        <f t="shared" si="4"/>
        <v>0</v>
      </c>
      <c r="AT27" s="119">
        <f t="shared" si="4"/>
        <v>0</v>
      </c>
      <c r="AU27" s="119">
        <f t="shared" si="4"/>
        <v>0</v>
      </c>
      <c r="AV27" s="119">
        <f t="shared" si="4"/>
        <v>0</v>
      </c>
      <c r="AW27" s="119">
        <f t="shared" si="4"/>
        <v>0</v>
      </c>
      <c r="AX27" s="119">
        <f t="shared" si="4"/>
        <v>0</v>
      </c>
      <c r="AY27" s="119">
        <f t="shared" si="4"/>
        <v>0</v>
      </c>
      <c r="AZ27" s="119">
        <f t="shared" si="4"/>
        <v>0</v>
      </c>
      <c r="BA27" s="119">
        <f t="shared" si="4"/>
        <v>0</v>
      </c>
      <c r="BB27" s="119">
        <f t="shared" si="4"/>
        <v>-145668694.72982225</v>
      </c>
      <c r="BC27" s="119">
        <f t="shared" si="4"/>
        <v>0</v>
      </c>
      <c r="BD27" s="119">
        <f t="shared" si="4"/>
        <v>0</v>
      </c>
      <c r="BE27" s="119">
        <f t="shared" si="4"/>
        <v>0</v>
      </c>
      <c r="BF27" s="119">
        <f t="shared" si="4"/>
        <v>0</v>
      </c>
      <c r="BG27" s="119">
        <f t="shared" si="4"/>
        <v>0</v>
      </c>
      <c r="BH27" s="119">
        <f t="shared" si="4"/>
        <v>0</v>
      </c>
      <c r="BI27" s="119">
        <f t="shared" si="4"/>
        <v>0</v>
      </c>
      <c r="BJ27" s="119">
        <f t="shared" si="4"/>
        <v>0</v>
      </c>
      <c r="BK27" s="120">
        <f t="shared" si="4"/>
        <v>-145422744.19219735</v>
      </c>
      <c r="BL27" s="120">
        <f t="shared" si="4"/>
        <v>776002411.29791057</v>
      </c>
    </row>
    <row r="28" spans="1:72" x14ac:dyDescent="0.2">
      <c r="A28" s="91">
        <f t="shared" si="2"/>
        <v>16</v>
      </c>
      <c r="B28" s="92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  <c r="AH28" s="118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8"/>
      <c r="BL28" s="118"/>
    </row>
    <row r="29" spans="1:72" x14ac:dyDescent="0.2">
      <c r="A29" s="91">
        <f t="shared" si="2"/>
        <v>17</v>
      </c>
      <c r="B29" s="97" t="s">
        <v>36</v>
      </c>
      <c r="C29" s="117">
        <v>127167992.89</v>
      </c>
      <c r="D29" s="117"/>
      <c r="E29" s="117"/>
      <c r="F29" s="117"/>
      <c r="G29" s="117"/>
      <c r="H29" s="117"/>
      <c r="I29" s="117"/>
      <c r="J29" s="117"/>
      <c r="K29" s="94">
        <v>-43337.161375397118</v>
      </c>
      <c r="L29" s="117"/>
      <c r="M29" s="117"/>
      <c r="N29" s="117"/>
      <c r="O29" s="117"/>
      <c r="P29" s="117"/>
      <c r="Q29" s="117"/>
      <c r="R29" s="94">
        <v>7381.9615589678288</v>
      </c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3">
        <f t="shared" ref="AG29:AG43" si="5">SUM(D29:AF29)</f>
        <v>-35955.199816429289</v>
      </c>
      <c r="AH29" s="118">
        <f t="shared" ref="AH29:AH43" si="6">+AG29+C29</f>
        <v>127132037.69018357</v>
      </c>
      <c r="AI29" s="117"/>
      <c r="AJ29" s="117"/>
      <c r="AK29" s="117"/>
      <c r="AL29" s="117"/>
      <c r="AM29" s="117"/>
      <c r="AN29" s="117"/>
      <c r="AO29" s="94">
        <v>691614.88958714157</v>
      </c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>
        <v>-18605360.411643222</v>
      </c>
      <c r="BC29" s="117"/>
      <c r="BD29" s="117"/>
      <c r="BE29" s="117"/>
      <c r="BF29" s="117"/>
      <c r="BG29" s="117"/>
      <c r="BH29" s="117"/>
      <c r="BI29" s="117"/>
      <c r="BJ29" s="117"/>
      <c r="BK29" s="113">
        <f t="shared" ref="BK29:BK43" si="7">SUM(AI29:BJ29)</f>
        <v>-17913745.52205608</v>
      </c>
      <c r="BL29" s="118">
        <f t="shared" ref="BL29:BL43" si="8">+BK29+AH29</f>
        <v>109218292.16812748</v>
      </c>
    </row>
    <row r="30" spans="1:72" x14ac:dyDescent="0.2">
      <c r="A30" s="91">
        <f t="shared" si="2"/>
        <v>18</v>
      </c>
      <c r="B30" s="92" t="s">
        <v>37</v>
      </c>
      <c r="C30" s="108">
        <v>24439502.479999997</v>
      </c>
      <c r="D30" s="94"/>
      <c r="E30" s="94"/>
      <c r="F30" s="94"/>
      <c r="G30" s="94"/>
      <c r="H30" s="94"/>
      <c r="I30" s="94"/>
      <c r="J30" s="94"/>
      <c r="K30" s="94">
        <v>-18706.718945487402</v>
      </c>
      <c r="L30" s="94"/>
      <c r="M30" s="94"/>
      <c r="N30" s="94"/>
      <c r="O30" s="94"/>
      <c r="P30" s="94"/>
      <c r="Q30" s="94"/>
      <c r="R30" s="94">
        <v>6417.9413588624448</v>
      </c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>
        <v>-107344.6766666667</v>
      </c>
      <c r="AD30" s="94"/>
      <c r="AE30" s="94"/>
      <c r="AF30" s="94"/>
      <c r="AG30" s="113">
        <f t="shared" si="5"/>
        <v>-119633.45425329165</v>
      </c>
      <c r="AH30" s="113">
        <f t="shared" si="6"/>
        <v>24319869.025746707</v>
      </c>
      <c r="AI30" s="94"/>
      <c r="AJ30" s="94"/>
      <c r="AK30" s="94"/>
      <c r="AL30" s="94"/>
      <c r="AM30" s="94"/>
      <c r="AN30" s="94"/>
      <c r="AO30" s="94">
        <v>329177.9771651458</v>
      </c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>
        <v>159208.47999999952</v>
      </c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113">
        <f t="shared" si="7"/>
        <v>488386.45716514532</v>
      </c>
      <c r="BL30" s="113">
        <f t="shared" si="8"/>
        <v>24808255.482911851</v>
      </c>
    </row>
    <row r="31" spans="1:72" x14ac:dyDescent="0.2">
      <c r="A31" s="91">
        <f t="shared" si="2"/>
        <v>19</v>
      </c>
      <c r="B31" s="92" t="s">
        <v>38</v>
      </c>
      <c r="C31" s="108">
        <v>83251239.00999999</v>
      </c>
      <c r="D31" s="94"/>
      <c r="E31" s="94"/>
      <c r="F31" s="94"/>
      <c r="G31" s="94"/>
      <c r="H31" s="94"/>
      <c r="I31" s="94"/>
      <c r="J31" s="94"/>
      <c r="K31" s="94">
        <v>-56877.492170206737</v>
      </c>
      <c r="L31" s="94"/>
      <c r="M31" s="94"/>
      <c r="N31" s="94"/>
      <c r="O31" s="94"/>
      <c r="P31" s="94"/>
      <c r="Q31" s="94"/>
      <c r="R31" s="94">
        <v>5812.8265940360725</v>
      </c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>
        <v>121269.80000000075</v>
      </c>
      <c r="AD31" s="94"/>
      <c r="AE31" s="94"/>
      <c r="AF31" s="94"/>
      <c r="AG31" s="113">
        <f t="shared" si="5"/>
        <v>70205.134423830081</v>
      </c>
      <c r="AH31" s="113">
        <f t="shared" si="6"/>
        <v>83321444.144423828</v>
      </c>
      <c r="AI31" s="94"/>
      <c r="AJ31" s="94"/>
      <c r="AK31" s="94"/>
      <c r="AL31" s="94"/>
      <c r="AM31" s="94"/>
      <c r="AN31" s="94"/>
      <c r="AO31" s="94">
        <v>869408.50621556863</v>
      </c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>
        <v>1377954.2199999988</v>
      </c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113">
        <f t="shared" si="7"/>
        <v>2247362.7262155674</v>
      </c>
      <c r="BL31" s="113">
        <f t="shared" si="8"/>
        <v>85568806.870639399</v>
      </c>
    </row>
    <row r="32" spans="1:72" x14ac:dyDescent="0.2">
      <c r="A32" s="91">
        <f t="shared" si="2"/>
        <v>20</v>
      </c>
      <c r="B32" s="92" t="s">
        <v>39</v>
      </c>
      <c r="C32" s="108">
        <v>53199861.179999992</v>
      </c>
      <c r="D32" s="94">
        <v>373453.32075531798</v>
      </c>
      <c r="E32" s="94">
        <v>55552.890259</v>
      </c>
      <c r="F32" s="94"/>
      <c r="G32" s="94"/>
      <c r="H32" s="94">
        <v>-1605619.9023454485</v>
      </c>
      <c r="I32" s="94"/>
      <c r="J32" s="94">
        <v>-383738.93548899889</v>
      </c>
      <c r="K32" s="94">
        <v>-22040.633999859798</v>
      </c>
      <c r="L32" s="94"/>
      <c r="M32" s="94"/>
      <c r="N32" s="94">
        <v>803909.33835699933</v>
      </c>
      <c r="O32" s="94"/>
      <c r="P32" s="94"/>
      <c r="Q32" s="94"/>
      <c r="R32" s="94">
        <v>3681.0816675275564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113">
        <f t="shared" si="5"/>
        <v>-774802.84079546237</v>
      </c>
      <c r="AH32" s="113">
        <f t="shared" si="6"/>
        <v>52425058.339204527</v>
      </c>
      <c r="AI32" s="94">
        <v>-289777.15111037</v>
      </c>
      <c r="AJ32" s="94">
        <v>96708.811594000086</v>
      </c>
      <c r="AK32" s="94"/>
      <c r="AL32" s="94"/>
      <c r="AM32" s="94"/>
      <c r="AN32" s="94"/>
      <c r="AO32" s="94">
        <v>344111.48429154046</v>
      </c>
      <c r="AP32" s="94"/>
      <c r="AQ32" s="94"/>
      <c r="AR32" s="94"/>
      <c r="AS32" s="94"/>
      <c r="AT32" s="94"/>
      <c r="AU32" s="94"/>
      <c r="AV32" s="94"/>
      <c r="AW32" s="94">
        <v>-604216.168725</v>
      </c>
      <c r="AX32" s="94"/>
      <c r="AY32" s="94"/>
      <c r="AZ32" s="94">
        <v>146042.08000000007</v>
      </c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113">
        <f t="shared" si="7"/>
        <v>-307130.94394982938</v>
      </c>
      <c r="BL32" s="113">
        <f t="shared" si="8"/>
        <v>52117927.395254701</v>
      </c>
      <c r="BT32" s="121"/>
    </row>
    <row r="33" spans="1:72" x14ac:dyDescent="0.2">
      <c r="A33" s="91">
        <f t="shared" si="2"/>
        <v>21</v>
      </c>
      <c r="B33" s="92" t="s">
        <v>40</v>
      </c>
      <c r="C33" s="108">
        <v>22140921.049999997</v>
      </c>
      <c r="D33" s="94"/>
      <c r="E33" s="94"/>
      <c r="F33" s="94"/>
      <c r="G33" s="94"/>
      <c r="H33" s="94">
        <v>-18123263</v>
      </c>
      <c r="I33" s="94"/>
      <c r="J33" s="94"/>
      <c r="K33" s="94">
        <v>-3608.3649412231462</v>
      </c>
      <c r="L33" s="94"/>
      <c r="M33" s="94"/>
      <c r="N33" s="94"/>
      <c r="O33" s="94"/>
      <c r="P33" s="94"/>
      <c r="Q33" s="94"/>
      <c r="R33" s="94">
        <v>1631.5225314904237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113">
        <f t="shared" si="5"/>
        <v>-18125239.842409734</v>
      </c>
      <c r="AH33" s="113">
        <f t="shared" si="6"/>
        <v>4015681.2075902633</v>
      </c>
      <c r="AI33" s="94"/>
      <c r="AJ33" s="94"/>
      <c r="AK33" s="94"/>
      <c r="AL33" s="94"/>
      <c r="AM33" s="94"/>
      <c r="AN33" s="94"/>
      <c r="AO33" s="94">
        <v>67858.879361970816</v>
      </c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113">
        <f t="shared" si="7"/>
        <v>67858.879361970816</v>
      </c>
      <c r="BL33" s="113">
        <f t="shared" si="8"/>
        <v>4083540.0869522342</v>
      </c>
      <c r="BT33" s="121"/>
    </row>
    <row r="34" spans="1:72" x14ac:dyDescent="0.2">
      <c r="A34" s="91">
        <f t="shared" si="2"/>
        <v>22</v>
      </c>
      <c r="B34" s="92" t="s">
        <v>41</v>
      </c>
      <c r="C34" s="108">
        <v>97087902.950000003</v>
      </c>
      <c r="D34" s="94"/>
      <c r="E34" s="94"/>
      <c r="F34" s="94"/>
      <c r="G34" s="94"/>
      <c r="H34" s="94">
        <v>-97087902.950000003</v>
      </c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113">
        <f t="shared" si="5"/>
        <v>-97087902.950000003</v>
      </c>
      <c r="AH34" s="113">
        <f t="shared" si="6"/>
        <v>0</v>
      </c>
      <c r="AI34" s="94"/>
      <c r="AJ34" s="94"/>
      <c r="AK34" s="94"/>
      <c r="AL34" s="94"/>
      <c r="AM34" s="94"/>
      <c r="AN34" s="94"/>
      <c r="AO34" s="117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113">
        <f t="shared" si="7"/>
        <v>0</v>
      </c>
      <c r="BL34" s="113">
        <f t="shared" si="8"/>
        <v>0</v>
      </c>
      <c r="BT34" s="121"/>
    </row>
    <row r="35" spans="1:72" x14ac:dyDescent="0.2">
      <c r="A35" s="91">
        <f t="shared" si="2"/>
        <v>23</v>
      </c>
      <c r="B35" s="92" t="s">
        <v>42</v>
      </c>
      <c r="C35" s="108">
        <v>124825410.95999999</v>
      </c>
      <c r="D35" s="94">
        <v>88089.001239607955</v>
      </c>
      <c r="E35" s="94">
        <v>13103.642</v>
      </c>
      <c r="F35" s="94"/>
      <c r="G35" s="94"/>
      <c r="H35" s="94">
        <v>-408082.83062400005</v>
      </c>
      <c r="I35" s="94">
        <v>-84300.474512874614</v>
      </c>
      <c r="J35" s="94"/>
      <c r="K35" s="94">
        <v>-56643.756348991301</v>
      </c>
      <c r="L35" s="94">
        <v>14061.997781991959</v>
      </c>
      <c r="M35" s="94">
        <v>-6710.549906840708</v>
      </c>
      <c r="N35" s="94"/>
      <c r="O35" s="94">
        <v>628553.90760300006</v>
      </c>
      <c r="P35" s="94">
        <v>2184999.0024255933</v>
      </c>
      <c r="Q35" s="94">
        <v>-405001.75899837748</v>
      </c>
      <c r="R35" s="94">
        <v>27562.31451934576</v>
      </c>
      <c r="S35" s="94">
        <v>16653.918911919929</v>
      </c>
      <c r="T35" s="94">
        <v>30190.192556923255</v>
      </c>
      <c r="U35" s="94"/>
      <c r="V35" s="94"/>
      <c r="W35" s="94">
        <v>-1290076.1837477004</v>
      </c>
      <c r="X35" s="94"/>
      <c r="Y35" s="94"/>
      <c r="Z35" s="94"/>
      <c r="AA35" s="94"/>
      <c r="AB35" s="94"/>
      <c r="AC35" s="94"/>
      <c r="AD35" s="94"/>
      <c r="AE35" s="94"/>
      <c r="AF35" s="94"/>
      <c r="AG35" s="113">
        <f t="shared" si="5"/>
        <v>752398.42289959756</v>
      </c>
      <c r="AH35" s="113">
        <f t="shared" si="6"/>
        <v>125577809.3828996</v>
      </c>
      <c r="AI35" s="94">
        <v>-68351.728060000009</v>
      </c>
      <c r="AJ35" s="94">
        <v>22811.372000000207</v>
      </c>
      <c r="AK35" s="94"/>
      <c r="AL35" s="94">
        <v>-14061.997781991959</v>
      </c>
      <c r="AM35" s="94">
        <v>6710.549906840708</v>
      </c>
      <c r="AN35" s="94">
        <v>560237.97633404168</v>
      </c>
      <c r="AO35" s="94">
        <v>1071660.7177337781</v>
      </c>
      <c r="AP35" s="94">
        <v>263515.60003291816</v>
      </c>
      <c r="AQ35" s="94">
        <v>874996.06141313724</v>
      </c>
      <c r="AR35" s="94"/>
      <c r="AS35" s="94"/>
      <c r="AT35" s="94"/>
      <c r="AU35" s="94">
        <v>-499429.07517434994</v>
      </c>
      <c r="AV35" s="94"/>
      <c r="AW35" s="94"/>
      <c r="AX35" s="94"/>
      <c r="AY35" s="94"/>
      <c r="AZ35" s="94">
        <v>1258.4533669999946</v>
      </c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113">
        <f t="shared" si="7"/>
        <v>2219347.929771374</v>
      </c>
      <c r="BL35" s="113">
        <f t="shared" si="8"/>
        <v>127797157.31267098</v>
      </c>
    </row>
    <row r="36" spans="1:72" x14ac:dyDescent="0.2">
      <c r="A36" s="91">
        <f t="shared" si="2"/>
        <v>24</v>
      </c>
      <c r="B36" s="92" t="s">
        <v>43</v>
      </c>
      <c r="C36" s="108">
        <v>341625259.95999998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>
        <v>5699417.5924432306</v>
      </c>
      <c r="W36" s="94"/>
      <c r="X36" s="94"/>
      <c r="Y36" s="94"/>
      <c r="Z36" s="94"/>
      <c r="AA36" s="94">
        <v>-212064</v>
      </c>
      <c r="AB36" s="94"/>
      <c r="AC36" s="94"/>
      <c r="AD36" s="117">
        <v>-2348854.8283335716</v>
      </c>
      <c r="AE36" s="94"/>
      <c r="AF36" s="94"/>
      <c r="AG36" s="113">
        <f t="shared" si="5"/>
        <v>3138498.764109659</v>
      </c>
      <c r="AH36" s="113">
        <f t="shared" si="6"/>
        <v>344763758.72410965</v>
      </c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>
        <v>3518944.0683202329</v>
      </c>
      <c r="AU36" s="94">
        <v>0</v>
      </c>
      <c r="AW36" s="94"/>
      <c r="AX36" s="94"/>
      <c r="AY36" s="94">
        <v>737379.34131125675</v>
      </c>
      <c r="AZ36" s="94"/>
      <c r="BB36" s="94"/>
      <c r="BC36" s="94"/>
      <c r="BD36" s="94"/>
      <c r="BE36" s="94"/>
      <c r="BF36" s="94"/>
      <c r="BG36" s="94">
        <v>1025230.6113811826</v>
      </c>
      <c r="BI36" s="94">
        <v>-57000</v>
      </c>
      <c r="BJ36" s="94"/>
      <c r="BK36" s="113">
        <f t="shared" si="7"/>
        <v>5224554.0210126722</v>
      </c>
      <c r="BL36" s="113">
        <f t="shared" si="8"/>
        <v>349988312.74512231</v>
      </c>
    </row>
    <row r="37" spans="1:72" x14ac:dyDescent="0.2">
      <c r="A37" s="91">
        <f t="shared" si="2"/>
        <v>25</v>
      </c>
      <c r="B37" s="92" t="s">
        <v>44</v>
      </c>
      <c r="C37" s="108">
        <v>75292958.060000002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>
        <v>15699257.697837964</v>
      </c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113">
        <f t="shared" si="5"/>
        <v>15699257.697837964</v>
      </c>
      <c r="AH37" s="113">
        <f t="shared" si="6"/>
        <v>90992215.757837966</v>
      </c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>
        <v>8125865.8953315997</v>
      </c>
      <c r="AW37" s="94"/>
      <c r="AX37" s="94"/>
      <c r="AY37" s="94"/>
      <c r="AZ37" s="94"/>
      <c r="BA37" s="94">
        <v>718226.57403660007</v>
      </c>
      <c r="BB37" s="94"/>
      <c r="BC37" s="94"/>
      <c r="BD37" s="94"/>
      <c r="BE37" s="94"/>
      <c r="BF37" s="94">
        <v>-5669283.3340000007</v>
      </c>
      <c r="BG37" s="94"/>
      <c r="BH37" s="94">
        <v>3145055.3879999998</v>
      </c>
      <c r="BI37" s="94"/>
      <c r="BJ37" s="94"/>
      <c r="BK37" s="113">
        <f t="shared" si="7"/>
        <v>6319864.5233682003</v>
      </c>
      <c r="BL37" s="113">
        <f t="shared" si="8"/>
        <v>97312080.281206161</v>
      </c>
    </row>
    <row r="38" spans="1:72" x14ac:dyDescent="0.2">
      <c r="A38" s="91">
        <f t="shared" si="2"/>
        <v>26</v>
      </c>
      <c r="B38" s="97" t="s">
        <v>45</v>
      </c>
      <c r="C38" s="108">
        <v>35645161.039999902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113">
        <f t="shared" si="5"/>
        <v>0</v>
      </c>
      <c r="AH38" s="113">
        <f t="shared" si="6"/>
        <v>35645161.039999902</v>
      </c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>
        <v>13521271.800000004</v>
      </c>
      <c r="BE38" s="94">
        <v>-6016033.5165937655</v>
      </c>
      <c r="BF38" s="94"/>
      <c r="BG38" s="94"/>
      <c r="BH38" s="94"/>
      <c r="BI38" s="94"/>
      <c r="BJ38" s="94"/>
      <c r="BK38" s="113">
        <f t="shared" si="7"/>
        <v>7505238.283406239</v>
      </c>
      <c r="BL38" s="113">
        <f t="shared" si="8"/>
        <v>43150399.323406145</v>
      </c>
    </row>
    <row r="39" spans="1:72" x14ac:dyDescent="0.2">
      <c r="A39" s="91">
        <f t="shared" si="2"/>
        <v>27</v>
      </c>
      <c r="B39" s="92" t="s">
        <v>46</v>
      </c>
      <c r="C39" s="108">
        <v>-21632953.829999994</v>
      </c>
      <c r="D39" s="94">
        <v>31349866.02</v>
      </c>
      <c r="E39" s="94"/>
      <c r="F39" s="94"/>
      <c r="G39" s="94"/>
      <c r="H39" s="94">
        <v>83311.960000000006</v>
      </c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113">
        <f t="shared" si="5"/>
        <v>31433177.98</v>
      </c>
      <c r="AH39" s="113">
        <f t="shared" si="6"/>
        <v>9800224.150000006</v>
      </c>
      <c r="AI39" s="94"/>
      <c r="AJ39" s="94"/>
      <c r="AK39" s="94"/>
      <c r="AL39" s="94"/>
      <c r="AM39" s="94"/>
      <c r="AN39" s="94"/>
      <c r="AO39" s="94"/>
      <c r="AP39" s="94"/>
      <c r="AQ39" s="94"/>
      <c r="AR39" s="94">
        <v>-3533963.9933333327</v>
      </c>
      <c r="AS39" s="94">
        <v>152047.66032121028</v>
      </c>
      <c r="AT39" s="94">
        <v>5372502.2388828583</v>
      </c>
      <c r="AU39" s="94"/>
      <c r="AV39" s="94">
        <v>7921689.3035694016</v>
      </c>
      <c r="AW39" s="94"/>
      <c r="AX39" s="94"/>
      <c r="AY39" s="94"/>
      <c r="AZ39" s="94"/>
      <c r="BA39" s="94"/>
      <c r="BB39" s="94"/>
      <c r="BC39" s="94"/>
      <c r="BD39" s="94"/>
      <c r="BE39" s="94">
        <v>-5503100.002442643</v>
      </c>
      <c r="BF39" s="94"/>
      <c r="BG39" s="94"/>
      <c r="BH39" s="94"/>
      <c r="BI39" s="94"/>
      <c r="BJ39" s="94"/>
      <c r="BK39" s="113">
        <f t="shared" si="7"/>
        <v>4409175.2069974951</v>
      </c>
      <c r="BL39" s="113">
        <f t="shared" si="8"/>
        <v>14209399.356997501</v>
      </c>
    </row>
    <row r="40" spans="1:72" x14ac:dyDescent="0.2">
      <c r="A40" s="91">
        <f t="shared" si="2"/>
        <v>28</v>
      </c>
      <c r="B40" s="96" t="s">
        <v>47</v>
      </c>
      <c r="C40" s="108">
        <v>-41661500.859999999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>
        <v>41661500.859999999</v>
      </c>
      <c r="AC40" s="94"/>
      <c r="AD40" s="94"/>
      <c r="AE40" s="94"/>
      <c r="AF40" s="94"/>
      <c r="AG40" s="113">
        <f t="shared" si="5"/>
        <v>41661500.859999999</v>
      </c>
      <c r="AH40" s="113">
        <f t="shared" si="6"/>
        <v>0</v>
      </c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113">
        <f t="shared" si="7"/>
        <v>0</v>
      </c>
      <c r="BL40" s="113">
        <f t="shared" si="8"/>
        <v>0</v>
      </c>
    </row>
    <row r="41" spans="1:72" x14ac:dyDescent="0.2">
      <c r="A41" s="91">
        <f t="shared" si="2"/>
        <v>29</v>
      </c>
      <c r="B41" s="92" t="s">
        <v>48</v>
      </c>
      <c r="C41" s="108">
        <v>234440433.30000001</v>
      </c>
      <c r="D41" s="94">
        <v>1691573.0908041918</v>
      </c>
      <c r="E41" s="94">
        <v>251629.23732600003</v>
      </c>
      <c r="F41" s="94"/>
      <c r="G41" s="94"/>
      <c r="H41" s="94">
        <v>-148546495.51061568</v>
      </c>
      <c r="I41" s="94"/>
      <c r="J41" s="94"/>
      <c r="K41" s="94">
        <v>-18951.694391689729</v>
      </c>
      <c r="L41" s="94">
        <v>-104992.07986000087</v>
      </c>
      <c r="M41" s="94"/>
      <c r="N41" s="94"/>
      <c r="O41" s="94"/>
      <c r="P41" s="94"/>
      <c r="Q41" s="94"/>
      <c r="R41" s="94">
        <v>19412.258474519269</v>
      </c>
      <c r="S41" s="94"/>
      <c r="T41" s="94"/>
      <c r="U41" s="94"/>
      <c r="V41" s="94"/>
      <c r="W41" s="94"/>
      <c r="X41" s="94"/>
      <c r="Y41" s="94">
        <v>0</v>
      </c>
      <c r="Z41" s="94">
        <v>86860.814999999944</v>
      </c>
      <c r="AA41" s="94"/>
      <c r="AB41" s="94"/>
      <c r="AC41" s="94"/>
      <c r="AD41" s="94"/>
      <c r="AE41" s="94"/>
      <c r="AF41" s="94"/>
      <c r="AG41" s="113">
        <f t="shared" si="5"/>
        <v>-146620963.88326266</v>
      </c>
      <c r="AH41" s="113">
        <f t="shared" si="6"/>
        <v>87819469.416737348</v>
      </c>
      <c r="AI41" s="94">
        <v>-1312558.2339361801</v>
      </c>
      <c r="AJ41" s="94">
        <v>438046.77651599795</v>
      </c>
      <c r="AK41" s="94"/>
      <c r="AL41" s="94">
        <v>104992.07986000087</v>
      </c>
      <c r="AM41" s="94"/>
      <c r="AN41" s="94"/>
      <c r="AO41" s="94">
        <v>182188.09454757578</v>
      </c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>
        <v>56751.381884112845</v>
      </c>
      <c r="BC41" s="94">
        <v>-666966.23858081107</v>
      </c>
      <c r="BD41" s="94"/>
      <c r="BE41" s="94"/>
      <c r="BF41" s="94"/>
      <c r="BG41" s="94"/>
      <c r="BH41" s="94"/>
      <c r="BI41" s="94"/>
      <c r="BJ41" s="94"/>
      <c r="BK41" s="113">
        <f t="shared" si="7"/>
        <v>-1197546.1397093036</v>
      </c>
      <c r="BL41" s="113">
        <f t="shared" si="8"/>
        <v>86621923.277028039</v>
      </c>
    </row>
    <row r="42" spans="1:72" x14ac:dyDescent="0.2">
      <c r="A42" s="91">
        <f t="shared" si="2"/>
        <v>30</v>
      </c>
      <c r="B42" s="92" t="s">
        <v>49</v>
      </c>
      <c r="C42" s="108">
        <v>22841555.030000001</v>
      </c>
      <c r="D42" s="94">
        <v>2213719.029271021</v>
      </c>
      <c r="E42" s="94">
        <v>1308622.3983871499</v>
      </c>
      <c r="F42" s="94">
        <v>96903246.731522843</v>
      </c>
      <c r="G42" s="94">
        <v>-33104040.978384849</v>
      </c>
      <c r="H42" s="94">
        <v>-519945.70634724048</v>
      </c>
      <c r="I42" s="94">
        <v>17703.099647703668</v>
      </c>
      <c r="J42" s="94">
        <v>80585.176452689804</v>
      </c>
      <c r="K42" s="94">
        <v>48949.980307859136</v>
      </c>
      <c r="L42" s="94">
        <v>19095.317236382514</v>
      </c>
      <c r="M42" s="94">
        <v>1409.2154804365487</v>
      </c>
      <c r="N42" s="94"/>
      <c r="O42" s="94">
        <v>-131996.32059662999</v>
      </c>
      <c r="P42" s="94">
        <v>-458849.79050937446</v>
      </c>
      <c r="Q42" s="94">
        <v>85050.369389659259</v>
      </c>
      <c r="R42" s="94">
        <v>-16430.619345331426</v>
      </c>
      <c r="S42" s="94">
        <v>-3497.3229715031848</v>
      </c>
      <c r="T42" s="94">
        <v>-6339.9404369538834</v>
      </c>
      <c r="U42" s="94"/>
      <c r="V42" s="94">
        <v>-4493721.8109590504</v>
      </c>
      <c r="W42" s="94">
        <v>90617.111287017076</v>
      </c>
      <c r="X42" s="94"/>
      <c r="Y42" s="94">
        <v>-2017478.0250371571</v>
      </c>
      <c r="Z42" s="94">
        <v>-18240.771149999986</v>
      </c>
      <c r="AA42" s="94">
        <v>44533.439999999995</v>
      </c>
      <c r="AB42" s="94"/>
      <c r="AC42" s="94">
        <v>-2924.2759000001502</v>
      </c>
      <c r="AD42" s="108">
        <v>680428.34983163839</v>
      </c>
      <c r="AE42" s="94"/>
      <c r="AF42" s="94"/>
      <c r="AG42" s="113">
        <f t="shared" si="5"/>
        <v>60720494.657176331</v>
      </c>
      <c r="AH42" s="113">
        <f t="shared" si="6"/>
        <v>83562049.687176332</v>
      </c>
      <c r="AI42" s="94">
        <v>-6826087.1525476249</v>
      </c>
      <c r="AJ42" s="94">
        <v>2278104.9983769059</v>
      </c>
      <c r="AK42" s="94">
        <v>357152.48812509922</v>
      </c>
      <c r="AL42" s="94">
        <v>-19095.31723638187</v>
      </c>
      <c r="AM42" s="94">
        <v>-1409.2154804365487</v>
      </c>
      <c r="AN42" s="94">
        <v>-117649.97503014863</v>
      </c>
      <c r="AO42" s="94">
        <v>-798413.9281708037</v>
      </c>
      <c r="AP42" s="94">
        <v>-55338.276006912813</v>
      </c>
      <c r="AQ42" s="94">
        <v>-183749.17289675883</v>
      </c>
      <c r="AR42" s="94">
        <v>742132.43859999988</v>
      </c>
      <c r="AS42" s="94">
        <v>-31930.008667454156</v>
      </c>
      <c r="AT42" s="94">
        <v>-1867203.7245126492</v>
      </c>
      <c r="AU42" s="94">
        <v>104880.10578661348</v>
      </c>
      <c r="AV42" s="94">
        <v>-3369986.5917692101</v>
      </c>
      <c r="AW42" s="94">
        <v>126885.39543224999</v>
      </c>
      <c r="AX42" s="94"/>
      <c r="AY42" s="94">
        <v>-154849.66167536392</v>
      </c>
      <c r="AZ42" s="94">
        <v>-353737.27900707163</v>
      </c>
      <c r="BA42" s="94">
        <v>-150827.580547686</v>
      </c>
      <c r="BB42" s="94">
        <v>-4730372.7025290346</v>
      </c>
      <c r="BC42" s="94">
        <v>140062.91010197031</v>
      </c>
      <c r="BD42" s="94">
        <v>-2839467.0780000007</v>
      </c>
      <c r="BE42" s="94">
        <v>2419018.0389976455</v>
      </c>
      <c r="BF42" s="94">
        <v>1190549.5001400001</v>
      </c>
      <c r="BG42" s="94">
        <v>-215298.42839004833</v>
      </c>
      <c r="BH42" s="94">
        <v>-660461.63147999998</v>
      </c>
      <c r="BI42" s="94">
        <v>11970</v>
      </c>
      <c r="BJ42" s="94"/>
      <c r="BK42" s="113">
        <f t="shared" si="7"/>
        <v>-15005121.8483871</v>
      </c>
      <c r="BL42" s="113">
        <f t="shared" si="8"/>
        <v>68556927.838789225</v>
      </c>
    </row>
    <row r="43" spans="1:72" x14ac:dyDescent="0.2">
      <c r="A43" s="91">
        <f t="shared" si="2"/>
        <v>31</v>
      </c>
      <c r="B43" s="96" t="s">
        <v>50</v>
      </c>
      <c r="C43" s="108">
        <v>38907707.560000002</v>
      </c>
      <c r="D43" s="94"/>
      <c r="E43" s="94"/>
      <c r="F43" s="94">
        <v>-81967593.284695342</v>
      </c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>
        <v>-8748915.1805999987</v>
      </c>
      <c r="AC43" s="94"/>
      <c r="AD43" s="94"/>
      <c r="AE43" s="94"/>
      <c r="AF43" s="94"/>
      <c r="AG43" s="113">
        <f t="shared" si="5"/>
        <v>-90716508.465295345</v>
      </c>
      <c r="AH43" s="113">
        <f t="shared" si="6"/>
        <v>-51808800.905295342</v>
      </c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>
        <v>-9006372.2399999984</v>
      </c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113">
        <f t="shared" si="7"/>
        <v>-9006372.2399999984</v>
      </c>
      <c r="BL43" s="113">
        <f t="shared" si="8"/>
        <v>-60815173.145295337</v>
      </c>
    </row>
    <row r="44" spans="1:72" x14ac:dyDescent="0.2">
      <c r="A44" s="91">
        <f t="shared" si="2"/>
        <v>32</v>
      </c>
      <c r="B44" s="92" t="s">
        <v>51</v>
      </c>
      <c r="C44" s="119">
        <f t="shared" ref="C44:AI44" si="9">SUM(C27:C43)</f>
        <v>2051942496.7299988</v>
      </c>
      <c r="D44" s="119">
        <f t="shared" si="9"/>
        <v>35716700.462070137</v>
      </c>
      <c r="E44" s="119">
        <f t="shared" si="9"/>
        <v>1628908.1679721498</v>
      </c>
      <c r="F44" s="119">
        <f t="shared" si="9"/>
        <v>14935653.446827501</v>
      </c>
      <c r="G44" s="119">
        <f t="shared" si="9"/>
        <v>-33104040.978384849</v>
      </c>
      <c r="H44" s="119">
        <f t="shared" si="9"/>
        <v>-188754338.42993236</v>
      </c>
      <c r="I44" s="119">
        <f t="shared" si="9"/>
        <v>-66597.374865170947</v>
      </c>
      <c r="J44" s="119">
        <f t="shared" si="9"/>
        <v>-303153.75903630909</v>
      </c>
      <c r="K44" s="119">
        <f t="shared" si="9"/>
        <v>-184145.16401528011</v>
      </c>
      <c r="L44" s="119">
        <f t="shared" si="9"/>
        <v>-71834.764841626398</v>
      </c>
      <c r="M44" s="119">
        <f t="shared" si="9"/>
        <v>-5301.3344264041589</v>
      </c>
      <c r="N44" s="119">
        <f t="shared" si="9"/>
        <v>803909.33835699933</v>
      </c>
      <c r="O44" s="119">
        <f t="shared" si="9"/>
        <v>496557.58700637007</v>
      </c>
      <c r="P44" s="119">
        <f t="shared" si="9"/>
        <v>1726149.211916219</v>
      </c>
      <c r="Q44" s="119">
        <f t="shared" si="9"/>
        <v>-319951.38960871822</v>
      </c>
      <c r="R44" s="119">
        <f t="shared" si="9"/>
        <v>61810.425156236211</v>
      </c>
      <c r="S44" s="119">
        <f t="shared" si="9"/>
        <v>13156.595940416744</v>
      </c>
      <c r="T44" s="119">
        <f t="shared" si="9"/>
        <v>23850.252119969373</v>
      </c>
      <c r="U44" s="119">
        <f t="shared" si="9"/>
        <v>0</v>
      </c>
      <c r="V44" s="119">
        <f t="shared" si="9"/>
        <v>16904953.479322143</v>
      </c>
      <c r="W44" s="119">
        <f t="shared" si="9"/>
        <v>-1199459.0724606833</v>
      </c>
      <c r="X44" s="119">
        <f t="shared" ref="X44" si="10">SUM(X27:X43)</f>
        <v>0</v>
      </c>
      <c r="Y44" s="119">
        <f t="shared" si="9"/>
        <v>7589560.1894254955</v>
      </c>
      <c r="Z44" s="119">
        <f t="shared" si="9"/>
        <v>68620.043849999958</v>
      </c>
      <c r="AA44" s="119">
        <f t="shared" si="9"/>
        <v>-167530.56</v>
      </c>
      <c r="AB44" s="119">
        <f t="shared" si="9"/>
        <v>32912585.679400001</v>
      </c>
      <c r="AC44" s="119">
        <f t="shared" si="9"/>
        <v>11000.8474333339</v>
      </c>
      <c r="AD44" s="119">
        <f t="shared" si="9"/>
        <v>-1668426.4785019332</v>
      </c>
      <c r="AE44" s="119">
        <f t="shared" si="9"/>
        <v>0</v>
      </c>
      <c r="AF44" s="119">
        <f t="shared" si="9"/>
        <v>0</v>
      </c>
      <c r="AG44" s="120">
        <f t="shared" si="9"/>
        <v>-112951363.57927634</v>
      </c>
      <c r="AH44" s="120">
        <f t="shared" si="9"/>
        <v>1938991133.1507223</v>
      </c>
      <c r="AI44" s="119">
        <f t="shared" si="9"/>
        <v>-8496774.2656541746</v>
      </c>
      <c r="AJ44" s="119">
        <f t="shared" ref="AJ44:BL44" si="11">SUM(AJ27:AJ43)</f>
        <v>2835671.9584869044</v>
      </c>
      <c r="AK44" s="119">
        <f t="shared" si="11"/>
        <v>357152.48812509922</v>
      </c>
      <c r="AL44" s="119">
        <f t="shared" si="11"/>
        <v>71834.764841627039</v>
      </c>
      <c r="AM44" s="119">
        <f t="shared" si="11"/>
        <v>5301.3344264041589</v>
      </c>
      <c r="AN44" s="119">
        <f t="shared" si="11"/>
        <v>442588.00130389305</v>
      </c>
      <c r="AO44" s="119">
        <f t="shared" si="11"/>
        <v>3003557.1583568119</v>
      </c>
      <c r="AP44" s="119">
        <f t="shared" si="11"/>
        <v>208177.32402600534</v>
      </c>
      <c r="AQ44" s="119">
        <f t="shared" si="11"/>
        <v>691246.88851637836</v>
      </c>
      <c r="AR44" s="119">
        <f t="shared" si="11"/>
        <v>-2791831.5547333327</v>
      </c>
      <c r="AS44" s="119">
        <f t="shared" si="11"/>
        <v>120117.65165375613</v>
      </c>
      <c r="AT44" s="119">
        <f t="shared" si="11"/>
        <v>7024242.582690442</v>
      </c>
      <c r="AU44" s="119">
        <f t="shared" si="11"/>
        <v>-394548.96938773646</v>
      </c>
      <c r="AV44" s="119">
        <f t="shared" si="11"/>
        <v>12677568.60713179</v>
      </c>
      <c r="AW44" s="119">
        <f t="shared" si="11"/>
        <v>-477330.77329275</v>
      </c>
      <c r="AX44" s="119">
        <f t="shared" si="11"/>
        <v>-9006372.2399999984</v>
      </c>
      <c r="AY44" s="119">
        <f t="shared" si="11"/>
        <v>582529.67963589286</v>
      </c>
      <c r="AZ44" s="119">
        <f t="shared" si="11"/>
        <v>1330725.9543599267</v>
      </c>
      <c r="BA44" s="119">
        <f t="shared" si="11"/>
        <v>567398.9934889141</v>
      </c>
      <c r="BB44" s="119">
        <f t="shared" si="11"/>
        <v>-168947676.46211043</v>
      </c>
      <c r="BC44" s="119">
        <f t="shared" si="11"/>
        <v>-526903.32847884076</v>
      </c>
      <c r="BD44" s="119">
        <f t="shared" si="11"/>
        <v>10681804.722000003</v>
      </c>
      <c r="BE44" s="119">
        <f t="shared" si="11"/>
        <v>-9100115.4800387621</v>
      </c>
      <c r="BF44" s="119">
        <f t="shared" si="11"/>
        <v>-4478733.8338600006</v>
      </c>
      <c r="BG44" s="119">
        <f t="shared" si="11"/>
        <v>809932.18299113424</v>
      </c>
      <c r="BH44" s="119">
        <f t="shared" si="11"/>
        <v>2484593.7565199998</v>
      </c>
      <c r="BI44" s="119">
        <f t="shared" si="11"/>
        <v>-45030</v>
      </c>
      <c r="BJ44" s="119">
        <f t="shared" si="11"/>
        <v>0</v>
      </c>
      <c r="BK44" s="120">
        <f t="shared" si="11"/>
        <v>-160370872.85900101</v>
      </c>
      <c r="BL44" s="120">
        <f t="shared" si="11"/>
        <v>1778620260.2917213</v>
      </c>
    </row>
    <row r="45" spans="1:72" x14ac:dyDescent="0.2">
      <c r="A45" s="91">
        <f t="shared" si="2"/>
        <v>33</v>
      </c>
      <c r="B45" s="96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50"/>
      <c r="AH45" s="150"/>
      <c r="AI45" s="122"/>
      <c r="AJ45" s="122"/>
      <c r="AK45" s="122"/>
      <c r="AL45" s="122">
        <f>+L45</f>
        <v>0</v>
      </c>
      <c r="AM45" s="122">
        <f>+M45</f>
        <v>0</v>
      </c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50"/>
      <c r="BL45" s="150"/>
    </row>
    <row r="46" spans="1:72" ht="13.5" thickBot="1" x14ac:dyDescent="0.25">
      <c r="A46" s="91">
        <f t="shared" si="2"/>
        <v>34</v>
      </c>
      <c r="B46" s="96" t="s">
        <v>52</v>
      </c>
      <c r="C46" s="99">
        <f t="shared" ref="C46:BL46" si="12">+C18-C44</f>
        <v>391140691.10000062</v>
      </c>
      <c r="D46" s="99">
        <f t="shared" si="12"/>
        <v>8327800.1577338427</v>
      </c>
      <c r="E46" s="99">
        <f t="shared" si="12"/>
        <v>4922912.8320278507</v>
      </c>
      <c r="F46" s="99">
        <f t="shared" si="12"/>
        <v>-14935653.446827501</v>
      </c>
      <c r="G46" s="99">
        <f t="shared" si="12"/>
        <v>33104040.978384849</v>
      </c>
      <c r="H46" s="99">
        <f t="shared" si="12"/>
        <v>-1955986.2286396027</v>
      </c>
      <c r="I46" s="99">
        <f t="shared" si="12"/>
        <v>66597.374865170947</v>
      </c>
      <c r="J46" s="99">
        <f t="shared" si="12"/>
        <v>303153.75903630909</v>
      </c>
      <c r="K46" s="99">
        <f t="shared" si="12"/>
        <v>184145.16401528011</v>
      </c>
      <c r="L46" s="99">
        <f t="shared" si="12"/>
        <v>71834.764841626398</v>
      </c>
      <c r="M46" s="99">
        <f t="shared" si="12"/>
        <v>5301.3344264041589</v>
      </c>
      <c r="N46" s="99">
        <f t="shared" si="12"/>
        <v>-803909.33835699933</v>
      </c>
      <c r="O46" s="99">
        <f t="shared" si="12"/>
        <v>-496557.58700637007</v>
      </c>
      <c r="P46" s="99">
        <f t="shared" si="12"/>
        <v>-1726149.211916219</v>
      </c>
      <c r="Q46" s="99">
        <f t="shared" si="12"/>
        <v>319951.38960871822</v>
      </c>
      <c r="R46" s="99">
        <f t="shared" si="12"/>
        <v>-61810.425156236211</v>
      </c>
      <c r="S46" s="99">
        <f t="shared" si="12"/>
        <v>-13156.595940416744</v>
      </c>
      <c r="T46" s="99">
        <f t="shared" si="12"/>
        <v>-23850.252119969373</v>
      </c>
      <c r="U46" s="99">
        <f t="shared" si="12"/>
        <v>0</v>
      </c>
      <c r="V46" s="99">
        <f t="shared" si="12"/>
        <v>-16904953.479322143</v>
      </c>
      <c r="W46" s="99">
        <f t="shared" si="12"/>
        <v>340892.94246068329</v>
      </c>
      <c r="X46" s="99">
        <f t="shared" si="12"/>
        <v>0</v>
      </c>
      <c r="Y46" s="99">
        <f t="shared" si="12"/>
        <v>-7589560.1894254955</v>
      </c>
      <c r="Z46" s="99">
        <f t="shared" si="12"/>
        <v>-68620.043849999958</v>
      </c>
      <c r="AA46" s="99">
        <f t="shared" si="12"/>
        <v>167530.56</v>
      </c>
      <c r="AB46" s="99">
        <f t="shared" si="12"/>
        <v>-32912585.679400001</v>
      </c>
      <c r="AC46" s="99">
        <f t="shared" si="12"/>
        <v>-11000.8474333339</v>
      </c>
      <c r="AD46" s="99">
        <f t="shared" si="12"/>
        <v>1668426.4785019332</v>
      </c>
      <c r="AE46" s="99">
        <f t="shared" si="12"/>
        <v>0</v>
      </c>
      <c r="AF46" s="99">
        <f t="shared" si="12"/>
        <v>0</v>
      </c>
      <c r="AG46" s="151">
        <f t="shared" si="12"/>
        <v>-28021205.58949165</v>
      </c>
      <c r="AH46" s="151">
        <f t="shared" si="12"/>
        <v>363119485.51050973</v>
      </c>
      <c r="AI46" s="99">
        <f t="shared" si="12"/>
        <v>-25679089.764345825</v>
      </c>
      <c r="AJ46" s="99">
        <f t="shared" si="12"/>
        <v>8570014.0415130965</v>
      </c>
      <c r="AK46" s="99">
        <f t="shared" si="12"/>
        <v>-357152.48812509922</v>
      </c>
      <c r="AL46" s="99">
        <f t="shared" si="12"/>
        <v>-71834.764841627039</v>
      </c>
      <c r="AM46" s="99">
        <f t="shared" si="12"/>
        <v>-5301.3344264041589</v>
      </c>
      <c r="AN46" s="99">
        <f t="shared" si="12"/>
        <v>-442588.00130389305</v>
      </c>
      <c r="AO46" s="99">
        <f t="shared" si="12"/>
        <v>-3003557.1583568119</v>
      </c>
      <c r="AP46" s="99">
        <f t="shared" si="12"/>
        <v>-208177.32402600534</v>
      </c>
      <c r="AQ46" s="99">
        <f t="shared" si="12"/>
        <v>-691246.88851637836</v>
      </c>
      <c r="AR46" s="99">
        <f t="shared" si="12"/>
        <v>2791831.5547333327</v>
      </c>
      <c r="AS46" s="99">
        <f t="shared" si="12"/>
        <v>-120117.65165375613</v>
      </c>
      <c r="AT46" s="99">
        <f t="shared" si="12"/>
        <v>-7024242.582690442</v>
      </c>
      <c r="AU46" s="99">
        <f t="shared" si="12"/>
        <v>394548.96938773646</v>
      </c>
      <c r="AV46" s="99">
        <f t="shared" si="12"/>
        <v>-12677568.60713179</v>
      </c>
      <c r="AW46" s="99">
        <f t="shared" si="12"/>
        <v>477330.77329275</v>
      </c>
      <c r="AX46" s="99">
        <f t="shared" si="12"/>
        <v>9006372.2399999984</v>
      </c>
      <c r="AY46" s="99">
        <f t="shared" si="12"/>
        <v>-582529.67963589286</v>
      </c>
      <c r="AZ46" s="99">
        <f t="shared" si="12"/>
        <v>-1330725.9543599267</v>
      </c>
      <c r="BA46" s="99">
        <f t="shared" si="12"/>
        <v>-567398.9934889141</v>
      </c>
      <c r="BB46" s="99">
        <f t="shared" si="12"/>
        <v>-17795211.595228255</v>
      </c>
      <c r="BC46" s="99">
        <f t="shared" si="12"/>
        <v>526903.32847884076</v>
      </c>
      <c r="BD46" s="99">
        <f t="shared" si="12"/>
        <v>-10681804.722000003</v>
      </c>
      <c r="BE46" s="99">
        <f t="shared" si="12"/>
        <v>9100115.4800387621</v>
      </c>
      <c r="BF46" s="99">
        <f t="shared" si="12"/>
        <v>4478733.8338600006</v>
      </c>
      <c r="BG46" s="99">
        <f t="shared" si="12"/>
        <v>-809932.18299113424</v>
      </c>
      <c r="BH46" s="99">
        <f t="shared" si="12"/>
        <v>-2484593.7565199998</v>
      </c>
      <c r="BI46" s="99">
        <f t="shared" si="12"/>
        <v>45030</v>
      </c>
      <c r="BJ46" s="99">
        <f t="shared" si="12"/>
        <v>0</v>
      </c>
      <c r="BK46" s="151">
        <f t="shared" si="12"/>
        <v>-49142193.228337675</v>
      </c>
      <c r="BL46" s="151">
        <f t="shared" si="12"/>
        <v>313977292.28217196</v>
      </c>
    </row>
    <row r="47" spans="1:72" ht="15.75" thickTop="1" x14ac:dyDescent="0.25">
      <c r="A47" s="91">
        <f t="shared" si="2"/>
        <v>35</v>
      </c>
      <c r="B47" s="104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</row>
    <row r="48" spans="1:72" s="121" customFormat="1" x14ac:dyDescent="0.2">
      <c r="A48" s="91">
        <f t="shared" si="2"/>
        <v>36</v>
      </c>
      <c r="B48" s="92" t="s">
        <v>53</v>
      </c>
      <c r="C48" s="117">
        <f t="shared" ref="C48:AE48" si="13">C59</f>
        <v>5208778506.3049917</v>
      </c>
      <c r="D48" s="117">
        <f t="shared" si="13"/>
        <v>0</v>
      </c>
      <c r="E48" s="117">
        <f t="shared" si="13"/>
        <v>0</v>
      </c>
      <c r="F48" s="117">
        <f t="shared" si="13"/>
        <v>0</v>
      </c>
      <c r="G48" s="117">
        <f t="shared" si="13"/>
        <v>0</v>
      </c>
      <c r="H48" s="117">
        <f t="shared" si="13"/>
        <v>0</v>
      </c>
      <c r="I48" s="117">
        <f t="shared" si="13"/>
        <v>0</v>
      </c>
      <c r="J48" s="117">
        <f t="shared" si="13"/>
        <v>0</v>
      </c>
      <c r="K48" s="117">
        <f t="shared" si="13"/>
        <v>0</v>
      </c>
      <c r="L48" s="117">
        <f t="shared" si="13"/>
        <v>0</v>
      </c>
      <c r="M48" s="117">
        <f t="shared" si="13"/>
        <v>0</v>
      </c>
      <c r="N48" s="117">
        <f t="shared" si="13"/>
        <v>0</v>
      </c>
      <c r="O48" s="117">
        <f t="shared" si="13"/>
        <v>0</v>
      </c>
      <c r="P48" s="117">
        <f t="shared" si="13"/>
        <v>0</v>
      </c>
      <c r="Q48" s="117">
        <f t="shared" si="13"/>
        <v>0</v>
      </c>
      <c r="R48" s="117">
        <f t="shared" si="13"/>
        <v>0</v>
      </c>
      <c r="S48" s="117">
        <f t="shared" si="13"/>
        <v>0</v>
      </c>
      <c r="T48" s="117">
        <f t="shared" si="13"/>
        <v>0</v>
      </c>
      <c r="U48" s="117">
        <f t="shared" si="13"/>
        <v>182818242.10345364</v>
      </c>
      <c r="V48" s="117">
        <f t="shared" si="13"/>
        <v>-16904953.479322143</v>
      </c>
      <c r="W48" s="117">
        <f t="shared" si="13"/>
        <v>0</v>
      </c>
      <c r="X48" s="117">
        <f t="shared" si="13"/>
        <v>-211405.47488111624</v>
      </c>
      <c r="Y48" s="117">
        <f t="shared" si="13"/>
        <v>0</v>
      </c>
      <c r="Z48" s="117">
        <f t="shared" si="13"/>
        <v>0</v>
      </c>
      <c r="AA48" s="117">
        <f t="shared" si="13"/>
        <v>-1615371.4300000002</v>
      </c>
      <c r="AB48" s="117">
        <f t="shared" si="13"/>
        <v>0</v>
      </c>
      <c r="AC48" s="117">
        <f t="shared" si="13"/>
        <v>0</v>
      </c>
      <c r="AD48" s="117">
        <f t="shared" si="13"/>
        <v>-11018406.688827798</v>
      </c>
      <c r="AE48" s="117">
        <f t="shared" si="13"/>
        <v>0</v>
      </c>
      <c r="AF48" s="117">
        <v>0</v>
      </c>
      <c r="AG48" s="118">
        <f t="shared" ref="AG48:BL48" si="14">AG59</f>
        <v>153068105.03042257</v>
      </c>
      <c r="AH48" s="118">
        <f t="shared" si="14"/>
        <v>5361846611.3354149</v>
      </c>
      <c r="AI48" s="117">
        <f t="shared" si="14"/>
        <v>0</v>
      </c>
      <c r="AJ48" s="117">
        <f t="shared" si="14"/>
        <v>0</v>
      </c>
      <c r="AK48" s="117">
        <f t="shared" si="14"/>
        <v>0</v>
      </c>
      <c r="AL48" s="117">
        <f t="shared" si="14"/>
        <v>0</v>
      </c>
      <c r="AM48" s="117">
        <f t="shared" si="14"/>
        <v>0</v>
      </c>
      <c r="AN48" s="117">
        <f t="shared" si="14"/>
        <v>0</v>
      </c>
      <c r="AO48" s="117">
        <f t="shared" si="14"/>
        <v>0</v>
      </c>
      <c r="AP48" s="117">
        <f t="shared" si="14"/>
        <v>0</v>
      </c>
      <c r="AQ48" s="117">
        <f t="shared" si="14"/>
        <v>0</v>
      </c>
      <c r="AR48" s="117">
        <f t="shared" si="14"/>
        <v>0</v>
      </c>
      <c r="AS48" s="117">
        <f t="shared" si="14"/>
        <v>0</v>
      </c>
      <c r="AT48" s="117">
        <f t="shared" si="14"/>
        <v>64963194.076797329</v>
      </c>
      <c r="AU48" s="117">
        <f t="shared" si="14"/>
        <v>0</v>
      </c>
      <c r="AV48" s="117">
        <f t="shared" si="14"/>
        <v>36080288.955627486</v>
      </c>
      <c r="AW48" s="117">
        <f t="shared" si="14"/>
        <v>0</v>
      </c>
      <c r="AX48" s="117">
        <f t="shared" si="14"/>
        <v>4503186.1200000085</v>
      </c>
      <c r="AY48" s="117">
        <f t="shared" si="14"/>
        <v>25767063.321957536</v>
      </c>
      <c r="AZ48" s="117">
        <f t="shared" si="14"/>
        <v>0</v>
      </c>
      <c r="BA48" s="117">
        <f t="shared" si="14"/>
        <v>5798357.5857409984</v>
      </c>
      <c r="BB48" s="117">
        <f t="shared" si="14"/>
        <v>0</v>
      </c>
      <c r="BC48" s="117">
        <f t="shared" si="14"/>
        <v>0</v>
      </c>
      <c r="BD48" s="117">
        <f t="shared" si="14"/>
        <v>0</v>
      </c>
      <c r="BE48" s="117">
        <f t="shared" si="14"/>
        <v>-23391891.903797138</v>
      </c>
      <c r="BF48" s="117">
        <f t="shared" si="14"/>
        <v>-3321469.9169705859</v>
      </c>
      <c r="BG48" s="117">
        <f t="shared" si="14"/>
        <v>34322392.17098815</v>
      </c>
      <c r="BH48" s="117">
        <f t="shared" si="14"/>
        <v>4143548.7960133362</v>
      </c>
      <c r="BI48" s="117">
        <f t="shared" si="14"/>
        <v>-550000</v>
      </c>
      <c r="BJ48" s="117">
        <f t="shared" si="14"/>
        <v>0</v>
      </c>
      <c r="BK48" s="118">
        <f t="shared" si="14"/>
        <v>148314669.20635712</v>
      </c>
      <c r="BL48" s="118">
        <f t="shared" si="14"/>
        <v>5510161280.5417719</v>
      </c>
    </row>
    <row r="49" spans="1:64" ht="15" x14ac:dyDescent="0.25">
      <c r="A49" s="91">
        <f t="shared" si="2"/>
        <v>37</v>
      </c>
      <c r="B49" s="96"/>
      <c r="F49" s="104"/>
      <c r="G49" s="104"/>
      <c r="H49" s="104"/>
      <c r="AG49" s="111"/>
      <c r="AH49" s="111"/>
      <c r="BK49" s="111"/>
      <c r="BL49" s="111"/>
    </row>
    <row r="50" spans="1:64" ht="15" x14ac:dyDescent="0.25">
      <c r="A50" s="91">
        <f t="shared" si="2"/>
        <v>38</v>
      </c>
      <c r="B50" s="92" t="s">
        <v>54</v>
      </c>
      <c r="C50" s="100">
        <f>+C46/C48</f>
        <v>7.5092594286077327E-2</v>
      </c>
      <c r="D50" s="94"/>
      <c r="E50" s="94"/>
      <c r="F50" s="104"/>
      <c r="G50" s="104"/>
      <c r="H50" s="10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113"/>
      <c r="AH50" s="124">
        <f>+AH46/AH48</f>
        <v>6.772284099713767E-2</v>
      </c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113"/>
      <c r="BL50" s="124">
        <f>+BL46/BL48</f>
        <v>5.6981506764771317E-2</v>
      </c>
    </row>
    <row r="51" spans="1:64" ht="15" x14ac:dyDescent="0.25">
      <c r="A51" s="91">
        <f t="shared" si="2"/>
        <v>39</v>
      </c>
      <c r="B51" s="96"/>
      <c r="C51" s="94"/>
      <c r="D51" s="94"/>
      <c r="E51" s="94"/>
      <c r="F51" s="104"/>
      <c r="G51" s="104"/>
      <c r="H51" s="10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113"/>
      <c r="AH51" s="113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113"/>
      <c r="BL51" s="113"/>
    </row>
    <row r="52" spans="1:64" ht="15" x14ac:dyDescent="0.25">
      <c r="A52" s="91">
        <f t="shared" si="2"/>
        <v>40</v>
      </c>
      <c r="B52" s="96" t="s">
        <v>56</v>
      </c>
      <c r="C52" s="94"/>
      <c r="D52" s="94"/>
      <c r="E52" s="94"/>
      <c r="F52" s="104"/>
      <c r="G52" s="104"/>
      <c r="H52" s="10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113"/>
      <c r="AH52" s="113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113"/>
      <c r="BL52" s="113"/>
    </row>
    <row r="53" spans="1:64" x14ac:dyDescent="0.2">
      <c r="A53" s="91">
        <f t="shared" si="2"/>
        <v>41</v>
      </c>
      <c r="B53" s="101" t="s">
        <v>57</v>
      </c>
      <c r="C53" s="117">
        <v>10572466950.394854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>
        <v>326078876.75844002</v>
      </c>
      <c r="X53" s="117">
        <v>-227315.75601419382</v>
      </c>
      <c r="Y53" s="117"/>
      <c r="Z53" s="117"/>
      <c r="AA53" s="117">
        <v>-4539000</v>
      </c>
      <c r="AB53" s="117"/>
      <c r="AC53" s="117"/>
      <c r="AD53" s="117"/>
      <c r="AE53" s="117"/>
      <c r="AF53" s="117"/>
      <c r="AG53" s="118">
        <f t="shared" ref="AG53:AG58" si="15">SUM(D53:AF53)</f>
        <v>321312561.00242585</v>
      </c>
      <c r="AH53" s="118">
        <f t="shared" ref="AH53:AH58" si="16">+AG53+C53</f>
        <v>10893779511.39728</v>
      </c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>
        <v>65931132.660367854</v>
      </c>
      <c r="AU53" s="117">
        <v>0</v>
      </c>
      <c r="AV53" s="117">
        <v>33364266.499817003</v>
      </c>
      <c r="AW53" s="117"/>
      <c r="AX53" s="117"/>
      <c r="AY53" s="117">
        <v>27187950.539999999</v>
      </c>
      <c r="AZ53" s="117"/>
      <c r="BA53" s="117">
        <v>7182265.7403660007</v>
      </c>
      <c r="BB53" s="117"/>
      <c r="BC53" s="117"/>
      <c r="BD53" s="117"/>
      <c r="BE53" s="117"/>
      <c r="BF53" s="117">
        <v>-16990239.199999999</v>
      </c>
      <c r="BG53" s="117">
        <v>36082401.649999999</v>
      </c>
      <c r="BH53" s="117">
        <v>9767242.3700000029</v>
      </c>
      <c r="BI53" s="117">
        <v>-3209000</v>
      </c>
      <c r="BJ53" s="117"/>
      <c r="BK53" s="118">
        <f t="shared" ref="BK53:BK58" si="17">SUM(AI53:BJ53)</f>
        <v>159316020.26055086</v>
      </c>
      <c r="BL53" s="118">
        <f t="shared" ref="BL53:BL58" si="18">+BK53+AH53</f>
        <v>11053095531.657831</v>
      </c>
    </row>
    <row r="54" spans="1:64" x14ac:dyDescent="0.2">
      <c r="A54" s="91">
        <f t="shared" si="2"/>
        <v>42</v>
      </c>
      <c r="B54" s="101" t="s">
        <v>199</v>
      </c>
      <c r="C54" s="108">
        <v>-4244925258.0010071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>
        <v>-143742277.5314436</v>
      </c>
      <c r="V54" s="108">
        <v>-21398675.290281195</v>
      </c>
      <c r="W54" s="108"/>
      <c r="X54" s="108"/>
      <c r="Y54" s="108"/>
      <c r="Z54" s="108"/>
      <c r="AA54" s="117">
        <v>2120000</v>
      </c>
      <c r="AB54" s="108"/>
      <c r="AC54" s="108"/>
      <c r="AD54" s="108">
        <v>-16445383.11765343</v>
      </c>
      <c r="AE54" s="108"/>
      <c r="AF54" s="108"/>
      <c r="AG54" s="113">
        <f t="shared" si="15"/>
        <v>-179466335.93937823</v>
      </c>
      <c r="AH54" s="113">
        <f t="shared" si="16"/>
        <v>-4424391593.9403849</v>
      </c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>
        <v>-4692721.0285460567</v>
      </c>
      <c r="AU54" s="94">
        <v>0</v>
      </c>
      <c r="AV54" s="94">
        <v>-11787724.8131209</v>
      </c>
      <c r="AW54" s="94"/>
      <c r="AX54" s="94"/>
      <c r="AY54" s="117">
        <v>-1168151.1680902059</v>
      </c>
      <c r="AZ54" s="94"/>
      <c r="BA54" s="94">
        <v>-987239.14981850027</v>
      </c>
      <c r="BB54" s="94"/>
      <c r="BC54" s="94"/>
      <c r="BD54" s="94"/>
      <c r="BE54" s="94"/>
      <c r="BF54" s="94">
        <v>12688074.934416663</v>
      </c>
      <c r="BG54" s="94">
        <v>-1470354.9901012282</v>
      </c>
      <c r="BH54" s="94">
        <v>-5377313.4895000001</v>
      </c>
      <c r="BI54" s="94">
        <v>2659000</v>
      </c>
      <c r="BJ54" s="94"/>
      <c r="BK54" s="113">
        <f t="shared" si="17"/>
        <v>-10136429.704760225</v>
      </c>
      <c r="BL54" s="113">
        <f t="shared" si="18"/>
        <v>-4434528023.6451454</v>
      </c>
    </row>
    <row r="55" spans="1:64" x14ac:dyDescent="0.2">
      <c r="A55" s="91">
        <f t="shared" si="2"/>
        <v>43</v>
      </c>
      <c r="B55" s="96" t="s">
        <v>200</v>
      </c>
      <c r="C55" s="108">
        <v>285841342.02833331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>
        <v>-12697238.698333323</v>
      </c>
      <c r="V55" s="108"/>
      <c r="W55" s="108"/>
      <c r="X55" s="108"/>
      <c r="Y55" s="108"/>
      <c r="Z55" s="108"/>
      <c r="AA55" s="117"/>
      <c r="AB55" s="108"/>
      <c r="AC55" s="108"/>
      <c r="AD55" s="108"/>
      <c r="AE55" s="108"/>
      <c r="AF55" s="108"/>
      <c r="AG55" s="113">
        <f t="shared" si="15"/>
        <v>-12697238.698333323</v>
      </c>
      <c r="AH55" s="113">
        <f t="shared" si="16"/>
        <v>273144103.32999998</v>
      </c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>
        <v>10680268.879542366</v>
      </c>
      <c r="AU55" s="94"/>
      <c r="AV55" s="94">
        <v>19017837.9440451</v>
      </c>
      <c r="AW55" s="94"/>
      <c r="AX55" s="94"/>
      <c r="AY55" s="117"/>
      <c r="AZ55" s="94"/>
      <c r="BA55" s="94">
        <v>-396669.00480650162</v>
      </c>
      <c r="BB55" s="94"/>
      <c r="BC55" s="94"/>
      <c r="BD55" s="94"/>
      <c r="BE55" s="94">
        <v>-31039847.298310034</v>
      </c>
      <c r="BF55" s="94"/>
      <c r="BG55" s="94"/>
      <c r="BH55" s="94"/>
      <c r="BI55" s="94"/>
      <c r="BJ55" s="94"/>
      <c r="BK55" s="113">
        <f t="shared" si="17"/>
        <v>-1738409.4795290679</v>
      </c>
      <c r="BL55" s="113">
        <f t="shared" si="18"/>
        <v>271405693.8504709</v>
      </c>
    </row>
    <row r="56" spans="1:64" x14ac:dyDescent="0.2">
      <c r="A56" s="91">
        <f t="shared" si="2"/>
        <v>44</v>
      </c>
      <c r="B56" s="96" t="s">
        <v>201</v>
      </c>
      <c r="C56" s="108">
        <v>-1443684469.5857882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>
        <v>22974386.588703156</v>
      </c>
      <c r="V56" s="108">
        <v>4493721.8109590504</v>
      </c>
      <c r="W56" s="108"/>
      <c r="X56" s="108">
        <v>15910.281133077566</v>
      </c>
      <c r="Y56" s="108"/>
      <c r="Z56" s="108"/>
      <c r="AA56" s="117">
        <v>803628.57</v>
      </c>
      <c r="AB56" s="108"/>
      <c r="AC56" s="108"/>
      <c r="AD56" s="125">
        <v>5426976.4288256317</v>
      </c>
      <c r="AE56" s="108"/>
      <c r="AF56" s="108"/>
      <c r="AG56" s="113">
        <f t="shared" si="15"/>
        <v>33714623.679620914</v>
      </c>
      <c r="AH56" s="113">
        <f t="shared" si="16"/>
        <v>-1409969845.9061673</v>
      </c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>
        <v>-6955486.4345668331</v>
      </c>
      <c r="AU56" s="94">
        <v>0</v>
      </c>
      <c r="AV56" s="94">
        <v>-4514090.6751137236</v>
      </c>
      <c r="AW56" s="94"/>
      <c r="AX56" s="94">
        <v>4503186.1200000085</v>
      </c>
      <c r="AY56" s="117">
        <v>-252736.04995225731</v>
      </c>
      <c r="AZ56" s="94"/>
      <c r="BA56" s="94"/>
      <c r="BB56" s="94"/>
      <c r="BC56" s="94"/>
      <c r="BD56" s="94"/>
      <c r="BE56" s="94">
        <v>7647955.3945128955</v>
      </c>
      <c r="BF56" s="94">
        <v>980694.34861275041</v>
      </c>
      <c r="BG56" s="94">
        <v>-289654.4889106233</v>
      </c>
      <c r="BH56" s="94">
        <v>-246380.08448666657</v>
      </c>
      <c r="BI56" s="94"/>
      <c r="BJ56" s="94"/>
      <c r="BK56" s="113">
        <f t="shared" si="17"/>
        <v>873488.13009555126</v>
      </c>
      <c r="BL56" s="113">
        <f t="shared" si="18"/>
        <v>-1409096357.7760718</v>
      </c>
    </row>
    <row r="57" spans="1:64" x14ac:dyDescent="0.2">
      <c r="A57" s="91">
        <f t="shared" si="2"/>
        <v>45</v>
      </c>
      <c r="B57" s="96" t="s">
        <v>61</v>
      </c>
      <c r="C57" s="108">
        <v>145303204.9988502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>
        <v>-7927989.0496875346</v>
      </c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52">
        <f t="shared" si="15"/>
        <v>-7927989.0496875346</v>
      </c>
      <c r="AH57" s="113">
        <f t="shared" si="16"/>
        <v>137375215.94916266</v>
      </c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113">
        <f t="shared" si="17"/>
        <v>0</v>
      </c>
      <c r="BL57" s="113">
        <f t="shared" si="18"/>
        <v>137375215.94916266</v>
      </c>
    </row>
    <row r="58" spans="1:64" x14ac:dyDescent="0.2">
      <c r="A58" s="91">
        <f t="shared" si="2"/>
        <v>46</v>
      </c>
      <c r="B58" s="96" t="s">
        <v>62</v>
      </c>
      <c r="C58" s="108">
        <v>-106223263.53024991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>
        <v>-1867515.9642250985</v>
      </c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13">
        <f t="shared" si="15"/>
        <v>-1867515.9642250985</v>
      </c>
      <c r="AH58" s="113">
        <f t="shared" si="16"/>
        <v>-108090779.49447501</v>
      </c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113">
        <f t="shared" si="17"/>
        <v>0</v>
      </c>
      <c r="BL58" s="113">
        <f t="shared" si="18"/>
        <v>-108090779.49447501</v>
      </c>
    </row>
    <row r="59" spans="1:64" ht="13.5" thickBot="1" x14ac:dyDescent="0.25">
      <c r="A59" s="91">
        <f t="shared" si="2"/>
        <v>47</v>
      </c>
      <c r="B59" s="96" t="s">
        <v>63</v>
      </c>
      <c r="C59" s="126">
        <f t="shared" ref="C59:AI59" si="19">SUM(C53:C58)</f>
        <v>5208778506.3049917</v>
      </c>
      <c r="D59" s="126">
        <f t="shared" si="19"/>
        <v>0</v>
      </c>
      <c r="E59" s="126">
        <f t="shared" si="19"/>
        <v>0</v>
      </c>
      <c r="F59" s="126">
        <f t="shared" si="19"/>
        <v>0</v>
      </c>
      <c r="G59" s="126">
        <f t="shared" si="19"/>
        <v>0</v>
      </c>
      <c r="H59" s="126">
        <f t="shared" si="19"/>
        <v>0</v>
      </c>
      <c r="I59" s="126">
        <f t="shared" si="19"/>
        <v>0</v>
      </c>
      <c r="J59" s="126">
        <f t="shared" si="19"/>
        <v>0</v>
      </c>
      <c r="K59" s="126">
        <f t="shared" si="19"/>
        <v>0</v>
      </c>
      <c r="L59" s="126">
        <f t="shared" si="19"/>
        <v>0</v>
      </c>
      <c r="M59" s="126">
        <f t="shared" si="19"/>
        <v>0</v>
      </c>
      <c r="N59" s="126">
        <f t="shared" si="19"/>
        <v>0</v>
      </c>
      <c r="O59" s="126">
        <f t="shared" si="19"/>
        <v>0</v>
      </c>
      <c r="P59" s="126">
        <f t="shared" si="19"/>
        <v>0</v>
      </c>
      <c r="Q59" s="126">
        <f t="shared" si="19"/>
        <v>0</v>
      </c>
      <c r="R59" s="126">
        <f t="shared" si="19"/>
        <v>0</v>
      </c>
      <c r="S59" s="126">
        <f t="shared" si="19"/>
        <v>0</v>
      </c>
      <c r="T59" s="126">
        <f t="shared" si="19"/>
        <v>0</v>
      </c>
      <c r="U59" s="126">
        <f t="shared" si="19"/>
        <v>182818242.10345364</v>
      </c>
      <c r="V59" s="126">
        <f t="shared" si="19"/>
        <v>-16904953.479322143</v>
      </c>
      <c r="W59" s="126">
        <f t="shared" si="19"/>
        <v>0</v>
      </c>
      <c r="X59" s="126">
        <f t="shared" ref="X59" si="20">SUM(X53:X58)</f>
        <v>-211405.47488111624</v>
      </c>
      <c r="Y59" s="126">
        <f t="shared" si="19"/>
        <v>0</v>
      </c>
      <c r="Z59" s="126">
        <f t="shared" si="19"/>
        <v>0</v>
      </c>
      <c r="AA59" s="126">
        <f t="shared" si="19"/>
        <v>-1615371.4300000002</v>
      </c>
      <c r="AB59" s="126">
        <f t="shared" si="19"/>
        <v>0</v>
      </c>
      <c r="AC59" s="126">
        <f t="shared" si="19"/>
        <v>0</v>
      </c>
      <c r="AD59" s="126">
        <f t="shared" si="19"/>
        <v>-11018406.688827798</v>
      </c>
      <c r="AE59" s="126">
        <f t="shared" si="19"/>
        <v>0</v>
      </c>
      <c r="AF59" s="126">
        <f t="shared" si="19"/>
        <v>0</v>
      </c>
      <c r="AG59" s="153">
        <f t="shared" si="19"/>
        <v>153068105.03042257</v>
      </c>
      <c r="AH59" s="153">
        <f t="shared" si="19"/>
        <v>5361846611.3354149</v>
      </c>
      <c r="AI59" s="126">
        <f t="shared" si="19"/>
        <v>0</v>
      </c>
      <c r="AJ59" s="126">
        <f t="shared" ref="AJ59:BL59" si="21">SUM(AJ53:AJ58)</f>
        <v>0</v>
      </c>
      <c r="AK59" s="126">
        <f t="shared" si="21"/>
        <v>0</v>
      </c>
      <c r="AL59" s="126">
        <f t="shared" si="21"/>
        <v>0</v>
      </c>
      <c r="AM59" s="126">
        <f t="shared" si="21"/>
        <v>0</v>
      </c>
      <c r="AN59" s="126">
        <f t="shared" si="21"/>
        <v>0</v>
      </c>
      <c r="AO59" s="126">
        <f t="shared" si="21"/>
        <v>0</v>
      </c>
      <c r="AP59" s="126">
        <f t="shared" si="21"/>
        <v>0</v>
      </c>
      <c r="AQ59" s="126">
        <f t="shared" si="21"/>
        <v>0</v>
      </c>
      <c r="AR59" s="126">
        <f t="shared" si="21"/>
        <v>0</v>
      </c>
      <c r="AS59" s="126">
        <f t="shared" si="21"/>
        <v>0</v>
      </c>
      <c r="AT59" s="126">
        <f t="shared" si="21"/>
        <v>64963194.076797329</v>
      </c>
      <c r="AU59" s="126">
        <f t="shared" si="21"/>
        <v>0</v>
      </c>
      <c r="AV59" s="126">
        <f t="shared" si="21"/>
        <v>36080288.955627486</v>
      </c>
      <c r="AW59" s="126">
        <f t="shared" si="21"/>
        <v>0</v>
      </c>
      <c r="AX59" s="126">
        <f t="shared" si="21"/>
        <v>4503186.1200000085</v>
      </c>
      <c r="AY59" s="126">
        <f t="shared" si="21"/>
        <v>25767063.321957536</v>
      </c>
      <c r="AZ59" s="126">
        <f t="shared" si="21"/>
        <v>0</v>
      </c>
      <c r="BA59" s="126">
        <f t="shared" si="21"/>
        <v>5798357.5857409984</v>
      </c>
      <c r="BB59" s="126">
        <f t="shared" si="21"/>
        <v>0</v>
      </c>
      <c r="BC59" s="126">
        <f t="shared" si="21"/>
        <v>0</v>
      </c>
      <c r="BD59" s="126">
        <f t="shared" si="21"/>
        <v>0</v>
      </c>
      <c r="BE59" s="126">
        <f t="shared" si="21"/>
        <v>-23391891.903797138</v>
      </c>
      <c r="BF59" s="126">
        <f t="shared" si="21"/>
        <v>-3321469.9169705859</v>
      </c>
      <c r="BG59" s="126">
        <f t="shared" si="21"/>
        <v>34322392.17098815</v>
      </c>
      <c r="BH59" s="126">
        <f t="shared" si="21"/>
        <v>4143548.7960133362</v>
      </c>
      <c r="BI59" s="126">
        <f t="shared" si="21"/>
        <v>-550000</v>
      </c>
      <c r="BJ59" s="126">
        <f t="shared" si="21"/>
        <v>0</v>
      </c>
      <c r="BK59" s="153">
        <f t="shared" si="21"/>
        <v>148314669.20635712</v>
      </c>
      <c r="BL59" s="153">
        <f t="shared" si="21"/>
        <v>5510161280.5417719</v>
      </c>
    </row>
    <row r="60" spans="1:64" ht="14.25" thickTop="1" thickBot="1" x14ac:dyDescent="0.25">
      <c r="A60" s="91">
        <f t="shared" si="2"/>
        <v>48</v>
      </c>
      <c r="G60" s="109" t="s">
        <v>185</v>
      </c>
      <c r="AG60" s="111"/>
      <c r="AH60" s="111"/>
      <c r="BK60" s="111"/>
      <c r="BL60" s="111"/>
    </row>
    <row r="61" spans="1:64" ht="13.5" thickBot="1" x14ac:dyDescent="0.25">
      <c r="A61" s="91">
        <f t="shared" si="2"/>
        <v>49</v>
      </c>
      <c r="B61" s="96" t="s">
        <v>64</v>
      </c>
      <c r="C61" s="102">
        <v>7.4399999999999994E-2</v>
      </c>
      <c r="D61" s="102">
        <v>7.4399999999999994E-2</v>
      </c>
      <c r="E61" s="102">
        <v>7.4399999999999994E-2</v>
      </c>
      <c r="F61" s="102">
        <v>7.4399999999999994E-2</v>
      </c>
      <c r="G61" s="127">
        <v>7.5999999999999998E-2</v>
      </c>
      <c r="H61" s="102">
        <v>7.4399999999999994E-2</v>
      </c>
      <c r="I61" s="102">
        <v>7.4399999999999994E-2</v>
      </c>
      <c r="J61" s="102">
        <v>7.4399999999999994E-2</v>
      </c>
      <c r="K61" s="102">
        <v>7.4399999999999994E-2</v>
      </c>
      <c r="L61" s="102">
        <v>7.4399999999999994E-2</v>
      </c>
      <c r="M61" s="102">
        <v>7.4399999999999994E-2</v>
      </c>
      <c r="N61" s="102">
        <v>7.4399999999999994E-2</v>
      </c>
      <c r="O61" s="102">
        <v>7.4399999999999994E-2</v>
      </c>
      <c r="P61" s="102">
        <v>7.4399999999999994E-2</v>
      </c>
      <c r="Q61" s="102">
        <v>7.4399999999999994E-2</v>
      </c>
      <c r="R61" s="102">
        <v>7.4399999999999994E-2</v>
      </c>
      <c r="S61" s="102">
        <v>7.4399999999999994E-2</v>
      </c>
      <c r="T61" s="102">
        <v>7.4399999999999994E-2</v>
      </c>
      <c r="U61" s="102">
        <v>7.4399999999999994E-2</v>
      </c>
      <c r="V61" s="102">
        <v>7.4399999999999994E-2</v>
      </c>
      <c r="W61" s="102">
        <v>7.4399999999999994E-2</v>
      </c>
      <c r="X61" s="102">
        <v>7.4399999999999994E-2</v>
      </c>
      <c r="Y61" s="102">
        <v>7.4399999999999994E-2</v>
      </c>
      <c r="Z61" s="102">
        <v>7.4399999999999994E-2</v>
      </c>
      <c r="AA61" s="102">
        <v>7.4399999999999994E-2</v>
      </c>
      <c r="AB61" s="102">
        <v>7.4399999999999994E-2</v>
      </c>
      <c r="AC61" s="102">
        <v>7.4399999999999994E-2</v>
      </c>
      <c r="AD61" s="102">
        <v>7.4399999999999994E-2</v>
      </c>
      <c r="AE61" s="102">
        <v>7.4399999999999994E-2</v>
      </c>
      <c r="AF61" s="102">
        <v>7.4399999999999994E-2</v>
      </c>
      <c r="AG61" s="128">
        <v>7.4399999999999994E-2</v>
      </c>
      <c r="AH61" s="128">
        <v>7.4399999999999994E-2</v>
      </c>
      <c r="AI61" s="102">
        <v>7.4399999999999994E-2</v>
      </c>
      <c r="AJ61" s="102">
        <v>7.4399999999999994E-2</v>
      </c>
      <c r="AK61" s="102">
        <v>7.4399999999999994E-2</v>
      </c>
      <c r="AL61" s="102">
        <v>7.4399999999999994E-2</v>
      </c>
      <c r="AM61" s="102">
        <v>7.4399999999999994E-2</v>
      </c>
      <c r="AN61" s="102">
        <v>7.4399999999999994E-2</v>
      </c>
      <c r="AO61" s="102">
        <v>7.4399999999999994E-2</v>
      </c>
      <c r="AP61" s="102">
        <v>7.4399999999999994E-2</v>
      </c>
      <c r="AQ61" s="102">
        <v>7.4399999999999994E-2</v>
      </c>
      <c r="AR61" s="102">
        <v>7.4399999999999994E-2</v>
      </c>
      <c r="AS61" s="102">
        <v>7.4399999999999994E-2</v>
      </c>
      <c r="AT61" s="102">
        <v>7.4399999999999994E-2</v>
      </c>
      <c r="AU61" s="102">
        <v>7.4399999999999994E-2</v>
      </c>
      <c r="AV61" s="102">
        <v>7.4399999999999994E-2</v>
      </c>
      <c r="AW61" s="102">
        <v>7.4399999999999994E-2</v>
      </c>
      <c r="AX61" s="102">
        <v>7.4399999999999994E-2</v>
      </c>
      <c r="AY61" s="102">
        <v>7.4399999999999994E-2</v>
      </c>
      <c r="AZ61" s="102">
        <v>7.4399999999999994E-2</v>
      </c>
      <c r="BA61" s="102">
        <v>7.4399999999999994E-2</v>
      </c>
      <c r="BB61" s="102">
        <v>7.4399999999999994E-2</v>
      </c>
      <c r="BC61" s="102">
        <v>7.4399999999999994E-2</v>
      </c>
      <c r="BD61" s="102">
        <v>7.4399999999999994E-2</v>
      </c>
      <c r="BE61" s="102">
        <v>7.4399999999999994E-2</v>
      </c>
      <c r="BF61" s="102">
        <v>7.4399999999999994E-2</v>
      </c>
      <c r="BG61" s="102">
        <v>7.4399999999999994E-2</v>
      </c>
      <c r="BH61" s="102">
        <v>7.4399999999999994E-2</v>
      </c>
      <c r="BI61" s="102">
        <v>7.4399999999999994E-2</v>
      </c>
      <c r="BJ61" s="102">
        <v>7.4399999999999994E-2</v>
      </c>
      <c r="BK61" s="128">
        <v>7.4399999999999994E-2</v>
      </c>
      <c r="BL61" s="128">
        <v>7.4399999999999994E-2</v>
      </c>
    </row>
    <row r="62" spans="1:64" x14ac:dyDescent="0.2">
      <c r="A62" s="91">
        <f t="shared" si="2"/>
        <v>50</v>
      </c>
      <c r="B62" s="96" t="s">
        <v>65</v>
      </c>
      <c r="C62" s="103">
        <v>0.75138099999999997</v>
      </c>
      <c r="D62" s="103">
        <v>0.75138099999999997</v>
      </c>
      <c r="E62" s="103">
        <v>0.75138099999999997</v>
      </c>
      <c r="F62" s="103">
        <v>0.75138099999999997</v>
      </c>
      <c r="G62" s="103">
        <v>0.75138099999999997</v>
      </c>
      <c r="H62" s="103">
        <v>0.75138099999999997</v>
      </c>
      <c r="I62" s="103">
        <v>0.75138099999999997</v>
      </c>
      <c r="J62" s="103">
        <v>0.75138099999999997</v>
      </c>
      <c r="K62" s="103">
        <v>0.75138099999999997</v>
      </c>
      <c r="L62" s="103">
        <v>0.75138099999999997</v>
      </c>
      <c r="M62" s="103">
        <v>0.75138099999999997</v>
      </c>
      <c r="N62" s="103">
        <v>0.75138099999999997</v>
      </c>
      <c r="O62" s="103">
        <v>0.75138099999999997</v>
      </c>
      <c r="P62" s="103">
        <v>0.75138099999999997</v>
      </c>
      <c r="Q62" s="103">
        <v>0.75138099999999997</v>
      </c>
      <c r="R62" s="103">
        <v>0.75138099999999997</v>
      </c>
      <c r="S62" s="103">
        <v>0.75138099999999997</v>
      </c>
      <c r="T62" s="103">
        <v>0.75138099999999997</v>
      </c>
      <c r="U62" s="103">
        <v>0.75138099999999997</v>
      </c>
      <c r="V62" s="103">
        <v>0.75138099999999997</v>
      </c>
      <c r="W62" s="103">
        <v>0.75138099999999997</v>
      </c>
      <c r="X62" s="103">
        <v>0.75138099999999997</v>
      </c>
      <c r="Y62" s="103">
        <v>0.75138099999999997</v>
      </c>
      <c r="Z62" s="103">
        <v>0.75138099999999997</v>
      </c>
      <c r="AA62" s="103">
        <v>0.75138099999999997</v>
      </c>
      <c r="AB62" s="103">
        <v>0.75138099999999997</v>
      </c>
      <c r="AC62" s="103">
        <v>0.75138099999999997</v>
      </c>
      <c r="AD62" s="103">
        <v>0.75138099999999997</v>
      </c>
      <c r="AE62" s="103">
        <v>0.75138099999999997</v>
      </c>
      <c r="AF62" s="103">
        <v>0.75138099999999997</v>
      </c>
      <c r="AG62" s="129">
        <v>0.75138099999999997</v>
      </c>
      <c r="AH62" s="129">
        <v>0.75138099999999997</v>
      </c>
      <c r="AI62" s="103">
        <v>0.75138099999999997</v>
      </c>
      <c r="AJ62" s="103">
        <v>0.75138099999999997</v>
      </c>
      <c r="AK62" s="103">
        <v>0.75138099999999997</v>
      </c>
      <c r="AL62" s="103">
        <v>0.75138099999999997</v>
      </c>
      <c r="AM62" s="103">
        <v>0.75138099999999997</v>
      </c>
      <c r="AN62" s="103">
        <v>0.75138099999999997</v>
      </c>
      <c r="AO62" s="103">
        <v>0.75138099999999997</v>
      </c>
      <c r="AP62" s="103">
        <v>0.75138099999999997</v>
      </c>
      <c r="AQ62" s="103">
        <v>0.75138099999999997</v>
      </c>
      <c r="AR62" s="103">
        <v>0.75138099999999997</v>
      </c>
      <c r="AS62" s="103">
        <v>0.75138099999999997</v>
      </c>
      <c r="AT62" s="103">
        <v>0.75138099999999997</v>
      </c>
      <c r="AU62" s="103">
        <v>0.75138099999999997</v>
      </c>
      <c r="AV62" s="103">
        <v>0.75138099999999997</v>
      </c>
      <c r="AW62" s="103">
        <v>0.75138099999999997</v>
      </c>
      <c r="AX62" s="103">
        <v>0.75138099999999997</v>
      </c>
      <c r="AY62" s="103">
        <v>0.75138099999999997</v>
      </c>
      <c r="AZ62" s="103">
        <v>0.75138099999999997</v>
      </c>
      <c r="BA62" s="103">
        <v>0.75138099999999997</v>
      </c>
      <c r="BB62" s="103">
        <v>0.75138099999999997</v>
      </c>
      <c r="BC62" s="103">
        <v>0.75138099999999997</v>
      </c>
      <c r="BD62" s="103">
        <v>0.75138099999999997</v>
      </c>
      <c r="BE62" s="103">
        <v>0.75138099999999997</v>
      </c>
      <c r="BF62" s="103">
        <v>0.75138099999999997</v>
      </c>
      <c r="BG62" s="103">
        <v>0.75138099999999997</v>
      </c>
      <c r="BH62" s="103">
        <v>0.75138099999999997</v>
      </c>
      <c r="BI62" s="103">
        <v>0.75138099999999997</v>
      </c>
      <c r="BJ62" s="103">
        <v>0.75138099999999997</v>
      </c>
      <c r="BK62" s="129">
        <v>0.75138099999999997</v>
      </c>
      <c r="BL62" s="129">
        <v>0.75138099999999997</v>
      </c>
    </row>
    <row r="63" spans="1:64" x14ac:dyDescent="0.2">
      <c r="A63" s="91">
        <f t="shared" si="2"/>
        <v>51</v>
      </c>
      <c r="B63" s="96" t="s">
        <v>66</v>
      </c>
      <c r="C63" s="121">
        <f t="shared" ref="C63:AF63" si="22">+C46-(C59*C61)</f>
        <v>3607570.2309092879</v>
      </c>
      <c r="D63" s="121">
        <f t="shared" si="22"/>
        <v>8327800.1577338427</v>
      </c>
      <c r="E63" s="121">
        <f t="shared" si="22"/>
        <v>4922912.8320278507</v>
      </c>
      <c r="F63" s="121">
        <f t="shared" si="22"/>
        <v>-14935653.446827501</v>
      </c>
      <c r="G63" s="121">
        <f t="shared" si="22"/>
        <v>33104040.978384849</v>
      </c>
      <c r="H63" s="121">
        <f t="shared" si="22"/>
        <v>-1955986.2286396027</v>
      </c>
      <c r="I63" s="121">
        <f t="shared" si="22"/>
        <v>66597.374865170947</v>
      </c>
      <c r="J63" s="121">
        <f t="shared" si="22"/>
        <v>303153.75903630909</v>
      </c>
      <c r="K63" s="121">
        <f t="shared" si="22"/>
        <v>184145.16401528011</v>
      </c>
      <c r="L63" s="121">
        <f t="shared" si="22"/>
        <v>71834.764841626398</v>
      </c>
      <c r="M63" s="121">
        <f t="shared" si="22"/>
        <v>5301.3344264041589</v>
      </c>
      <c r="N63" s="121">
        <f t="shared" si="22"/>
        <v>-803909.33835699933</v>
      </c>
      <c r="O63" s="121">
        <f t="shared" si="22"/>
        <v>-496557.58700637007</v>
      </c>
      <c r="P63" s="121">
        <f t="shared" si="22"/>
        <v>-1726149.211916219</v>
      </c>
      <c r="Q63" s="121">
        <f t="shared" si="22"/>
        <v>319951.38960871822</v>
      </c>
      <c r="R63" s="121">
        <f t="shared" si="22"/>
        <v>-61810.425156236211</v>
      </c>
      <c r="S63" s="121">
        <f t="shared" si="22"/>
        <v>-13156.595940416744</v>
      </c>
      <c r="T63" s="121">
        <f t="shared" si="22"/>
        <v>-23850.252119969373</v>
      </c>
      <c r="U63" s="121">
        <f t="shared" si="22"/>
        <v>-13601677.212496949</v>
      </c>
      <c r="V63" s="121">
        <f t="shared" si="22"/>
        <v>-15647224.940460576</v>
      </c>
      <c r="W63" s="121">
        <f t="shared" si="22"/>
        <v>340892.94246068329</v>
      </c>
      <c r="X63" s="121">
        <f t="shared" si="22"/>
        <v>15728.567331155047</v>
      </c>
      <c r="Y63" s="121">
        <f t="shared" si="22"/>
        <v>-7589560.1894254955</v>
      </c>
      <c r="Z63" s="121">
        <f t="shared" si="22"/>
        <v>-68620.043849999958</v>
      </c>
      <c r="AA63" s="121">
        <f t="shared" si="22"/>
        <v>287714.19439199998</v>
      </c>
      <c r="AB63" s="121">
        <f t="shared" si="22"/>
        <v>-32912585.679400001</v>
      </c>
      <c r="AC63" s="121">
        <f t="shared" si="22"/>
        <v>-11000.8474333339</v>
      </c>
      <c r="AD63" s="121">
        <f t="shared" si="22"/>
        <v>2488195.9361507213</v>
      </c>
      <c r="AE63" s="121">
        <f t="shared" si="22"/>
        <v>0</v>
      </c>
      <c r="AF63" s="121">
        <f t="shared" si="22"/>
        <v>0</v>
      </c>
      <c r="AG63" s="113">
        <f>SUM(D63:AF63)</f>
        <v>-39409472.603755057</v>
      </c>
      <c r="AH63" s="113">
        <f>+AG63+C63</f>
        <v>-35801902.372845769</v>
      </c>
      <c r="AI63" s="121">
        <f t="shared" ref="AI63:BJ63" si="23">+AI46-(AI59*AI61)</f>
        <v>-25679089.764345825</v>
      </c>
      <c r="AJ63" s="121">
        <f t="shared" si="23"/>
        <v>8570014.0415130965</v>
      </c>
      <c r="AK63" s="121">
        <f t="shared" si="23"/>
        <v>-357152.48812509922</v>
      </c>
      <c r="AL63" s="121">
        <f t="shared" si="23"/>
        <v>-71834.764841627039</v>
      </c>
      <c r="AM63" s="121">
        <f t="shared" si="23"/>
        <v>-5301.3344264041589</v>
      </c>
      <c r="AN63" s="121">
        <f t="shared" si="23"/>
        <v>-442588.00130389305</v>
      </c>
      <c r="AO63" s="121">
        <f t="shared" si="23"/>
        <v>-3003557.1583568119</v>
      </c>
      <c r="AP63" s="121">
        <f t="shared" si="23"/>
        <v>-208177.32402600534</v>
      </c>
      <c r="AQ63" s="121">
        <f t="shared" si="23"/>
        <v>-691246.88851637836</v>
      </c>
      <c r="AR63" s="121">
        <f t="shared" si="23"/>
        <v>2791831.5547333327</v>
      </c>
      <c r="AS63" s="121">
        <f t="shared" si="23"/>
        <v>-120117.65165375613</v>
      </c>
      <c r="AT63" s="121">
        <f t="shared" si="23"/>
        <v>-11857504.222004164</v>
      </c>
      <c r="AU63" s="121">
        <f t="shared" si="23"/>
        <v>394548.96938773646</v>
      </c>
      <c r="AV63" s="121">
        <f t="shared" si="23"/>
        <v>-15361942.105430475</v>
      </c>
      <c r="AW63" s="121">
        <f t="shared" si="23"/>
        <v>477330.77329275</v>
      </c>
      <c r="AX63" s="121">
        <f t="shared" si="23"/>
        <v>8671335.1926719975</v>
      </c>
      <c r="AY63" s="121">
        <f t="shared" si="23"/>
        <v>-2499599.1907895333</v>
      </c>
      <c r="AZ63" s="121">
        <f t="shared" si="23"/>
        <v>-1330725.9543599267</v>
      </c>
      <c r="BA63" s="121">
        <f t="shared" si="23"/>
        <v>-998796.79786804435</v>
      </c>
      <c r="BB63" s="121">
        <f t="shared" si="23"/>
        <v>-17795211.595228255</v>
      </c>
      <c r="BC63" s="121">
        <f t="shared" si="23"/>
        <v>526903.32847884076</v>
      </c>
      <c r="BD63" s="121">
        <f t="shared" si="23"/>
        <v>-10681804.722000003</v>
      </c>
      <c r="BE63" s="121">
        <f t="shared" si="23"/>
        <v>10840472.23768127</v>
      </c>
      <c r="BF63" s="121">
        <f t="shared" si="23"/>
        <v>4725851.1956826122</v>
      </c>
      <c r="BG63" s="121">
        <f t="shared" si="23"/>
        <v>-3363518.1605126522</v>
      </c>
      <c r="BH63" s="121">
        <f t="shared" si="23"/>
        <v>-2792873.7869433919</v>
      </c>
      <c r="BI63" s="121">
        <f t="shared" si="23"/>
        <v>85950</v>
      </c>
      <c r="BJ63" s="121">
        <f t="shared" si="23"/>
        <v>0</v>
      </c>
      <c r="BK63" s="113">
        <f>SUM(AI63:BJ63)</f>
        <v>-60176804.617290601</v>
      </c>
      <c r="BL63" s="113">
        <f>+BK63+AH63</f>
        <v>-95978706.99013637</v>
      </c>
    </row>
    <row r="64" spans="1:64" x14ac:dyDescent="0.2">
      <c r="A64" s="91">
        <f t="shared" si="2"/>
        <v>52</v>
      </c>
      <c r="B64" s="96" t="s">
        <v>67</v>
      </c>
      <c r="C64" s="121">
        <f t="shared" ref="C64:BJ64" si="24">-C63/C62</f>
        <v>-4801252.9341429826</v>
      </c>
      <c r="D64" s="121">
        <f t="shared" si="24"/>
        <v>-11083325.44705528</v>
      </c>
      <c r="E64" s="121">
        <f t="shared" si="24"/>
        <v>-6551819.6920441836</v>
      </c>
      <c r="F64" s="121">
        <f t="shared" si="24"/>
        <v>19877603.302222844</v>
      </c>
      <c r="G64" s="121">
        <f t="shared" si="24"/>
        <v>-44057596.58333768</v>
      </c>
      <c r="H64" s="121">
        <f t="shared" si="24"/>
        <v>2603188.30079494</v>
      </c>
      <c r="I64" s="121">
        <f t="shared" si="24"/>
        <v>-88633.296377165447</v>
      </c>
      <c r="J64" s="121">
        <f t="shared" si="24"/>
        <v>-403462.10382789705</v>
      </c>
      <c r="K64" s="121">
        <f t="shared" si="24"/>
        <v>-245075.6194464328</v>
      </c>
      <c r="L64" s="121">
        <f t="shared" si="24"/>
        <v>-95603.64827115192</v>
      </c>
      <c r="M64" s="121">
        <f t="shared" si="24"/>
        <v>-7055.4544583961524</v>
      </c>
      <c r="N64" s="121">
        <f t="shared" si="24"/>
        <v>1069909.0585961042</v>
      </c>
      <c r="O64" s="121">
        <f t="shared" si="24"/>
        <v>660859.91927713121</v>
      </c>
      <c r="P64" s="121">
        <f t="shared" si="24"/>
        <v>2297302.1834678003</v>
      </c>
      <c r="Q64" s="121">
        <f t="shared" si="24"/>
        <v>-425817.78033876052</v>
      </c>
      <c r="R64" s="121">
        <f t="shared" si="24"/>
        <v>82262.427658187007</v>
      </c>
      <c r="S64" s="121">
        <f t="shared" si="24"/>
        <v>17509.886383095585</v>
      </c>
      <c r="T64" s="121">
        <f t="shared" si="24"/>
        <v>31741.888762118517</v>
      </c>
      <c r="U64" s="121">
        <f t="shared" si="24"/>
        <v>18102237.363597095</v>
      </c>
      <c r="V64" s="121">
        <f t="shared" si="24"/>
        <v>20824621.517526496</v>
      </c>
      <c r="W64" s="121">
        <f t="shared" si="24"/>
        <v>-453688.53146497358</v>
      </c>
      <c r="X64" s="121">
        <f t="shared" si="24"/>
        <v>-20932.878700892154</v>
      </c>
      <c r="Y64" s="121">
        <f t="shared" si="24"/>
        <v>10100814.619248418</v>
      </c>
      <c r="Z64" s="121">
        <f t="shared" si="24"/>
        <v>91325.231606867834</v>
      </c>
      <c r="AA64" s="121">
        <f t="shared" si="24"/>
        <v>-382913.85381317866</v>
      </c>
      <c r="AB64" s="121">
        <f t="shared" si="24"/>
        <v>43802792.03147272</v>
      </c>
      <c r="AC64" s="121">
        <f t="shared" si="24"/>
        <v>14640.837914897902</v>
      </c>
      <c r="AD64" s="121">
        <f t="shared" si="24"/>
        <v>-3311497.011703412</v>
      </c>
      <c r="AE64" s="121">
        <f t="shared" si="24"/>
        <v>0</v>
      </c>
      <c r="AF64" s="121">
        <f t="shared" si="24"/>
        <v>0</v>
      </c>
      <c r="AG64" s="130">
        <f t="shared" si="24"/>
        <v>52449386.667689309</v>
      </c>
      <c r="AH64" s="130">
        <f t="shared" si="24"/>
        <v>47648133.733546324</v>
      </c>
      <c r="AI64" s="121">
        <f t="shared" si="24"/>
        <v>34175857.207389891</v>
      </c>
      <c r="AJ64" s="121">
        <f t="shared" si="24"/>
        <v>-11405683.723055409</v>
      </c>
      <c r="AK64" s="121">
        <f t="shared" si="24"/>
        <v>475328.08006204473</v>
      </c>
      <c r="AL64" s="121">
        <f t="shared" si="24"/>
        <v>95603.648271152779</v>
      </c>
      <c r="AM64" s="121">
        <f t="shared" si="24"/>
        <v>7055.4544583961524</v>
      </c>
      <c r="AN64" s="121">
        <f t="shared" si="24"/>
        <v>589032.7294726551</v>
      </c>
      <c r="AO64" s="121">
        <f t="shared" si="24"/>
        <v>3997382.3644154058</v>
      </c>
      <c r="AP64" s="121">
        <f t="shared" si="24"/>
        <v>277059.60627964424</v>
      </c>
      <c r="AQ64" s="121">
        <f t="shared" si="24"/>
        <v>919968.54926645523</v>
      </c>
      <c r="AR64" s="121">
        <f t="shared" si="24"/>
        <v>-3715600.4140819809</v>
      </c>
      <c r="AS64" s="121">
        <f t="shared" si="24"/>
        <v>159862.50870564484</v>
      </c>
      <c r="AT64" s="121">
        <f t="shared" si="24"/>
        <v>15780947.644409647</v>
      </c>
      <c r="AU64" s="121">
        <f t="shared" si="24"/>
        <v>-525098.41130895843</v>
      </c>
      <c r="AV64" s="121">
        <f t="shared" si="24"/>
        <v>20444943.517909657</v>
      </c>
      <c r="AW64" s="121">
        <f t="shared" si="24"/>
        <v>-635271.28486446955</v>
      </c>
      <c r="AX64" s="121">
        <f t="shared" si="24"/>
        <v>-11540530.293781715</v>
      </c>
      <c r="AY64" s="121">
        <f t="shared" si="24"/>
        <v>3326673.4064203557</v>
      </c>
      <c r="AZ64" s="121">
        <f t="shared" si="24"/>
        <v>1771040.1971302533</v>
      </c>
      <c r="BA64" s="121">
        <f t="shared" si="24"/>
        <v>1329281.4136477292</v>
      </c>
      <c r="BB64" s="121">
        <f t="shared" si="24"/>
        <v>23683339.870489478</v>
      </c>
      <c r="BC64" s="121">
        <f t="shared" si="24"/>
        <v>-701246.54267121584</v>
      </c>
      <c r="BD64" s="121">
        <f t="shared" si="24"/>
        <v>14216229.4787864</v>
      </c>
      <c r="BE64" s="121">
        <f t="shared" si="24"/>
        <v>-14427397.335947104</v>
      </c>
      <c r="BF64" s="121">
        <f t="shared" si="24"/>
        <v>-6289553.7625819826</v>
      </c>
      <c r="BG64" s="121">
        <f t="shared" si="24"/>
        <v>4476448.2473108219</v>
      </c>
      <c r="BH64" s="121">
        <f t="shared" si="24"/>
        <v>3716987.5029357835</v>
      </c>
      <c r="BI64" s="121">
        <f t="shared" si="24"/>
        <v>-114389.37103812846</v>
      </c>
      <c r="BJ64" s="121">
        <f t="shared" si="24"/>
        <v>0</v>
      </c>
      <c r="BK64" s="130">
        <f>SUM(AI64:BJ64)</f>
        <v>80088270.288030431</v>
      </c>
      <c r="BL64" s="130">
        <f>-BL63/BL62</f>
        <v>127736404.02157676</v>
      </c>
    </row>
    <row r="65" spans="1:64" x14ac:dyDescent="0.2">
      <c r="B65" s="96"/>
    </row>
    <row r="67" spans="1:64" s="104" customFormat="1" ht="15" x14ac:dyDescent="0.25"/>
    <row r="68" spans="1:64" s="104" customFormat="1" ht="15" x14ac:dyDescent="0.25">
      <c r="A68" s="131"/>
    </row>
    <row r="69" spans="1:64" s="134" customFormat="1" x14ac:dyDescent="0.2">
      <c r="A69" s="131"/>
      <c r="B69" s="132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Y69" s="133"/>
      <c r="Z69" s="133"/>
      <c r="AA69" s="133"/>
      <c r="AB69" s="133"/>
      <c r="AC69" s="133"/>
      <c r="AD69" s="133"/>
      <c r="AE69" s="133"/>
      <c r="AF69" s="133"/>
      <c r="AG69" s="107"/>
      <c r="AH69" s="107"/>
      <c r="AI69" s="133"/>
      <c r="AJ69" s="107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</row>
    <row r="70" spans="1:64" s="134" customFormat="1" x14ac:dyDescent="0.2">
      <c r="A70" s="131"/>
      <c r="B70" s="132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</row>
    <row r="71" spans="1:64" s="134" customFormat="1" x14ac:dyDescent="0.2">
      <c r="A71" s="131"/>
      <c r="B71" s="136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</row>
    <row r="72" spans="1:64" s="134" customFormat="1" x14ac:dyDescent="0.2">
      <c r="A72" s="131"/>
      <c r="B72" s="136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07"/>
      <c r="AH72" s="107"/>
      <c r="AI72" s="137"/>
      <c r="AJ72" s="10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3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</row>
    <row r="73" spans="1:64" s="134" customFormat="1" x14ac:dyDescent="0.2">
      <c r="A73" s="131"/>
      <c r="B73" s="136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07"/>
      <c r="AH73" s="107"/>
      <c r="AI73" s="137"/>
      <c r="AJ73" s="10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</row>
    <row r="74" spans="1:64" s="134" customFormat="1" x14ac:dyDescent="0.2">
      <c r="A74" s="131"/>
      <c r="B74" s="136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07"/>
      <c r="AH74" s="107"/>
      <c r="AI74" s="137"/>
      <c r="AJ74" s="10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</row>
    <row r="75" spans="1:64" s="134" customFormat="1" x14ac:dyDescent="0.2">
      <c r="A75" s="131"/>
      <c r="B75" s="136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07"/>
      <c r="AH75" s="107"/>
      <c r="AI75" s="133"/>
      <c r="AJ75" s="107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</row>
    <row r="76" spans="1:64" s="134" customFormat="1" x14ac:dyDescent="0.2">
      <c r="AG76" s="107"/>
      <c r="AH76" s="107"/>
      <c r="AJ76" s="107"/>
    </row>
    <row r="77" spans="1:64" s="134" customFormat="1" x14ac:dyDescent="0.2">
      <c r="AG77" s="107"/>
      <c r="AH77" s="107"/>
      <c r="AJ77" s="107"/>
    </row>
    <row r="78" spans="1:64" s="134" customFormat="1" x14ac:dyDescent="0.2">
      <c r="A78" s="131"/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07"/>
      <c r="AH78" s="107"/>
      <c r="AI78" s="137"/>
      <c r="AJ78" s="10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</row>
    <row r="79" spans="1:64" s="134" customFormat="1" x14ac:dyDescent="0.2">
      <c r="A79" s="131"/>
      <c r="B79" s="132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Y79" s="133"/>
      <c r="Z79" s="133"/>
      <c r="AA79" s="133"/>
      <c r="AB79" s="133"/>
      <c r="AC79" s="133"/>
      <c r="AD79" s="133"/>
      <c r="AE79" s="133"/>
      <c r="AF79" s="133"/>
      <c r="AG79" s="107"/>
      <c r="AH79" s="107"/>
      <c r="AI79" s="133"/>
      <c r="AJ79" s="107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</row>
    <row r="80" spans="1:64" s="134" customFormat="1" x14ac:dyDescent="0.2">
      <c r="A80" s="131"/>
      <c r="B80" s="132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07"/>
      <c r="AH80" s="107"/>
      <c r="AI80" s="137"/>
      <c r="AJ80" s="10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3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</row>
    <row r="81" spans="1:64" s="134" customFormat="1" x14ac:dyDescent="0.2">
      <c r="A81" s="131"/>
      <c r="B81" s="136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07"/>
      <c r="AH81" s="107"/>
      <c r="AI81" s="137"/>
      <c r="AJ81" s="10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3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</row>
    <row r="82" spans="1:64" s="134" customFormat="1" x14ac:dyDescent="0.2">
      <c r="A82" s="131"/>
      <c r="B82" s="136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07"/>
      <c r="AH82" s="107"/>
      <c r="AI82" s="137"/>
      <c r="AJ82" s="10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3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</row>
    <row r="83" spans="1:64" s="134" customFormat="1" x14ac:dyDescent="0.2">
      <c r="A83" s="131"/>
      <c r="B83" s="136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07"/>
      <c r="AH83" s="107"/>
      <c r="AI83" s="137"/>
      <c r="AJ83" s="10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7"/>
      <c r="BL83" s="137"/>
    </row>
    <row r="84" spans="1:64" s="134" customFormat="1" x14ac:dyDescent="0.2">
      <c r="A84" s="131"/>
      <c r="B84" s="136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07"/>
      <c r="AH84" s="107"/>
      <c r="AI84" s="137"/>
      <c r="AJ84" s="10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</row>
    <row r="85" spans="1:64" s="134" customFormat="1" x14ac:dyDescent="0.2">
      <c r="A85" s="131"/>
      <c r="B85" s="136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07"/>
      <c r="AH85" s="107"/>
      <c r="AI85" s="133"/>
      <c r="AJ85" s="107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</row>
  </sheetData>
  <pageMargins left="0.45" right="0.2" top="0.5" bottom="0.5" header="0.05" footer="0.05"/>
  <pageSetup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="85" zoomScaleNormal="85" workbookViewId="0">
      <pane xSplit="2" ySplit="11" topLeftCell="C39" activePane="bottomRight" state="frozen"/>
      <selection activeCell="F78" sqref="F78"/>
      <selection pane="topRight" activeCell="F78" sqref="F78"/>
      <selection pane="bottomLeft" activeCell="F78" sqref="F78"/>
      <selection pane="bottomRight" activeCell="I45" sqref="I45"/>
    </sheetView>
  </sheetViews>
  <sheetFormatPr defaultColWidth="9.140625" defaultRowHeight="15" x14ac:dyDescent="0.25"/>
  <cols>
    <col min="1" max="1" width="4.5703125" style="2" bestFit="1" customWidth="1"/>
    <col min="2" max="2" width="49.7109375" style="2" customWidth="1"/>
    <col min="3" max="3" width="17.28515625" style="3" bestFit="1" customWidth="1"/>
    <col min="4" max="4" width="15.28515625" style="3" customWidth="1"/>
    <col min="5" max="5" width="17" style="3" customWidth="1"/>
    <col min="6" max="6" width="15.28515625" style="3" customWidth="1"/>
    <col min="7" max="7" width="17" style="2" customWidth="1"/>
    <col min="8" max="8" width="15.28515625" style="3" customWidth="1"/>
    <col min="9" max="9" width="17.140625" style="2" customWidth="1"/>
    <col min="10" max="10" width="12.5703125" style="2" bestFit="1" customWidth="1"/>
    <col min="11" max="16384" width="9.140625" style="2"/>
  </cols>
  <sheetData>
    <row r="1" spans="1:10" x14ac:dyDescent="0.25">
      <c r="A1" s="1" t="s">
        <v>0</v>
      </c>
      <c r="C1" s="1"/>
      <c r="H1" s="4" t="s">
        <v>186</v>
      </c>
      <c r="I1" s="5"/>
    </row>
    <row r="2" spans="1:10" x14ac:dyDescent="0.25">
      <c r="A2" s="1" t="s">
        <v>1</v>
      </c>
      <c r="C2" s="1"/>
    </row>
    <row r="3" spans="1:10" x14ac:dyDescent="0.25">
      <c r="A3" s="1" t="s">
        <v>2</v>
      </c>
      <c r="C3" s="1"/>
    </row>
    <row r="4" spans="1:10" x14ac:dyDescent="0.25">
      <c r="A4" s="1" t="s">
        <v>258</v>
      </c>
      <c r="C4" s="1"/>
    </row>
    <row r="5" spans="1:10" x14ac:dyDescent="0.25">
      <c r="A5" s="1" t="s">
        <v>259</v>
      </c>
      <c r="C5" s="1"/>
    </row>
    <row r="6" spans="1:10" ht="9" customHeight="1" x14ac:dyDescent="0.25">
      <c r="C6" s="6"/>
      <c r="D6" s="6"/>
      <c r="E6" s="6"/>
      <c r="F6" s="6"/>
    </row>
    <row r="7" spans="1:10" ht="9" customHeight="1" x14ac:dyDescent="0.25"/>
    <row r="8" spans="1:10" ht="9" customHeight="1" x14ac:dyDescent="0.25"/>
    <row r="9" spans="1:10" x14ac:dyDescent="0.25">
      <c r="C9" s="7" t="s">
        <v>3</v>
      </c>
      <c r="D9" s="7"/>
      <c r="E9" s="7" t="s">
        <v>4</v>
      </c>
      <c r="F9" s="7"/>
      <c r="G9" s="7" t="s">
        <v>5</v>
      </c>
      <c r="H9" s="8" t="s">
        <v>6</v>
      </c>
      <c r="I9" s="7" t="s">
        <v>7</v>
      </c>
    </row>
    <row r="10" spans="1:10" ht="13.5" customHeight="1" x14ac:dyDescent="0.25">
      <c r="A10" s="7" t="s">
        <v>8</v>
      </c>
      <c r="B10" s="7" t="s">
        <v>9</v>
      </c>
      <c r="C10" s="7" t="s">
        <v>10</v>
      </c>
      <c r="D10" s="7" t="s">
        <v>11</v>
      </c>
      <c r="E10" s="7" t="s">
        <v>10</v>
      </c>
      <c r="F10" s="7" t="s">
        <v>12</v>
      </c>
      <c r="G10" s="7" t="s">
        <v>10</v>
      </c>
      <c r="H10" s="8" t="s">
        <v>13</v>
      </c>
      <c r="I10" s="7" t="s">
        <v>14</v>
      </c>
    </row>
    <row r="11" spans="1:10" x14ac:dyDescent="0.25">
      <c r="A11" s="7" t="s">
        <v>15</v>
      </c>
      <c r="C11" s="7" t="s">
        <v>16</v>
      </c>
      <c r="D11" s="7" t="s">
        <v>17</v>
      </c>
      <c r="E11" s="7" t="s">
        <v>18</v>
      </c>
      <c r="F11" s="7" t="s">
        <v>17</v>
      </c>
      <c r="G11" s="9" t="s">
        <v>18</v>
      </c>
      <c r="H11" s="10" t="s">
        <v>19</v>
      </c>
      <c r="I11" s="9" t="str">
        <f>IF(H17&lt;0,"DECREASE","INCREASE")</f>
        <v>INCREASE</v>
      </c>
    </row>
    <row r="12" spans="1:10" x14ac:dyDescent="0.25">
      <c r="C12" s="11" t="s">
        <v>20</v>
      </c>
      <c r="D12" s="11" t="s">
        <v>21</v>
      </c>
      <c r="E12" s="11" t="s">
        <v>22</v>
      </c>
      <c r="F12" s="11" t="s">
        <v>23</v>
      </c>
      <c r="G12" s="12" t="s">
        <v>24</v>
      </c>
      <c r="H12" s="11" t="s">
        <v>25</v>
      </c>
      <c r="I12" s="12" t="s">
        <v>26</v>
      </c>
    </row>
    <row r="13" spans="1:10" x14ac:dyDescent="0.25">
      <c r="A13" s="13">
        <v>1</v>
      </c>
      <c r="B13" s="14" t="s">
        <v>27</v>
      </c>
      <c r="G13" s="3"/>
    </row>
    <row r="14" spans="1:10" x14ac:dyDescent="0.25">
      <c r="A14" s="13">
        <f t="shared" ref="A14:A62" si="0">A13+1</f>
        <v>2</v>
      </c>
      <c r="B14" s="14" t="s">
        <v>28</v>
      </c>
      <c r="C14" s="15">
        <f>+'SEF-19G (BR-011) p2-5'!C14</f>
        <v>876657675.66999984</v>
      </c>
      <c r="D14" s="15">
        <f>+'SEF-19G (BR-011) p2-5'!Y14</f>
        <v>-151442424.21733457</v>
      </c>
      <c r="E14" s="15">
        <f>SUM(C14:D14)</f>
        <v>725215251.45266533</v>
      </c>
      <c r="F14" s="15">
        <f>+'SEF-19G (BR-011) p2-5'!AV14</f>
        <v>25586673.006034397</v>
      </c>
      <c r="G14" s="15">
        <f>SUM(E14:F14)</f>
        <v>750801924.4586997</v>
      </c>
      <c r="H14" s="15">
        <v>88095896</v>
      </c>
      <c r="I14" s="15">
        <f>SUM(G14:H14)</f>
        <v>838897820.4586997</v>
      </c>
      <c r="J14" s="55"/>
    </row>
    <row r="15" spans="1:10" x14ac:dyDescent="0.25">
      <c r="A15" s="13">
        <f t="shared" si="0"/>
        <v>3</v>
      </c>
      <c r="B15" s="14" t="s">
        <v>29</v>
      </c>
      <c r="C15" s="16">
        <f>+'SEF-19G (BR-011) p2-5'!C15</f>
        <v>0</v>
      </c>
      <c r="D15" s="16">
        <f>+'SEF-19G (BR-011) p2-5'!Y15</f>
        <v>0</v>
      </c>
      <c r="E15" s="16">
        <f>SUM(C15:D15)</f>
        <v>0</v>
      </c>
      <c r="F15" s="16">
        <f>+'SEF-19G (BR-011) p2-5'!AV15</f>
        <v>0</v>
      </c>
      <c r="G15" s="16">
        <f>SUM(E15:F15)</f>
        <v>0</v>
      </c>
      <c r="H15" s="16"/>
      <c r="I15" s="16">
        <f>SUM(G15:H15)</f>
        <v>0</v>
      </c>
      <c r="J15" s="55"/>
    </row>
    <row r="16" spans="1:10" x14ac:dyDescent="0.25">
      <c r="A16" s="13">
        <f t="shared" si="0"/>
        <v>4</v>
      </c>
      <c r="B16" s="14" t="s">
        <v>30</v>
      </c>
      <c r="C16" s="16">
        <f>+'SEF-19G (BR-011) p2-5'!C16</f>
        <v>-25909998.579999998</v>
      </c>
      <c r="D16" s="16">
        <f>+'SEF-19G (BR-011) p2-5'!Y16</f>
        <v>46115261.559999995</v>
      </c>
      <c r="E16" s="16">
        <f>SUM(C16:D16)</f>
        <v>20205262.979999997</v>
      </c>
      <c r="F16" s="16">
        <f>+'SEF-19G (BR-011) p2-5'!AV16</f>
        <v>-9854969.0099999998</v>
      </c>
      <c r="G16" s="16">
        <f>SUM(E16:F16)</f>
        <v>10350293.969999997</v>
      </c>
      <c r="H16" s="16"/>
      <c r="I16" s="16">
        <f>SUM(G16:H16)</f>
        <v>10350293.969999997</v>
      </c>
      <c r="J16" s="55"/>
    </row>
    <row r="17" spans="1:10" x14ac:dyDescent="0.25">
      <c r="A17" s="13">
        <f t="shared" si="0"/>
        <v>5</v>
      </c>
      <c r="B17" s="14" t="s">
        <v>31</v>
      </c>
      <c r="C17" s="56">
        <f t="shared" ref="C17:I17" si="1">SUM(C14:C16)</f>
        <v>850747677.08999979</v>
      </c>
      <c r="D17" s="56">
        <f t="shared" si="1"/>
        <v>-105327162.65733457</v>
      </c>
      <c r="E17" s="56">
        <f t="shared" si="1"/>
        <v>745420514.43266535</v>
      </c>
      <c r="F17" s="56">
        <f t="shared" si="1"/>
        <v>15731703.996034397</v>
      </c>
      <c r="G17" s="56">
        <f t="shared" si="1"/>
        <v>761152218.42869973</v>
      </c>
      <c r="H17" s="56">
        <f t="shared" si="1"/>
        <v>88095896</v>
      </c>
      <c r="I17" s="56">
        <f t="shared" si="1"/>
        <v>849248114.42869973</v>
      </c>
      <c r="J17" s="55"/>
    </row>
    <row r="18" spans="1:10" s="18" customFormat="1" x14ac:dyDescent="0.25">
      <c r="A18" s="13">
        <f t="shared" si="0"/>
        <v>6</v>
      </c>
      <c r="B18" s="17"/>
      <c r="C18" s="16"/>
      <c r="D18" s="16"/>
      <c r="E18" s="16"/>
      <c r="F18" s="16"/>
      <c r="G18" s="16"/>
      <c r="H18" s="16"/>
      <c r="I18" s="16"/>
      <c r="J18" s="57"/>
    </row>
    <row r="19" spans="1:10" x14ac:dyDescent="0.25">
      <c r="A19" s="13">
        <f t="shared" si="0"/>
        <v>7</v>
      </c>
      <c r="B19" s="14" t="s">
        <v>32</v>
      </c>
      <c r="C19" s="58"/>
      <c r="D19" s="58"/>
      <c r="E19" s="58"/>
      <c r="F19" s="16"/>
      <c r="G19" s="16"/>
      <c r="H19" s="58"/>
      <c r="I19" s="58"/>
      <c r="J19" s="55"/>
    </row>
    <row r="20" spans="1:10" x14ac:dyDescent="0.25">
      <c r="A20" s="13">
        <f t="shared" si="0"/>
        <v>8</v>
      </c>
      <c r="B20" s="19"/>
      <c r="C20" s="58"/>
      <c r="D20" s="58"/>
      <c r="E20" s="58"/>
      <c r="F20" s="58"/>
      <c r="G20" s="58"/>
      <c r="H20" s="58"/>
      <c r="I20" s="58"/>
      <c r="J20" s="55"/>
    </row>
    <row r="21" spans="1:10" x14ac:dyDescent="0.25">
      <c r="A21" s="13">
        <f t="shared" si="0"/>
        <v>9</v>
      </c>
      <c r="B21" s="14" t="s">
        <v>33</v>
      </c>
      <c r="C21" s="58"/>
      <c r="D21" s="58"/>
      <c r="E21" s="58"/>
      <c r="F21" s="58"/>
      <c r="G21" s="58"/>
      <c r="H21" s="58"/>
      <c r="I21" s="58"/>
      <c r="J21" s="55"/>
    </row>
    <row r="22" spans="1:10" x14ac:dyDescent="0.25">
      <c r="A22" s="13">
        <f t="shared" si="0"/>
        <v>10</v>
      </c>
      <c r="B22" s="14"/>
      <c r="C22" s="59"/>
      <c r="D22" s="59"/>
      <c r="E22" s="59"/>
      <c r="F22" s="59"/>
      <c r="G22" s="59"/>
      <c r="H22" s="60"/>
      <c r="I22" s="59"/>
      <c r="J22" s="55"/>
    </row>
    <row r="23" spans="1:10" x14ac:dyDescent="0.25">
      <c r="A23" s="13">
        <f t="shared" si="0"/>
        <v>11</v>
      </c>
      <c r="B23" s="14" t="s">
        <v>34</v>
      </c>
      <c r="C23" s="16">
        <f>+'SEF-19G (BR-011) p2-5'!C23</f>
        <v>296699052.05999887</v>
      </c>
      <c r="D23" s="16">
        <f>+'SEF-19G (BR-011) p2-5'!Y23</f>
        <v>-19369201.32055793</v>
      </c>
      <c r="E23" s="16">
        <f>SUM(C23:D23)</f>
        <v>277329850.73944092</v>
      </c>
      <c r="F23" s="16">
        <f>+'SEF-19G (BR-011) p2-5'!AV23</f>
        <v>15518806.039205611</v>
      </c>
      <c r="G23" s="16">
        <f>SUM(E23:F23)</f>
        <v>292848656.77864653</v>
      </c>
      <c r="H23" s="22"/>
      <c r="I23" s="16">
        <f>SUM(G23:H23)</f>
        <v>292848656.77864653</v>
      </c>
      <c r="J23" s="55"/>
    </row>
    <row r="24" spans="1:10" x14ac:dyDescent="0.25">
      <c r="A24" s="13">
        <f t="shared" si="0"/>
        <v>12</v>
      </c>
      <c r="B24" s="19"/>
      <c r="C24" s="16">
        <f>+'SEF-19G (BR-011) p2-5'!C24</f>
        <v>0</v>
      </c>
      <c r="D24" s="16">
        <f>+'SEF-19G (BR-011) p2-5'!Y24</f>
        <v>0</v>
      </c>
      <c r="E24" s="16">
        <f>SUM(C24:D24)</f>
        <v>0</v>
      </c>
      <c r="F24" s="16">
        <f>+'SEF-19G (BR-011) p2-5'!AV24</f>
        <v>0</v>
      </c>
      <c r="G24" s="16">
        <f>SUM(E24:F24)</f>
        <v>0</v>
      </c>
      <c r="H24" s="22"/>
      <c r="I24" s="16">
        <f>SUM(G24:H24)</f>
        <v>0</v>
      </c>
      <c r="J24" s="55"/>
    </row>
    <row r="25" spans="1:10" x14ac:dyDescent="0.25">
      <c r="A25" s="13">
        <f t="shared" si="0"/>
        <v>13</v>
      </c>
      <c r="B25" s="14" t="s">
        <v>35</v>
      </c>
      <c r="C25" s="61">
        <f t="shared" ref="C25:I25" si="2">SUM(C21:C24)</f>
        <v>296699052.05999887</v>
      </c>
      <c r="D25" s="61">
        <f t="shared" si="2"/>
        <v>-19369201.32055793</v>
      </c>
      <c r="E25" s="61">
        <f t="shared" si="2"/>
        <v>277329850.73944092</v>
      </c>
      <c r="F25" s="61">
        <f t="shared" si="2"/>
        <v>15518806.039205611</v>
      </c>
      <c r="G25" s="61">
        <f t="shared" si="2"/>
        <v>292848656.77864653</v>
      </c>
      <c r="H25" s="56">
        <f t="shared" si="2"/>
        <v>0</v>
      </c>
      <c r="I25" s="61">
        <f t="shared" si="2"/>
        <v>292848656.77864653</v>
      </c>
      <c r="J25" s="62"/>
    </row>
    <row r="26" spans="1:10" x14ac:dyDescent="0.25">
      <c r="A26" s="13">
        <f t="shared" si="0"/>
        <v>14</v>
      </c>
      <c r="B26" s="14"/>
      <c r="C26" s="59"/>
      <c r="D26" s="59"/>
      <c r="E26" s="59"/>
      <c r="F26" s="59"/>
      <c r="G26" s="59"/>
      <c r="H26" s="60"/>
      <c r="I26" s="59"/>
      <c r="J26" s="55"/>
    </row>
    <row r="27" spans="1:10" x14ac:dyDescent="0.25">
      <c r="A27" s="13">
        <f t="shared" si="0"/>
        <v>15</v>
      </c>
      <c r="B27" s="24" t="s">
        <v>36</v>
      </c>
      <c r="C27" s="59">
        <f>+'SEF-19G (BR-011) p2-5'!C27</f>
        <v>6042805.129999999</v>
      </c>
      <c r="D27" s="59">
        <f>+'SEF-19G (BR-011) p2-5'!Y27</f>
        <v>18583.731398664269</v>
      </c>
      <c r="E27" s="59">
        <f t="shared" ref="E27:E41" si="3">SUM(C27:D27)</f>
        <v>6061388.8613986634</v>
      </c>
      <c r="F27" s="59">
        <f>+'SEF-19G (BR-011) p2-5'!AV27</f>
        <v>110776.01203954894</v>
      </c>
      <c r="G27" s="59">
        <f t="shared" ref="G27:G41" si="4">SUM(E27:F27)</f>
        <v>6172164.8734382121</v>
      </c>
      <c r="H27" s="60"/>
      <c r="I27" s="59">
        <f t="shared" ref="I27:I41" si="5">SUM(G27:H27)</f>
        <v>6172164.8734382121</v>
      </c>
      <c r="J27" s="55"/>
    </row>
    <row r="28" spans="1:10" x14ac:dyDescent="0.25">
      <c r="A28" s="13">
        <f t="shared" si="0"/>
        <v>16</v>
      </c>
      <c r="B28" s="14" t="s">
        <v>37</v>
      </c>
      <c r="C28" s="16">
        <f>+'SEF-19G (BR-011) p2-5'!C28</f>
        <v>2110.77</v>
      </c>
      <c r="D28" s="16">
        <f>+'SEF-19G (BR-011) p2-5'!Y28</f>
        <v>0</v>
      </c>
      <c r="E28" s="16">
        <f t="shared" si="3"/>
        <v>2110.77</v>
      </c>
      <c r="F28" s="16">
        <f>+'SEF-19G (BR-011) p2-5'!AV28</f>
        <v>57.75</v>
      </c>
      <c r="G28" s="16">
        <f t="shared" si="4"/>
        <v>2168.52</v>
      </c>
      <c r="H28" s="22"/>
      <c r="I28" s="16">
        <f t="shared" si="5"/>
        <v>2168.52</v>
      </c>
      <c r="J28" s="55"/>
    </row>
    <row r="29" spans="1:10" x14ac:dyDescent="0.25">
      <c r="A29" s="13">
        <f t="shared" si="0"/>
        <v>17</v>
      </c>
      <c r="B29" s="14" t="s">
        <v>38</v>
      </c>
      <c r="C29" s="16">
        <f>+'SEF-19G (BR-011) p2-5'!C29</f>
        <v>60174168.099999979</v>
      </c>
      <c r="D29" s="16">
        <f>+'SEF-19G (BR-011) p2-5'!Y29</f>
        <v>523457.26844154485</v>
      </c>
      <c r="E29" s="16">
        <f t="shared" si="3"/>
        <v>60697625.368441522</v>
      </c>
      <c r="F29" s="16">
        <f>+'SEF-19G (BR-011) p2-5'!AV29</f>
        <v>1628823.3921382427</v>
      </c>
      <c r="G29" s="16">
        <f t="shared" si="4"/>
        <v>62326448.760579765</v>
      </c>
      <c r="H29" s="22"/>
      <c r="I29" s="16">
        <f t="shared" si="5"/>
        <v>62326448.760579765</v>
      </c>
      <c r="J29" s="55"/>
    </row>
    <row r="30" spans="1:10" x14ac:dyDescent="0.25">
      <c r="A30" s="13">
        <f t="shared" si="0"/>
        <v>18</v>
      </c>
      <c r="B30" s="14" t="s">
        <v>39</v>
      </c>
      <c r="C30" s="16">
        <f>+'SEF-19G (BR-011) p2-5'!C30</f>
        <v>29807451.619999997</v>
      </c>
      <c r="D30" s="16">
        <f>+'SEF-19G (BR-011) p2-5'!Y30</f>
        <v>-133990.36978145252</v>
      </c>
      <c r="E30" s="16">
        <f t="shared" si="3"/>
        <v>29673461.250218544</v>
      </c>
      <c r="F30" s="16">
        <f>+'SEF-19G (BR-011) p2-5'!AV30</f>
        <v>24677.491464972962</v>
      </c>
      <c r="G30" s="16">
        <f t="shared" si="4"/>
        <v>29698138.741683517</v>
      </c>
      <c r="H30" s="22">
        <v>451403.37110400002</v>
      </c>
      <c r="I30" s="16">
        <f t="shared" si="5"/>
        <v>30149542.112787515</v>
      </c>
      <c r="J30" s="55"/>
    </row>
    <row r="31" spans="1:10" x14ac:dyDescent="0.25">
      <c r="A31" s="13">
        <f t="shared" si="0"/>
        <v>19</v>
      </c>
      <c r="B31" s="14" t="s">
        <v>40</v>
      </c>
      <c r="C31" s="16">
        <f>+'SEF-19G (BR-011) p2-5'!C31</f>
        <v>6574431.0799999991</v>
      </c>
      <c r="D31" s="16">
        <f>+'SEF-19G (BR-011) p2-5'!Y31</f>
        <v>-4811195.0053552855</v>
      </c>
      <c r="E31" s="16">
        <f t="shared" si="3"/>
        <v>1763236.0746447137</v>
      </c>
      <c r="F31" s="16">
        <f>+'SEF-19G (BR-011) p2-5'!AV31</f>
        <v>31612.10595257883</v>
      </c>
      <c r="G31" s="16">
        <f t="shared" si="4"/>
        <v>1794848.1805972925</v>
      </c>
      <c r="H31" s="22"/>
      <c r="I31" s="16">
        <f t="shared" si="5"/>
        <v>1794848.1805972925</v>
      </c>
      <c r="J31" s="55"/>
    </row>
    <row r="32" spans="1:10" x14ac:dyDescent="0.25">
      <c r="A32" s="13">
        <f t="shared" si="0"/>
        <v>20</v>
      </c>
      <c r="B32" s="14" t="s">
        <v>41</v>
      </c>
      <c r="C32" s="16">
        <f>+'SEF-19G (BR-011) p2-5'!C32</f>
        <v>14625833.34</v>
      </c>
      <c r="D32" s="16">
        <f>+'SEF-19G (BR-011) p2-5'!Y32</f>
        <v>-14625833.34</v>
      </c>
      <c r="E32" s="16">
        <f t="shared" si="3"/>
        <v>0</v>
      </c>
      <c r="F32" s="16">
        <f>+'SEF-19G (BR-011) p2-5'!AV32</f>
        <v>0</v>
      </c>
      <c r="G32" s="16">
        <f t="shared" si="4"/>
        <v>0</v>
      </c>
      <c r="H32" s="22"/>
      <c r="I32" s="16">
        <f t="shared" si="5"/>
        <v>0</v>
      </c>
      <c r="J32" s="55"/>
    </row>
    <row r="33" spans="1:10" x14ac:dyDescent="0.25">
      <c r="A33" s="13">
        <f t="shared" si="0"/>
        <v>21</v>
      </c>
      <c r="B33" s="14" t="s">
        <v>42</v>
      </c>
      <c r="C33" s="16">
        <f>+'SEF-19G (BR-011) p2-5'!C33</f>
        <v>57249534.549999997</v>
      </c>
      <c r="D33" s="16">
        <f>+'SEF-19G (BR-011) p2-5'!Y33</f>
        <v>2453749.2001367798</v>
      </c>
      <c r="E33" s="16">
        <f t="shared" si="3"/>
        <v>59703283.750136778</v>
      </c>
      <c r="F33" s="16">
        <f>+'SEF-19G (BR-011) p2-5'!AV33</f>
        <v>904879.93313714105</v>
      </c>
      <c r="G33" s="16">
        <f t="shared" si="4"/>
        <v>60608163.683273919</v>
      </c>
      <c r="H33" s="22">
        <v>176191.79200000002</v>
      </c>
      <c r="I33" s="16">
        <f t="shared" si="5"/>
        <v>60784355.475273922</v>
      </c>
      <c r="J33" s="55"/>
    </row>
    <row r="34" spans="1:10" x14ac:dyDescent="0.25">
      <c r="A34" s="13">
        <f t="shared" si="0"/>
        <v>22</v>
      </c>
      <c r="B34" s="14" t="s">
        <v>43</v>
      </c>
      <c r="C34" s="16">
        <f>+'SEF-19G (BR-011) p2-5'!C34</f>
        <v>116957730.5099999</v>
      </c>
      <c r="D34" s="16">
        <f>+'SEF-19G (BR-011) p2-5'!Y34</f>
        <v>4136955.6219727392</v>
      </c>
      <c r="E34" s="16">
        <f t="shared" si="3"/>
        <v>121094686.13197264</v>
      </c>
      <c r="F34" s="16">
        <f>+'SEF-19G (BR-011) p2-5'!AV34</f>
        <v>1609714.999243771</v>
      </c>
      <c r="G34" s="16">
        <f t="shared" si="4"/>
        <v>122704401.13121641</v>
      </c>
      <c r="H34" s="22"/>
      <c r="I34" s="16">
        <f t="shared" si="5"/>
        <v>122704401.13121641</v>
      </c>
      <c r="J34" s="55"/>
    </row>
    <row r="35" spans="1:10" x14ac:dyDescent="0.25">
      <c r="A35" s="13">
        <f t="shared" si="0"/>
        <v>23</v>
      </c>
      <c r="B35" s="14" t="s">
        <v>44</v>
      </c>
      <c r="C35" s="16">
        <f>+'SEF-19G (BR-011) p2-5'!C35</f>
        <v>26117569.960000001</v>
      </c>
      <c r="D35" s="16">
        <f>+'SEF-19G (BR-011) p2-5'!Y35</f>
        <v>8190016.0321619846</v>
      </c>
      <c r="E35" s="16">
        <f t="shared" si="3"/>
        <v>34307585.992161989</v>
      </c>
      <c r="F35" s="16">
        <f>+'SEF-19G (BR-011) p2-5'!AV35</f>
        <v>4517582.2086317996</v>
      </c>
      <c r="G35" s="16">
        <f t="shared" si="4"/>
        <v>38825168.200793788</v>
      </c>
      <c r="H35" s="22"/>
      <c r="I35" s="16">
        <f t="shared" si="5"/>
        <v>38825168.200793788</v>
      </c>
      <c r="J35" s="55"/>
    </row>
    <row r="36" spans="1:10" x14ac:dyDescent="0.25">
      <c r="A36" s="13">
        <f t="shared" si="0"/>
        <v>24</v>
      </c>
      <c r="B36" s="24" t="s">
        <v>45</v>
      </c>
      <c r="C36" s="16">
        <f>+'SEF-19G (BR-011) p2-5'!C36</f>
        <v>0</v>
      </c>
      <c r="D36" s="16">
        <f>+'SEF-19G (BR-011) p2-5'!Y36</f>
        <v>0</v>
      </c>
      <c r="E36" s="16">
        <f t="shared" si="3"/>
        <v>0</v>
      </c>
      <c r="F36" s="16">
        <f>+'SEF-19G (BR-011) p2-5'!AV36</f>
        <v>0</v>
      </c>
      <c r="G36" s="16">
        <f t="shared" si="4"/>
        <v>0</v>
      </c>
      <c r="H36" s="22"/>
      <c r="I36" s="16">
        <f t="shared" si="5"/>
        <v>0</v>
      </c>
      <c r="J36" s="55"/>
    </row>
    <row r="37" spans="1:10" x14ac:dyDescent="0.25">
      <c r="A37" s="13">
        <f t="shared" si="0"/>
        <v>25</v>
      </c>
      <c r="B37" s="14" t="s">
        <v>46</v>
      </c>
      <c r="C37" s="16">
        <f>+'SEF-19G (BR-011) p2-5'!C37</f>
        <v>8769360.9199999981</v>
      </c>
      <c r="D37" s="16">
        <f>+'SEF-19G (BR-011) p2-5'!Y37</f>
        <v>0</v>
      </c>
      <c r="E37" s="16">
        <f t="shared" si="3"/>
        <v>8769360.9199999981</v>
      </c>
      <c r="F37" s="16">
        <f>+'SEF-19G (BR-011) p2-5'!AV37</f>
        <v>7109782.4571256954</v>
      </c>
      <c r="G37" s="16">
        <f t="shared" si="4"/>
        <v>15879143.377125693</v>
      </c>
      <c r="H37" s="22"/>
      <c r="I37" s="16">
        <f t="shared" si="5"/>
        <v>15879143.377125693</v>
      </c>
      <c r="J37" s="55"/>
    </row>
    <row r="38" spans="1:10" x14ac:dyDescent="0.25">
      <c r="A38" s="13">
        <f t="shared" si="0"/>
        <v>26</v>
      </c>
      <c r="B38" s="19" t="s">
        <v>47</v>
      </c>
      <c r="C38" s="16">
        <f>+'SEF-19G (BR-011) p2-5'!C38</f>
        <v>0</v>
      </c>
      <c r="D38" s="16">
        <f>+'SEF-19G (BR-011) p2-5'!Y38</f>
        <v>0</v>
      </c>
      <c r="E38" s="16">
        <f t="shared" si="3"/>
        <v>0</v>
      </c>
      <c r="F38" s="16">
        <f>+'SEF-19G (BR-011) p2-5'!AV38</f>
        <v>0</v>
      </c>
      <c r="G38" s="16">
        <f t="shared" si="4"/>
        <v>0</v>
      </c>
      <c r="H38" s="22"/>
      <c r="I38" s="16">
        <f t="shared" si="5"/>
        <v>0</v>
      </c>
      <c r="J38" s="55"/>
    </row>
    <row r="39" spans="1:10" x14ac:dyDescent="0.25">
      <c r="A39" s="13">
        <f t="shared" si="0"/>
        <v>27</v>
      </c>
      <c r="B39" s="14" t="s">
        <v>48</v>
      </c>
      <c r="C39" s="16">
        <f>+'SEF-19G (BR-011) p2-5'!C39</f>
        <v>101477296.77</v>
      </c>
      <c r="D39" s="16">
        <f>+'SEF-19G (BR-011) p2-5'!Y39</f>
        <v>-65981963.438715301</v>
      </c>
      <c r="E39" s="16">
        <f t="shared" si="3"/>
        <v>35495333.331284694</v>
      </c>
      <c r="F39" s="16">
        <f>+'SEF-19G (BR-011) p2-5'!AV39</f>
        <v>843395.41824766889</v>
      </c>
      <c r="G39" s="16">
        <f t="shared" si="4"/>
        <v>36338728.749532364</v>
      </c>
      <c r="H39" s="22">
        <v>3376099.0224080002</v>
      </c>
      <c r="I39" s="16">
        <f t="shared" si="5"/>
        <v>39714827.771940365</v>
      </c>
      <c r="J39" s="55"/>
    </row>
    <row r="40" spans="1:10" x14ac:dyDescent="0.25">
      <c r="A40" s="13">
        <f t="shared" si="0"/>
        <v>28</v>
      </c>
      <c r="B40" s="14" t="s">
        <v>49</v>
      </c>
      <c r="C40" s="16">
        <f>+'SEF-19G (BR-011) p2-5'!C40</f>
        <v>31944158.879999999</v>
      </c>
      <c r="D40" s="16">
        <f>+'SEF-19G (BR-011) p2-5'!Y40</f>
        <v>-27474214.24599563</v>
      </c>
      <c r="E40" s="16">
        <f t="shared" si="3"/>
        <v>4469944.6340043694</v>
      </c>
      <c r="F40" s="16">
        <f>+'SEF-19G (BR-011) p2-5'!AV40</f>
        <v>-3296660.4821720519</v>
      </c>
      <c r="G40" s="16">
        <f t="shared" si="4"/>
        <v>1173284.1518323175</v>
      </c>
      <c r="H40" s="22">
        <v>17659350.928576</v>
      </c>
      <c r="I40" s="16">
        <f t="shared" si="5"/>
        <v>18832635.080408316</v>
      </c>
      <c r="J40" s="55"/>
    </row>
    <row r="41" spans="1:10" x14ac:dyDescent="0.25">
      <c r="A41" s="13">
        <f t="shared" si="0"/>
        <v>29</v>
      </c>
      <c r="B41" s="19" t="s">
        <v>50</v>
      </c>
      <c r="C41" s="16">
        <f>+'SEF-19G (BR-011) p2-5'!C41</f>
        <v>-9558130.5899999961</v>
      </c>
      <c r="D41" s="16">
        <f>+'SEF-19G (BR-011) p2-5'!Y41</f>
        <v>10081450.108688122</v>
      </c>
      <c r="E41" s="16">
        <f t="shared" si="3"/>
        <v>523319.51868812554</v>
      </c>
      <c r="F41" s="16">
        <f>+'SEF-19G (BR-011) p2-5'!AV41</f>
        <v>-722630.37767299998</v>
      </c>
      <c r="G41" s="16">
        <f t="shared" si="4"/>
        <v>-199310.85898487445</v>
      </c>
      <c r="H41" s="16"/>
      <c r="I41" s="16">
        <f t="shared" si="5"/>
        <v>-199310.85898487445</v>
      </c>
      <c r="J41" s="55"/>
    </row>
    <row r="42" spans="1:10" x14ac:dyDescent="0.25">
      <c r="A42" s="13">
        <f t="shared" si="0"/>
        <v>30</v>
      </c>
      <c r="B42" s="14" t="s">
        <v>51</v>
      </c>
      <c r="C42" s="61">
        <f t="shared" ref="C42:I42" si="6">SUM(C25:C41)</f>
        <v>746883373.09999859</v>
      </c>
      <c r="D42" s="61">
        <f t="shared" si="6"/>
        <v>-106992185.75760576</v>
      </c>
      <c r="E42" s="61">
        <f t="shared" si="6"/>
        <v>639891187.3423928</v>
      </c>
      <c r="F42" s="61">
        <f t="shared" si="6"/>
        <v>28280816.947341975</v>
      </c>
      <c r="G42" s="61">
        <f t="shared" si="6"/>
        <v>668172004.28973508</v>
      </c>
      <c r="H42" s="61">
        <f t="shared" si="6"/>
        <v>21663045.114087999</v>
      </c>
      <c r="I42" s="61">
        <f t="shared" si="6"/>
        <v>689835049.4038229</v>
      </c>
      <c r="J42" s="55"/>
    </row>
    <row r="43" spans="1:10" x14ac:dyDescent="0.25">
      <c r="A43" s="13">
        <f t="shared" si="0"/>
        <v>31</v>
      </c>
      <c r="B43" s="19"/>
      <c r="C43" s="63"/>
      <c r="D43" s="63"/>
      <c r="E43" s="63"/>
      <c r="F43" s="63"/>
      <c r="G43" s="63"/>
      <c r="H43" s="63"/>
      <c r="I43" s="63"/>
      <c r="J43" s="55"/>
    </row>
    <row r="44" spans="1:10" ht="15.75" thickBot="1" x14ac:dyDescent="0.3">
      <c r="A44" s="13">
        <f t="shared" si="0"/>
        <v>32</v>
      </c>
      <c r="B44" s="19" t="s">
        <v>52</v>
      </c>
      <c r="C44" s="25">
        <f t="shared" ref="C44:I44" si="7">+C17-C42</f>
        <v>103864303.9900012</v>
      </c>
      <c r="D44" s="25">
        <f t="shared" si="7"/>
        <v>1665023.1002711952</v>
      </c>
      <c r="E44" s="25">
        <f t="shared" si="7"/>
        <v>105529327.09027255</v>
      </c>
      <c r="F44" s="25">
        <f t="shared" si="7"/>
        <v>-12549112.951307578</v>
      </c>
      <c r="G44" s="25">
        <f t="shared" si="7"/>
        <v>92980214.138964653</v>
      </c>
      <c r="H44" s="25">
        <f t="shared" si="7"/>
        <v>66432850.885912001</v>
      </c>
      <c r="I44" s="25">
        <f t="shared" si="7"/>
        <v>159413065.02487683</v>
      </c>
      <c r="J44" s="55"/>
    </row>
    <row r="45" spans="1:10" ht="15.75" thickTop="1" x14ac:dyDescent="0.25">
      <c r="A45" s="13">
        <f t="shared" si="0"/>
        <v>33</v>
      </c>
      <c r="C45" s="58"/>
      <c r="D45" s="58"/>
      <c r="E45" s="58"/>
      <c r="F45" s="58"/>
      <c r="G45" s="58"/>
      <c r="H45" s="58"/>
      <c r="I45" s="58"/>
      <c r="J45" s="55"/>
    </row>
    <row r="46" spans="1:10" s="23" customFormat="1" x14ac:dyDescent="0.25">
      <c r="A46" s="13">
        <f t="shared" si="0"/>
        <v>34</v>
      </c>
      <c r="B46" s="14" t="s">
        <v>53</v>
      </c>
      <c r="C46" s="59">
        <f>C57</f>
        <v>1951252143.2591095</v>
      </c>
      <c r="D46" s="59">
        <f>D57</f>
        <v>140821989.19900155</v>
      </c>
      <c r="E46" s="59">
        <f>E57</f>
        <v>2092074132.4581106</v>
      </c>
      <c r="F46" s="59">
        <f>F57</f>
        <v>50574593.038502574</v>
      </c>
      <c r="G46" s="59">
        <f>G57</f>
        <v>2142648725.4966133</v>
      </c>
      <c r="H46" s="59"/>
      <c r="I46" s="59">
        <f>I57</f>
        <v>2142648725.4966133</v>
      </c>
      <c r="J46" s="62"/>
    </row>
    <row r="47" spans="1:10" x14ac:dyDescent="0.25">
      <c r="A47" s="13">
        <f t="shared" si="0"/>
        <v>35</v>
      </c>
      <c r="B47" s="19"/>
      <c r="C47" s="58"/>
      <c r="D47" s="58"/>
      <c r="E47" s="58"/>
      <c r="F47" s="58"/>
      <c r="G47" s="58"/>
      <c r="H47" s="58"/>
      <c r="I47" s="58"/>
      <c r="J47" s="55"/>
    </row>
    <row r="48" spans="1:10" x14ac:dyDescent="0.25">
      <c r="A48" s="13">
        <f t="shared" si="0"/>
        <v>36</v>
      </c>
      <c r="B48" s="14" t="s">
        <v>54</v>
      </c>
      <c r="C48" s="26">
        <f>+C44/C46</f>
        <v>5.3229565614477801E-2</v>
      </c>
      <c r="D48" s="26"/>
      <c r="E48" s="26">
        <f>+E44/E46</f>
        <v>5.0442441523943247E-2</v>
      </c>
      <c r="F48" s="26"/>
      <c r="G48" s="26">
        <f>+G44/G46</f>
        <v>4.3394987256912182E-2</v>
      </c>
      <c r="H48" s="16"/>
      <c r="I48" s="26">
        <f>+I44/I46</f>
        <v>7.4399999929026545E-2</v>
      </c>
      <c r="J48" s="55"/>
    </row>
    <row r="49" spans="1:10" x14ac:dyDescent="0.25">
      <c r="A49" s="13">
        <f t="shared" si="0"/>
        <v>37</v>
      </c>
      <c r="B49" s="19"/>
      <c r="C49" s="16"/>
      <c r="D49" s="16"/>
      <c r="E49" s="16"/>
      <c r="F49" s="16" t="s">
        <v>55</v>
      </c>
      <c r="G49" s="16"/>
      <c r="H49" s="16"/>
      <c r="I49" s="16"/>
      <c r="J49" s="55"/>
    </row>
    <row r="50" spans="1:10" x14ac:dyDescent="0.25">
      <c r="A50" s="13">
        <f t="shared" si="0"/>
        <v>38</v>
      </c>
      <c r="B50" s="19" t="s">
        <v>56</v>
      </c>
      <c r="C50" s="16"/>
      <c r="D50" s="16"/>
      <c r="E50" s="16"/>
      <c r="F50" s="16"/>
      <c r="G50" s="16"/>
      <c r="H50" s="16"/>
      <c r="I50" s="16"/>
      <c r="J50" s="55"/>
    </row>
    <row r="51" spans="1:10" x14ac:dyDescent="0.25">
      <c r="A51" s="13">
        <f t="shared" si="0"/>
        <v>39</v>
      </c>
      <c r="B51" s="27" t="s">
        <v>57</v>
      </c>
      <c r="C51" s="59">
        <f>+'SEF-19G (BR-011) p2-5'!C51</f>
        <v>4100600279.3772311</v>
      </c>
      <c r="D51" s="59">
        <f>+'SEF-19G (BR-011) p2-5'!Y51</f>
        <v>200226769.56548771</v>
      </c>
      <c r="E51" s="59">
        <f t="shared" ref="E51:E56" si="8">SUM(C51:D51)</f>
        <v>4300827048.9427185</v>
      </c>
      <c r="F51" s="59">
        <f>+'SEF-19G (BR-011) p2-5'!AV51</f>
        <v>58735318.679449119</v>
      </c>
      <c r="G51" s="59">
        <f t="shared" ref="G51:G56" si="9">SUM(E51:F51)</f>
        <v>4359562367.6221676</v>
      </c>
      <c r="H51" s="59"/>
      <c r="I51" s="59">
        <f t="shared" ref="I51:I56" si="10">SUM(G51:H51)</f>
        <v>4359562367.6221676</v>
      </c>
      <c r="J51" s="55"/>
    </row>
    <row r="52" spans="1:10" x14ac:dyDescent="0.25">
      <c r="A52" s="13">
        <f t="shared" si="0"/>
        <v>40</v>
      </c>
      <c r="B52" s="27" t="s">
        <v>58</v>
      </c>
      <c r="C52" s="16">
        <f>+'SEF-19G (BR-011) p2-5'!C52</f>
        <v>-1569795173.3202429</v>
      </c>
      <c r="D52" s="16">
        <f>+'SEF-19G (BR-011) p2-5'!Y52</f>
        <v>-67842753.331441611</v>
      </c>
      <c r="E52" s="16">
        <f t="shared" si="8"/>
        <v>-1637637926.6516845</v>
      </c>
      <c r="F52" s="16">
        <f>+'SEF-19G (BR-011) p2-5'!AV52</f>
        <v>-14428182.531063331</v>
      </c>
      <c r="G52" s="16">
        <f t="shared" si="9"/>
        <v>-1652066109.1827478</v>
      </c>
      <c r="H52" s="16"/>
      <c r="I52" s="16">
        <f t="shared" si="10"/>
        <v>-1652066109.1827478</v>
      </c>
      <c r="J52" s="55"/>
    </row>
    <row r="53" spans="1:10" x14ac:dyDescent="0.25">
      <c r="A53" s="13">
        <f t="shared" si="0"/>
        <v>41</v>
      </c>
      <c r="B53" s="19" t="s">
        <v>59</v>
      </c>
      <c r="C53" s="16">
        <f>+'SEF-19G (BR-011) p2-5'!C53</f>
        <v>-604032300.68879509</v>
      </c>
      <c r="D53" s="16">
        <f>+'SEF-19G (BR-011) p2-5'!Y53</f>
        <v>6355141.8021153035</v>
      </c>
      <c r="E53" s="16">
        <f t="shared" si="8"/>
        <v>-597677158.88667977</v>
      </c>
      <c r="F53" s="16">
        <f>+'SEF-19G (BR-011) p2-5'!AV53</f>
        <v>-8139610.872081372</v>
      </c>
      <c r="G53" s="16">
        <f t="shared" si="9"/>
        <v>-605816769.75876117</v>
      </c>
      <c r="H53" s="16"/>
      <c r="I53" s="16">
        <f t="shared" si="10"/>
        <v>-605816769.75876117</v>
      </c>
      <c r="J53" s="55"/>
    </row>
    <row r="54" spans="1:10" x14ac:dyDescent="0.25">
      <c r="A54" s="13">
        <f t="shared" si="0"/>
        <v>42</v>
      </c>
      <c r="B54" s="19" t="s">
        <v>60</v>
      </c>
      <c r="C54" s="16">
        <f>+'SEF-19G (BR-011) p2-5'!C54</f>
        <v>-29952462.162250079</v>
      </c>
      <c r="D54" s="16">
        <f>+'SEF-19G (BR-011) p2-5'!Y54</f>
        <v>2958805.4567250796</v>
      </c>
      <c r="E54" s="16">
        <f t="shared" si="8"/>
        <v>-26993656.705525</v>
      </c>
      <c r="F54" s="16">
        <f>+'SEF-19G (BR-011) p2-5'!AV54</f>
        <v>-77023.80804395421</v>
      </c>
      <c r="G54" s="16">
        <f t="shared" si="9"/>
        <v>-27070680.513568953</v>
      </c>
      <c r="H54" s="16"/>
      <c r="I54" s="16">
        <f t="shared" si="10"/>
        <v>-27070680.513568953</v>
      </c>
      <c r="J54" s="55"/>
    </row>
    <row r="55" spans="1:10" x14ac:dyDescent="0.25">
      <c r="A55" s="13">
        <f t="shared" si="0"/>
        <v>43</v>
      </c>
      <c r="B55" s="19" t="s">
        <v>61</v>
      </c>
      <c r="C55" s="16">
        <f>+'SEF-19G (BR-011) p2-5'!C55</f>
        <v>54431800.053166389</v>
      </c>
      <c r="D55" s="16">
        <f>+'SEF-19G (BR-011) p2-5'!Y55</f>
        <v>-875974.29388491809</v>
      </c>
      <c r="E55" s="16">
        <f t="shared" si="8"/>
        <v>53555825.759281471</v>
      </c>
      <c r="F55" s="16">
        <f>+'SEF-19G (BR-011) p2-5'!AV55</f>
        <v>0</v>
      </c>
      <c r="G55" s="16">
        <f t="shared" si="9"/>
        <v>53555825.759281471</v>
      </c>
      <c r="H55" s="16"/>
      <c r="I55" s="16">
        <f t="shared" si="10"/>
        <v>53555825.759281471</v>
      </c>
      <c r="J55" s="55"/>
    </row>
    <row r="56" spans="1:10" x14ac:dyDescent="0.25">
      <c r="A56" s="13">
        <f t="shared" si="0"/>
        <v>44</v>
      </c>
      <c r="B56" s="19" t="s">
        <v>62</v>
      </c>
      <c r="C56" s="16">
        <f>+'SEF-19G (BR-011) p2-5'!C56</f>
        <v>0</v>
      </c>
      <c r="D56" s="16">
        <f>+'SEF-19G (BR-011) p2-5'!Y56</f>
        <v>0</v>
      </c>
      <c r="E56" s="16">
        <f t="shared" si="8"/>
        <v>0</v>
      </c>
      <c r="F56" s="16">
        <f>+'SEF-19G (BR-011) p2-5'!AV56</f>
        <v>14484091.570242114</v>
      </c>
      <c r="G56" s="16">
        <f t="shared" si="9"/>
        <v>14484091.570242114</v>
      </c>
      <c r="H56" s="16"/>
      <c r="I56" s="16">
        <f t="shared" si="10"/>
        <v>14484091.570242114</v>
      </c>
      <c r="J56" s="55"/>
    </row>
    <row r="57" spans="1:10" ht="15.75" thickBot="1" x14ac:dyDescent="0.3">
      <c r="A57" s="13">
        <f t="shared" si="0"/>
        <v>45</v>
      </c>
      <c r="B57" s="19" t="s">
        <v>63</v>
      </c>
      <c r="C57" s="64">
        <f>SUM(C51:C56)</f>
        <v>1951252143.2591095</v>
      </c>
      <c r="D57" s="64">
        <f>SUM(D51:D56)</f>
        <v>140821989.19900155</v>
      </c>
      <c r="E57" s="64">
        <f>SUM(E51:E56)</f>
        <v>2092074132.4581106</v>
      </c>
      <c r="F57" s="65">
        <f>SUM(F51:F56)</f>
        <v>50574593.038502574</v>
      </c>
      <c r="G57" s="64">
        <f>SUM(G51:G56)</f>
        <v>2142648725.4966133</v>
      </c>
      <c r="H57" s="64"/>
      <c r="I57" s="64">
        <f>SUM(I51:I56)</f>
        <v>2142648725.4966133</v>
      </c>
      <c r="J57" s="55"/>
    </row>
    <row r="58" spans="1:10" ht="15.75" thickTop="1" x14ac:dyDescent="0.25">
      <c r="A58" s="13">
        <f t="shared" si="0"/>
        <v>46</v>
      </c>
      <c r="C58" s="58"/>
      <c r="D58" s="58"/>
      <c r="E58" s="58"/>
      <c r="F58" s="58"/>
      <c r="G58" s="55"/>
      <c r="H58" s="58"/>
      <c r="I58" s="55"/>
      <c r="J58" s="55"/>
    </row>
    <row r="59" spans="1:10" x14ac:dyDescent="0.25">
      <c r="A59" s="13">
        <f t="shared" si="0"/>
        <v>47</v>
      </c>
      <c r="B59" s="19" t="s">
        <v>64</v>
      </c>
      <c r="C59" s="66">
        <v>7.4399999999999994E-2</v>
      </c>
      <c r="D59" s="66">
        <v>7.4399999999999994E-2</v>
      </c>
      <c r="E59" s="66">
        <v>7.4399999999999994E-2</v>
      </c>
      <c r="F59" s="66">
        <v>7.4399999999999994E-2</v>
      </c>
      <c r="G59" s="66">
        <v>7.4399999999999994E-2</v>
      </c>
      <c r="H59" s="66">
        <v>7.4399999999999994E-2</v>
      </c>
      <c r="I59" s="66">
        <v>7.4399999999999994E-2</v>
      </c>
      <c r="J59" s="55"/>
    </row>
    <row r="60" spans="1:10" x14ac:dyDescent="0.25">
      <c r="A60" s="13">
        <f t="shared" si="0"/>
        <v>48</v>
      </c>
      <c r="B60" s="19" t="s">
        <v>65</v>
      </c>
      <c r="C60" s="55">
        <v>0.75409700000000002</v>
      </c>
      <c r="D60" s="55">
        <v>0.75409700000000002</v>
      </c>
      <c r="E60" s="55">
        <v>0.75409700000000002</v>
      </c>
      <c r="F60" s="55">
        <v>0.75409700000000002</v>
      </c>
      <c r="G60" s="55">
        <v>0.75409700000000002</v>
      </c>
      <c r="H60" s="55">
        <v>0.75409700000000002</v>
      </c>
      <c r="I60" s="55">
        <v>0.75409700000000002</v>
      </c>
      <c r="J60" s="55"/>
    </row>
    <row r="61" spans="1:10" x14ac:dyDescent="0.25">
      <c r="A61" s="13">
        <f t="shared" si="0"/>
        <v>49</v>
      </c>
      <c r="B61" s="19" t="s">
        <v>66</v>
      </c>
      <c r="C61" s="62">
        <f t="shared" ref="C61:I61" si="11">+C44-(C57*C59)</f>
        <v>-41308855.468476534</v>
      </c>
      <c r="D61" s="62">
        <f t="shared" si="11"/>
        <v>-8812132.8961345199</v>
      </c>
      <c r="E61" s="62">
        <f t="shared" si="11"/>
        <v>-50120988.364610881</v>
      </c>
      <c r="F61" s="62">
        <f t="shared" si="11"/>
        <v>-16311862.673372168</v>
      </c>
      <c r="G61" s="62">
        <f t="shared" si="11"/>
        <v>-66432851.037983358</v>
      </c>
      <c r="H61" s="62">
        <f t="shared" si="11"/>
        <v>66432850.885912001</v>
      </c>
      <c r="I61" s="62">
        <f t="shared" si="11"/>
        <v>-0.15207117795944214</v>
      </c>
      <c r="J61" s="55"/>
    </row>
    <row r="62" spans="1:10" x14ac:dyDescent="0.25">
      <c r="A62" s="13">
        <f t="shared" si="0"/>
        <v>50</v>
      </c>
      <c r="B62" s="19" t="s">
        <v>67</v>
      </c>
      <c r="C62" s="62">
        <f t="shared" ref="C62:I62" si="12">-C61/C60</f>
        <v>54779233.266378902</v>
      </c>
      <c r="D62" s="62">
        <f t="shared" si="12"/>
        <v>11685675.577723449</v>
      </c>
      <c r="E62" s="62">
        <f t="shared" si="12"/>
        <v>66464908.844102122</v>
      </c>
      <c r="F62" s="62">
        <f t="shared" si="12"/>
        <v>21630987.357557673</v>
      </c>
      <c r="G62" s="62">
        <f t="shared" si="12"/>
        <v>88095896.201660201</v>
      </c>
      <c r="H62" s="62">
        <f t="shared" si="12"/>
        <v>-88095896</v>
      </c>
      <c r="I62" s="62">
        <f t="shared" si="12"/>
        <v>0.20165996941963982</v>
      </c>
      <c r="J62" s="55"/>
    </row>
    <row r="63" spans="1:10" x14ac:dyDescent="0.25">
      <c r="C63" s="2"/>
      <c r="D63" s="2"/>
      <c r="E63" s="2"/>
      <c r="F63" s="2"/>
      <c r="H63" s="2"/>
    </row>
    <row r="64" spans="1:10" x14ac:dyDescent="0.25">
      <c r="C64" s="2"/>
      <c r="D64" s="2"/>
      <c r="E64" s="2"/>
      <c r="F64" s="2"/>
      <c r="H64" s="2"/>
    </row>
    <row r="65" spans="3:8" x14ac:dyDescent="0.25">
      <c r="C65" s="2"/>
      <c r="D65" s="2"/>
      <c r="E65" s="2"/>
      <c r="F65" s="2"/>
      <c r="H65" s="2"/>
    </row>
    <row r="66" spans="3:8" x14ac:dyDescent="0.25">
      <c r="C66" s="2"/>
      <c r="D66" s="2"/>
      <c r="E66" s="2"/>
      <c r="F66" s="2"/>
      <c r="H66" s="2"/>
    </row>
    <row r="67" spans="3:8" x14ac:dyDescent="0.25">
      <c r="C67" s="2"/>
      <c r="D67" s="2"/>
      <c r="E67" s="2"/>
      <c r="F67" s="2"/>
      <c r="H67" s="2"/>
    </row>
    <row r="68" spans="3:8" x14ac:dyDescent="0.25">
      <c r="C68" s="2"/>
      <c r="D68" s="2"/>
      <c r="E68" s="2"/>
      <c r="F68" s="2"/>
      <c r="H68" s="2"/>
    </row>
    <row r="69" spans="3:8" x14ac:dyDescent="0.25">
      <c r="C69" s="2"/>
      <c r="D69" s="2"/>
      <c r="E69" s="2"/>
      <c r="F69" s="2"/>
      <c r="H69" s="2"/>
    </row>
    <row r="70" spans="3:8" x14ac:dyDescent="0.25">
      <c r="C70" s="2"/>
      <c r="D70" s="2"/>
      <c r="E70" s="2"/>
      <c r="F70" s="2"/>
      <c r="H70" s="2"/>
    </row>
    <row r="71" spans="3:8" x14ac:dyDescent="0.25">
      <c r="C71" s="2"/>
      <c r="D71" s="2"/>
      <c r="E71" s="2"/>
      <c r="F71" s="2"/>
      <c r="H71" s="2"/>
    </row>
    <row r="72" spans="3:8" x14ac:dyDescent="0.25">
      <c r="C72" s="2"/>
      <c r="D72" s="2"/>
      <c r="E72" s="2"/>
      <c r="F72" s="2"/>
      <c r="H72" s="2"/>
    </row>
    <row r="73" spans="3:8" x14ac:dyDescent="0.25">
      <c r="C73" s="2"/>
      <c r="D73" s="2"/>
      <c r="E73" s="2"/>
      <c r="F73" s="2"/>
      <c r="H73" s="2"/>
    </row>
    <row r="74" spans="3:8" x14ac:dyDescent="0.25">
      <c r="C74" s="2"/>
      <c r="D74" s="2"/>
      <c r="E74" s="2"/>
      <c r="F74" s="2"/>
      <c r="H74" s="2"/>
    </row>
    <row r="75" spans="3:8" x14ac:dyDescent="0.25">
      <c r="C75" s="2"/>
      <c r="D75" s="2"/>
      <c r="E75" s="2"/>
      <c r="F75" s="2"/>
      <c r="H75" s="2"/>
    </row>
    <row r="76" spans="3:8" x14ac:dyDescent="0.25">
      <c r="C76" s="2"/>
      <c r="D76" s="2"/>
      <c r="E76" s="2"/>
      <c r="F76" s="2"/>
      <c r="H76" s="2"/>
    </row>
    <row r="77" spans="3:8" x14ac:dyDescent="0.25">
      <c r="C77" s="2"/>
      <c r="D77" s="2"/>
      <c r="E77" s="2"/>
      <c r="F77" s="2"/>
      <c r="H77" s="2"/>
    </row>
    <row r="78" spans="3:8" x14ac:dyDescent="0.25">
      <c r="C78" s="2"/>
      <c r="D78" s="2"/>
      <c r="E78" s="2"/>
      <c r="F78" s="2"/>
      <c r="H78" s="2"/>
    </row>
    <row r="79" spans="3:8" x14ac:dyDescent="0.25">
      <c r="C79" s="2"/>
      <c r="D79" s="2"/>
      <c r="E79" s="2"/>
      <c r="F79" s="2"/>
      <c r="H79" s="2"/>
    </row>
    <row r="80" spans="3:8" x14ac:dyDescent="0.25">
      <c r="C80" s="2"/>
      <c r="D80" s="2"/>
      <c r="E80" s="2"/>
      <c r="F80" s="2"/>
      <c r="H80" s="2"/>
    </row>
    <row r="81" spans="3:8" x14ac:dyDescent="0.25">
      <c r="C81" s="2"/>
      <c r="D81" s="2"/>
      <c r="E81" s="2"/>
      <c r="F81" s="2"/>
      <c r="H81" s="2"/>
    </row>
    <row r="82" spans="3:8" x14ac:dyDescent="0.25">
      <c r="C82" s="2"/>
      <c r="D82" s="2"/>
      <c r="E82" s="2"/>
      <c r="F82" s="2"/>
      <c r="H82" s="2"/>
    </row>
    <row r="83" spans="3:8" x14ac:dyDescent="0.25">
      <c r="C83" s="2"/>
      <c r="D83" s="2"/>
      <c r="E83" s="2"/>
      <c r="F83" s="2"/>
      <c r="H83" s="2"/>
    </row>
    <row r="84" spans="3:8" x14ac:dyDescent="0.25">
      <c r="C84" s="2"/>
      <c r="D84" s="2"/>
      <c r="E84" s="2"/>
      <c r="F84" s="2"/>
      <c r="H84" s="2"/>
    </row>
    <row r="85" spans="3:8" x14ac:dyDescent="0.25">
      <c r="C85" s="2"/>
      <c r="D85" s="2"/>
      <c r="E85" s="2"/>
      <c r="F85" s="2"/>
      <c r="H85" s="2"/>
    </row>
    <row r="86" spans="3:8" x14ac:dyDescent="0.25">
      <c r="C86" s="2"/>
      <c r="D86" s="2"/>
      <c r="E86" s="2"/>
      <c r="F86" s="2"/>
      <c r="H86" s="2"/>
    </row>
    <row r="87" spans="3:8" x14ac:dyDescent="0.25">
      <c r="C87" s="2"/>
      <c r="D87" s="2"/>
      <c r="E87" s="2"/>
      <c r="F87" s="2"/>
      <c r="H87" s="2"/>
    </row>
    <row r="88" spans="3:8" x14ac:dyDescent="0.25">
      <c r="C88" s="2"/>
      <c r="D88" s="2"/>
      <c r="E88" s="2"/>
      <c r="F88" s="2"/>
      <c r="H88" s="2"/>
    </row>
    <row r="89" spans="3:8" x14ac:dyDescent="0.25">
      <c r="C89" s="2"/>
      <c r="D89" s="2"/>
      <c r="E89" s="2"/>
      <c r="F89" s="2"/>
      <c r="H89" s="2"/>
    </row>
    <row r="90" spans="3:8" x14ac:dyDescent="0.25">
      <c r="C90" s="2"/>
      <c r="D90" s="2"/>
      <c r="E90" s="2"/>
      <c r="F90" s="2"/>
      <c r="H90" s="2"/>
    </row>
    <row r="91" spans="3:8" x14ac:dyDescent="0.25">
      <c r="C91" s="2"/>
      <c r="D91" s="2"/>
      <c r="E91" s="2"/>
      <c r="F91" s="2"/>
      <c r="H91" s="2"/>
    </row>
    <row r="92" spans="3:8" x14ac:dyDescent="0.25">
      <c r="C92" s="2"/>
      <c r="D92" s="2"/>
      <c r="E92" s="2"/>
      <c r="F92" s="2"/>
      <c r="H92" s="2"/>
    </row>
    <row r="93" spans="3:8" x14ac:dyDescent="0.25">
      <c r="C93" s="2"/>
      <c r="D93" s="2"/>
      <c r="E93" s="2"/>
      <c r="F93" s="2"/>
      <c r="H93" s="2"/>
    </row>
    <row r="94" spans="3:8" x14ac:dyDescent="0.25">
      <c r="C94" s="2"/>
      <c r="D94" s="2"/>
      <c r="E94" s="2"/>
      <c r="F94" s="2"/>
      <c r="H94" s="2"/>
    </row>
    <row r="95" spans="3:8" x14ac:dyDescent="0.25">
      <c r="C95" s="2"/>
      <c r="D95" s="2"/>
      <c r="E95" s="2"/>
      <c r="F95" s="2"/>
      <c r="H95" s="2"/>
    </row>
    <row r="96" spans="3:8" x14ac:dyDescent="0.25">
      <c r="C96" s="2"/>
      <c r="D96" s="2"/>
      <c r="E96" s="2"/>
      <c r="F96" s="2"/>
      <c r="H96" s="2"/>
    </row>
    <row r="97" spans="3:8" x14ac:dyDescent="0.25">
      <c r="C97" s="2"/>
      <c r="D97" s="2"/>
      <c r="E97" s="2"/>
      <c r="F97" s="2"/>
      <c r="H97" s="2"/>
    </row>
    <row r="98" spans="3:8" x14ac:dyDescent="0.25">
      <c r="C98" s="2"/>
      <c r="D98" s="2"/>
      <c r="E98" s="2"/>
      <c r="F98" s="2"/>
      <c r="H98" s="2"/>
    </row>
    <row r="99" spans="3:8" x14ac:dyDescent="0.25">
      <c r="C99" s="2"/>
      <c r="D99" s="2"/>
      <c r="E99" s="2"/>
      <c r="F99" s="2"/>
      <c r="H99" s="2"/>
    </row>
    <row r="100" spans="3:8" x14ac:dyDescent="0.25">
      <c r="C100" s="2"/>
      <c r="D100" s="2"/>
      <c r="E100" s="2"/>
      <c r="F100" s="2"/>
      <c r="H100" s="2"/>
    </row>
    <row r="101" spans="3:8" x14ac:dyDescent="0.25">
      <c r="C101" s="2"/>
      <c r="D101" s="2"/>
      <c r="E101" s="2"/>
      <c r="F101" s="2"/>
      <c r="H101" s="2"/>
    </row>
    <row r="102" spans="3:8" x14ac:dyDescent="0.25">
      <c r="C102" s="2"/>
      <c r="D102" s="2"/>
      <c r="E102" s="2"/>
      <c r="F102" s="2"/>
      <c r="H102" s="2"/>
    </row>
    <row r="103" spans="3:8" x14ac:dyDescent="0.25">
      <c r="C103" s="2"/>
      <c r="D103" s="2"/>
      <c r="E103" s="2"/>
      <c r="F103" s="2"/>
      <c r="H103" s="2"/>
    </row>
    <row r="104" spans="3:8" x14ac:dyDescent="0.25">
      <c r="C104" s="2"/>
      <c r="D104" s="2"/>
      <c r="E104" s="2"/>
      <c r="F104" s="2"/>
      <c r="H104" s="2"/>
    </row>
    <row r="105" spans="3:8" x14ac:dyDescent="0.25">
      <c r="C105" s="2"/>
      <c r="D105" s="2"/>
      <c r="E105" s="2"/>
      <c r="F105" s="2"/>
      <c r="H105" s="2"/>
    </row>
    <row r="106" spans="3:8" x14ac:dyDescent="0.25">
      <c r="C106" s="2"/>
      <c r="D106" s="2"/>
      <c r="E106" s="2"/>
      <c r="F106" s="2"/>
      <c r="H106" s="2"/>
    </row>
    <row r="107" spans="3:8" x14ac:dyDescent="0.25">
      <c r="C107" s="2"/>
      <c r="D107" s="2"/>
      <c r="E107" s="2"/>
      <c r="F107" s="2"/>
      <c r="H107" s="2"/>
    </row>
    <row r="108" spans="3:8" x14ac:dyDescent="0.25">
      <c r="C108" s="2"/>
      <c r="D108" s="2"/>
      <c r="E108" s="2"/>
      <c r="F108" s="2"/>
      <c r="H108" s="2"/>
    </row>
    <row r="109" spans="3:8" x14ac:dyDescent="0.25">
      <c r="C109" s="2"/>
      <c r="D109" s="2"/>
      <c r="E109" s="2"/>
      <c r="F109" s="2"/>
      <c r="H109" s="2"/>
    </row>
    <row r="110" spans="3:8" x14ac:dyDescent="0.25">
      <c r="C110" s="2"/>
      <c r="D110" s="2"/>
      <c r="E110" s="2"/>
      <c r="F110" s="2"/>
      <c r="H110" s="2"/>
    </row>
    <row r="111" spans="3:8" x14ac:dyDescent="0.25">
      <c r="C111" s="2"/>
      <c r="D111" s="2"/>
      <c r="E111" s="2"/>
      <c r="F111" s="2"/>
      <c r="H111" s="2"/>
    </row>
    <row r="112" spans="3:8" x14ac:dyDescent="0.25">
      <c r="C112" s="2"/>
      <c r="D112" s="2"/>
      <c r="E112" s="2"/>
      <c r="F112" s="2"/>
      <c r="H112" s="2"/>
    </row>
    <row r="113" spans="3:8" x14ac:dyDescent="0.25">
      <c r="C113" s="2"/>
      <c r="D113" s="2"/>
      <c r="E113" s="2"/>
      <c r="F113" s="2"/>
      <c r="H113" s="2"/>
    </row>
    <row r="114" spans="3:8" x14ac:dyDescent="0.25">
      <c r="C114" s="2"/>
      <c r="D114" s="2"/>
      <c r="E114" s="2"/>
      <c r="F114" s="2"/>
      <c r="H114" s="2"/>
    </row>
    <row r="115" spans="3:8" x14ac:dyDescent="0.25">
      <c r="C115" s="2"/>
      <c r="D115" s="2"/>
      <c r="E115" s="2"/>
      <c r="F115" s="2"/>
      <c r="H115" s="2"/>
    </row>
    <row r="116" spans="3:8" x14ac:dyDescent="0.25">
      <c r="C116" s="2"/>
      <c r="D116" s="2"/>
      <c r="E116" s="2"/>
      <c r="F116" s="2"/>
      <c r="H116" s="2"/>
    </row>
    <row r="117" spans="3:8" x14ac:dyDescent="0.25">
      <c r="C117" s="2"/>
      <c r="D117" s="2"/>
      <c r="E117" s="2"/>
      <c r="F117" s="2"/>
      <c r="H117" s="2"/>
    </row>
    <row r="118" spans="3:8" x14ac:dyDescent="0.25">
      <c r="C118" s="2"/>
      <c r="D118" s="2"/>
      <c r="E118" s="2"/>
      <c r="F118" s="2"/>
      <c r="H118" s="2"/>
    </row>
    <row r="119" spans="3:8" x14ac:dyDescent="0.25">
      <c r="C119" s="2"/>
      <c r="D119" s="2"/>
      <c r="E119" s="2"/>
      <c r="F119" s="2"/>
      <c r="H119" s="2"/>
    </row>
    <row r="120" spans="3:8" x14ac:dyDescent="0.25">
      <c r="C120" s="2"/>
      <c r="D120" s="2"/>
      <c r="E120" s="2"/>
      <c r="F120" s="2"/>
      <c r="H120" s="2"/>
    </row>
    <row r="121" spans="3:8" x14ac:dyDescent="0.25">
      <c r="C121" s="2"/>
      <c r="D121" s="2"/>
      <c r="E121" s="2"/>
      <c r="F121" s="2"/>
      <c r="H121" s="2"/>
    </row>
    <row r="122" spans="3:8" x14ac:dyDescent="0.25">
      <c r="C122" s="2"/>
      <c r="D122" s="2"/>
      <c r="E122" s="2"/>
      <c r="F122" s="2"/>
      <c r="H122" s="2"/>
    </row>
    <row r="123" spans="3:8" x14ac:dyDescent="0.25">
      <c r="C123" s="2"/>
      <c r="D123" s="2"/>
      <c r="E123" s="2"/>
      <c r="F123" s="2"/>
      <c r="H123" s="2"/>
    </row>
  </sheetData>
  <printOptions horizontalCentered="1"/>
  <pageMargins left="0.5" right="0.45" top="0.4" bottom="0.75" header="0.3" footer="0.3"/>
  <pageSetup scale="6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3"/>
  <sheetViews>
    <sheetView tabSelected="1" zoomScale="85" zoomScaleNormal="85" workbookViewId="0">
      <pane xSplit="2" ySplit="12" topLeftCell="AU32" activePane="bottomRight" state="frozen"/>
      <selection activeCell="F78" sqref="F78"/>
      <selection pane="topRight" activeCell="F78" sqref="F78"/>
      <selection pane="bottomLeft" activeCell="F78" sqref="F78"/>
      <selection pane="bottomRight" activeCell="AW44" sqref="AW44"/>
    </sheetView>
  </sheetViews>
  <sheetFormatPr defaultColWidth="9.140625" defaultRowHeight="15" outlineLevelCol="1" x14ac:dyDescent="0.25"/>
  <cols>
    <col min="1" max="1" width="4.5703125" style="3" customWidth="1"/>
    <col min="2" max="2" width="46.140625" style="3" customWidth="1"/>
    <col min="3" max="3" width="17.28515625" style="3" customWidth="1"/>
    <col min="4" max="4" width="15.28515625" style="3" customWidth="1" outlineLevel="1"/>
    <col min="5" max="5" width="15.28515625" style="3" customWidth="1"/>
    <col min="6" max="6" width="15.28515625" style="3" customWidth="1" outlineLevel="1"/>
    <col min="7" max="7" width="20.7109375" style="3" bestFit="1" customWidth="1" outlineLevel="1"/>
    <col min="8" max="8" width="21.5703125" style="3" bestFit="1" customWidth="1" outlineLevel="1"/>
    <col min="9" max="24" width="15.28515625" style="3" customWidth="1" outlineLevel="1"/>
    <col min="25" max="25" width="19.140625" style="3" bestFit="1" customWidth="1"/>
    <col min="26" max="26" width="17.140625" style="3" customWidth="1"/>
    <col min="27" max="27" width="15.28515625" style="3" customWidth="1" outlineLevel="1"/>
    <col min="28" max="28" width="17.140625" style="3" customWidth="1" outlineLevel="1"/>
    <col min="29" max="35" width="15.28515625" style="3" customWidth="1" outlineLevel="1"/>
    <col min="36" max="36" width="17.42578125" style="3" customWidth="1" outlineLevel="1"/>
    <col min="37" max="37" width="16.28515625" style="3" customWidth="1" outlineLevel="1"/>
    <col min="38" max="41" width="15.28515625" style="3" customWidth="1" outlineLevel="1"/>
    <col min="42" max="42" width="16.85546875" style="3" customWidth="1" outlineLevel="1"/>
    <col min="43" max="47" width="15.28515625" style="3" customWidth="1" outlineLevel="1"/>
    <col min="48" max="48" width="15.28515625" style="3" customWidth="1"/>
    <col min="49" max="49" width="18.140625" style="3" bestFit="1" customWidth="1"/>
    <col min="50" max="50" width="19.140625" style="3" bestFit="1" customWidth="1"/>
    <col min="51" max="51" width="14.85546875" style="3" bestFit="1" customWidth="1"/>
    <col min="52" max="52" width="15" style="3" bestFit="1" customWidth="1"/>
    <col min="53" max="53" width="15.85546875" style="3" bestFit="1" customWidth="1"/>
    <col min="54" max="54" width="13.85546875" style="3" bestFit="1" customWidth="1"/>
    <col min="55" max="56" width="15.85546875" style="3" bestFit="1" customWidth="1"/>
    <col min="57" max="57" width="12" style="3" bestFit="1" customWidth="1"/>
    <col min="58" max="16384" width="9.140625" style="3"/>
  </cols>
  <sheetData>
    <row r="1" spans="1:49" x14ac:dyDescent="0.25">
      <c r="A1" s="28" t="s">
        <v>0</v>
      </c>
      <c r="C1" s="28"/>
      <c r="L1" s="29" t="s">
        <v>187</v>
      </c>
      <c r="M1" s="30"/>
      <c r="Y1" s="29" t="s">
        <v>188</v>
      </c>
      <c r="Z1" s="30"/>
      <c r="AA1" s="28"/>
      <c r="AB1" s="28"/>
      <c r="AC1" s="28"/>
      <c r="AD1" s="28"/>
      <c r="AE1" s="28"/>
      <c r="AH1" s="28"/>
      <c r="AI1" s="28"/>
      <c r="AJ1" s="28"/>
      <c r="AK1" s="29" t="s">
        <v>189</v>
      </c>
      <c r="AL1" s="30"/>
      <c r="AM1" s="28"/>
      <c r="AO1" s="28"/>
      <c r="AR1" s="28"/>
      <c r="AS1" s="28"/>
      <c r="AT1" s="28"/>
      <c r="AU1" s="28"/>
      <c r="AV1" s="29" t="s">
        <v>190</v>
      </c>
      <c r="AW1" s="30"/>
    </row>
    <row r="2" spans="1:49" x14ac:dyDescent="0.25">
      <c r="A2" s="28" t="s">
        <v>1</v>
      </c>
      <c r="C2" s="28"/>
      <c r="W2" s="28"/>
      <c r="X2" s="28"/>
      <c r="Z2" s="28"/>
      <c r="AA2" s="28"/>
      <c r="AB2" s="28"/>
      <c r="AC2" s="28"/>
      <c r="AD2" s="28"/>
      <c r="AE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9" x14ac:dyDescent="0.25">
      <c r="A3" s="28" t="s">
        <v>2</v>
      </c>
      <c r="C3" s="28"/>
    </row>
    <row r="4" spans="1:49" x14ac:dyDescent="0.25">
      <c r="A4" s="28" t="s">
        <v>258</v>
      </c>
      <c r="C4" s="28"/>
    </row>
    <row r="5" spans="1:49" x14ac:dyDescent="0.25">
      <c r="A5" s="28" t="s">
        <v>259</v>
      </c>
      <c r="C5" s="28"/>
      <c r="W5" s="28"/>
      <c r="X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9" x14ac:dyDescent="0.25">
      <c r="D6" s="31" t="s">
        <v>68</v>
      </c>
      <c r="E6" s="31" t="s">
        <v>68</v>
      </c>
      <c r="F6" s="31" t="s">
        <v>68</v>
      </c>
      <c r="G6" s="31" t="s">
        <v>68</v>
      </c>
      <c r="H6" s="31" t="s">
        <v>68</v>
      </c>
      <c r="I6" s="31" t="s">
        <v>68</v>
      </c>
      <c r="J6" s="31" t="s">
        <v>68</v>
      </c>
      <c r="K6" s="31" t="s">
        <v>68</v>
      </c>
      <c r="L6" s="31" t="s">
        <v>68</v>
      </c>
      <c r="M6" s="31" t="s">
        <v>68</v>
      </c>
      <c r="N6" s="31" t="s">
        <v>68</v>
      </c>
      <c r="O6" s="31" t="s">
        <v>68</v>
      </c>
      <c r="P6" s="31" t="s">
        <v>68</v>
      </c>
      <c r="Q6" s="31" t="s">
        <v>68</v>
      </c>
      <c r="R6" s="31" t="s">
        <v>68</v>
      </c>
      <c r="S6" s="31" t="s">
        <v>68</v>
      </c>
      <c r="T6" s="31" t="s">
        <v>68</v>
      </c>
      <c r="U6" s="31" t="s">
        <v>68</v>
      </c>
      <c r="V6" s="31" t="s">
        <v>68</v>
      </c>
      <c r="W6" s="31" t="s">
        <v>68</v>
      </c>
      <c r="X6" s="31" t="s">
        <v>68</v>
      </c>
      <c r="AA6" s="31" t="s">
        <v>68</v>
      </c>
      <c r="AB6" s="31" t="s">
        <v>68</v>
      </c>
      <c r="AC6" s="31" t="s">
        <v>68</v>
      </c>
      <c r="AD6" s="31" t="s">
        <v>68</v>
      </c>
      <c r="AE6" s="31" t="s">
        <v>68</v>
      </c>
      <c r="AF6" s="31" t="s">
        <v>68</v>
      </c>
      <c r="AG6" s="31" t="s">
        <v>68</v>
      </c>
      <c r="AH6" s="31" t="s">
        <v>68</v>
      </c>
      <c r="AI6" s="31" t="s">
        <v>68</v>
      </c>
      <c r="AJ6" s="31" t="s">
        <v>68</v>
      </c>
      <c r="AK6" s="31" t="s">
        <v>68</v>
      </c>
      <c r="AL6" s="31" t="s">
        <v>68</v>
      </c>
      <c r="AM6" s="31" t="s">
        <v>68</v>
      </c>
      <c r="AN6" s="31" t="s">
        <v>68</v>
      </c>
      <c r="AO6" s="31" t="s">
        <v>68</v>
      </c>
      <c r="AP6" s="31" t="s">
        <v>68</v>
      </c>
      <c r="AQ6" s="31" t="s">
        <v>68</v>
      </c>
      <c r="AR6" s="31" t="s">
        <v>68</v>
      </c>
      <c r="AS6" s="31" t="s">
        <v>68</v>
      </c>
      <c r="AT6" s="32" t="s">
        <v>69</v>
      </c>
      <c r="AU6" s="32" t="s">
        <v>69</v>
      </c>
    </row>
    <row r="7" spans="1:49" x14ac:dyDescent="0.25">
      <c r="D7" s="33" t="s">
        <v>70</v>
      </c>
      <c r="E7" s="33" t="s">
        <v>70</v>
      </c>
      <c r="F7" s="33" t="s">
        <v>70</v>
      </c>
      <c r="G7" s="33" t="s">
        <v>70</v>
      </c>
      <c r="H7" s="33" t="s">
        <v>70</v>
      </c>
      <c r="I7" s="33" t="s">
        <v>70</v>
      </c>
      <c r="J7" s="33" t="s">
        <v>70</v>
      </c>
      <c r="K7" s="33" t="s">
        <v>70</v>
      </c>
      <c r="L7" s="33" t="s">
        <v>70</v>
      </c>
      <c r="M7" s="33" t="s">
        <v>70</v>
      </c>
      <c r="N7" s="33" t="s">
        <v>70</v>
      </c>
      <c r="O7" s="33" t="s">
        <v>70</v>
      </c>
      <c r="P7" s="33" t="s">
        <v>70</v>
      </c>
      <c r="Q7" s="33" t="s">
        <v>70</v>
      </c>
      <c r="R7" s="33" t="s">
        <v>70</v>
      </c>
      <c r="S7" s="33" t="s">
        <v>70</v>
      </c>
      <c r="T7" s="33" t="s">
        <v>70</v>
      </c>
      <c r="U7" s="33" t="s">
        <v>70</v>
      </c>
      <c r="V7" s="33" t="s">
        <v>70</v>
      </c>
      <c r="W7" s="33" t="s">
        <v>70</v>
      </c>
      <c r="X7" s="33" t="s">
        <v>70</v>
      </c>
      <c r="Y7" s="34"/>
      <c r="Z7" s="34"/>
      <c r="AA7" s="33" t="s">
        <v>12</v>
      </c>
      <c r="AB7" s="33" t="s">
        <v>12</v>
      </c>
      <c r="AC7" s="33" t="s">
        <v>12</v>
      </c>
      <c r="AD7" s="33" t="s">
        <v>12</v>
      </c>
      <c r="AE7" s="33" t="s">
        <v>12</v>
      </c>
      <c r="AF7" s="33" t="s">
        <v>12</v>
      </c>
      <c r="AG7" s="33" t="s">
        <v>12</v>
      </c>
      <c r="AH7" s="33" t="s">
        <v>12</v>
      </c>
      <c r="AI7" s="33" t="s">
        <v>12</v>
      </c>
      <c r="AJ7" s="33" t="s">
        <v>12</v>
      </c>
      <c r="AK7" s="33" t="s">
        <v>12</v>
      </c>
      <c r="AL7" s="33" t="s">
        <v>12</v>
      </c>
      <c r="AM7" s="33" t="s">
        <v>12</v>
      </c>
      <c r="AN7" s="33" t="s">
        <v>12</v>
      </c>
      <c r="AO7" s="33" t="s">
        <v>12</v>
      </c>
      <c r="AP7" s="33" t="s">
        <v>12</v>
      </c>
      <c r="AQ7" s="33" t="s">
        <v>12</v>
      </c>
      <c r="AR7" s="33" t="s">
        <v>12</v>
      </c>
      <c r="AS7" s="33" t="s">
        <v>12</v>
      </c>
      <c r="AT7" s="33" t="s">
        <v>12</v>
      </c>
      <c r="AU7" s="33" t="s">
        <v>12</v>
      </c>
    </row>
    <row r="8" spans="1:49" x14ac:dyDescent="0.25">
      <c r="L8" s="3" t="s">
        <v>71</v>
      </c>
      <c r="M8" s="3" t="s">
        <v>71</v>
      </c>
      <c r="AD8" s="3" t="s">
        <v>71</v>
      </c>
      <c r="AE8" s="3" t="s">
        <v>71</v>
      </c>
    </row>
    <row r="9" spans="1:49" ht="15" customHeight="1" x14ac:dyDescent="0.25">
      <c r="C9" s="7" t="s">
        <v>3</v>
      </c>
      <c r="D9" s="35">
        <v>20.010000000000002</v>
      </c>
      <c r="E9" s="35">
        <f>+D9+0.01</f>
        <v>20.020000000000003</v>
      </c>
      <c r="F9" s="35">
        <f>+E9+0.01</f>
        <v>20.030000000000005</v>
      </c>
      <c r="G9" s="35">
        <f t="shared" ref="G9:P9" si="0">+F9+0.01</f>
        <v>20.040000000000006</v>
      </c>
      <c r="H9" s="35">
        <f t="shared" si="0"/>
        <v>20.050000000000008</v>
      </c>
      <c r="I9" s="35">
        <f t="shared" si="0"/>
        <v>20.060000000000009</v>
      </c>
      <c r="J9" s="35">
        <f t="shared" si="0"/>
        <v>20.070000000000011</v>
      </c>
      <c r="K9" s="35">
        <f t="shared" si="0"/>
        <v>20.080000000000013</v>
      </c>
      <c r="L9" s="35">
        <f t="shared" si="0"/>
        <v>20.090000000000014</v>
      </c>
      <c r="M9" s="35">
        <f t="shared" si="0"/>
        <v>20.100000000000016</v>
      </c>
      <c r="N9" s="35">
        <f t="shared" si="0"/>
        <v>20.110000000000017</v>
      </c>
      <c r="O9" s="35">
        <f t="shared" si="0"/>
        <v>20.120000000000019</v>
      </c>
      <c r="P9" s="35">
        <f t="shared" si="0"/>
        <v>20.13000000000002</v>
      </c>
      <c r="Q9" s="35">
        <v>20.14</v>
      </c>
      <c r="R9" s="35">
        <v>20.149999999999999</v>
      </c>
      <c r="S9" s="35">
        <v>20.16</v>
      </c>
      <c r="T9" s="35">
        <v>20.170000000000002</v>
      </c>
      <c r="U9" s="35">
        <v>20.18</v>
      </c>
      <c r="V9" s="35">
        <v>20.190000000000001</v>
      </c>
      <c r="W9" s="35">
        <v>20.23</v>
      </c>
      <c r="X9" s="35">
        <v>20.3</v>
      </c>
      <c r="Y9" s="36" t="s">
        <v>72</v>
      </c>
      <c r="Z9" s="36" t="s">
        <v>4</v>
      </c>
      <c r="AA9" s="37">
        <f>+D9</f>
        <v>20.010000000000002</v>
      </c>
      <c r="AB9" s="37">
        <f>+E9</f>
        <v>20.020000000000003</v>
      </c>
      <c r="AC9" s="37">
        <f>+G9</f>
        <v>20.040000000000006</v>
      </c>
      <c r="AD9" s="37">
        <f>+L9</f>
        <v>20.090000000000014</v>
      </c>
      <c r="AE9" s="37">
        <f>+M9</f>
        <v>20.100000000000016</v>
      </c>
      <c r="AF9" s="37">
        <v>20.14</v>
      </c>
      <c r="AG9" s="37">
        <f>+AF9+0.01</f>
        <v>20.150000000000002</v>
      </c>
      <c r="AH9" s="37">
        <f>+AG9+0.01</f>
        <v>20.160000000000004</v>
      </c>
      <c r="AI9" s="37">
        <f>+AH9+0.01</f>
        <v>20.170000000000005</v>
      </c>
      <c r="AJ9" s="37">
        <v>20.2</v>
      </c>
      <c r="AK9" s="37">
        <f>+AJ9+0.01</f>
        <v>20.21</v>
      </c>
      <c r="AL9" s="37">
        <f t="shared" ref="AL9:AS9" si="1">+AK9+0.01</f>
        <v>20.220000000000002</v>
      </c>
      <c r="AM9" s="37">
        <f t="shared" si="1"/>
        <v>20.230000000000004</v>
      </c>
      <c r="AN9" s="37">
        <f t="shared" si="1"/>
        <v>20.240000000000006</v>
      </c>
      <c r="AO9" s="37">
        <f t="shared" si="1"/>
        <v>20.250000000000007</v>
      </c>
      <c r="AP9" s="37">
        <f t="shared" si="1"/>
        <v>20.260000000000009</v>
      </c>
      <c r="AQ9" s="37">
        <f t="shared" si="1"/>
        <v>20.27000000000001</v>
      </c>
      <c r="AR9" s="37">
        <f t="shared" si="1"/>
        <v>20.280000000000012</v>
      </c>
      <c r="AS9" s="37">
        <f t="shared" si="1"/>
        <v>20.290000000000013</v>
      </c>
      <c r="AT9" s="37" t="s">
        <v>73</v>
      </c>
      <c r="AU9" s="37" t="s">
        <v>74</v>
      </c>
      <c r="AV9" s="38" t="s">
        <v>72</v>
      </c>
      <c r="AW9" s="38" t="s">
        <v>75</v>
      </c>
    </row>
    <row r="10" spans="1:49" ht="15" customHeight="1" x14ac:dyDescent="0.25">
      <c r="A10" s="7" t="s">
        <v>8</v>
      </c>
      <c r="B10" s="7" t="s">
        <v>9</v>
      </c>
      <c r="C10" s="7" t="s">
        <v>10</v>
      </c>
      <c r="D10" s="7" t="s">
        <v>76</v>
      </c>
      <c r="E10" s="7" t="s">
        <v>77</v>
      </c>
      <c r="F10" s="7" t="s">
        <v>78</v>
      </c>
      <c r="G10" s="7" t="s">
        <v>79</v>
      </c>
      <c r="H10" s="7" t="s">
        <v>80</v>
      </c>
      <c r="I10" s="7" t="s">
        <v>81</v>
      </c>
      <c r="J10" s="39" t="s">
        <v>82</v>
      </c>
      <c r="K10" s="7" t="s">
        <v>83</v>
      </c>
      <c r="L10" s="7" t="s">
        <v>84</v>
      </c>
      <c r="M10" s="7" t="s">
        <v>85</v>
      </c>
      <c r="N10" s="7" t="s">
        <v>86</v>
      </c>
      <c r="O10" s="7" t="s">
        <v>87</v>
      </c>
      <c r="P10" s="7" t="s">
        <v>88</v>
      </c>
      <c r="Q10" s="7" t="s">
        <v>89</v>
      </c>
      <c r="R10" s="7" t="s">
        <v>90</v>
      </c>
      <c r="S10" s="7" t="s">
        <v>91</v>
      </c>
      <c r="T10" s="7" t="s">
        <v>92</v>
      </c>
      <c r="U10" s="8" t="s">
        <v>93</v>
      </c>
      <c r="V10" s="7" t="s">
        <v>93</v>
      </c>
      <c r="W10" s="7" t="s">
        <v>94</v>
      </c>
      <c r="X10" s="8" t="s">
        <v>95</v>
      </c>
      <c r="Y10" s="40" t="s">
        <v>70</v>
      </c>
      <c r="Z10" s="40" t="s">
        <v>10</v>
      </c>
      <c r="AA10" s="7" t="s">
        <v>76</v>
      </c>
      <c r="AB10" s="7" t="s">
        <v>77</v>
      </c>
      <c r="AC10" s="7" t="s">
        <v>96</v>
      </c>
      <c r="AD10" s="7" t="s">
        <v>84</v>
      </c>
      <c r="AE10" s="7" t="s">
        <v>85</v>
      </c>
      <c r="AF10" s="7" t="s">
        <v>97</v>
      </c>
      <c r="AG10" s="7" t="s">
        <v>98</v>
      </c>
      <c r="AH10" s="7" t="s">
        <v>91</v>
      </c>
      <c r="AI10" s="7" t="s">
        <v>99</v>
      </c>
      <c r="AJ10" s="7" t="s">
        <v>100</v>
      </c>
      <c r="AK10" s="7" t="s">
        <v>101</v>
      </c>
      <c r="AL10" s="8"/>
      <c r="AM10" s="7" t="s">
        <v>94</v>
      </c>
      <c r="AN10" s="7"/>
      <c r="AO10" s="7" t="s">
        <v>102</v>
      </c>
      <c r="AP10" s="7" t="s">
        <v>103</v>
      </c>
      <c r="AQ10" s="7" t="s">
        <v>104</v>
      </c>
      <c r="AR10" s="7" t="s">
        <v>105</v>
      </c>
      <c r="AS10" s="7"/>
      <c r="AT10" s="7" t="s">
        <v>106</v>
      </c>
      <c r="AU10" s="7" t="s">
        <v>107</v>
      </c>
      <c r="AV10" s="40" t="s">
        <v>108</v>
      </c>
      <c r="AW10" s="40" t="s">
        <v>10</v>
      </c>
    </row>
    <row r="11" spans="1:49" ht="15" customHeight="1" x14ac:dyDescent="0.25">
      <c r="A11" s="7" t="s">
        <v>15</v>
      </c>
      <c r="C11" s="7" t="s">
        <v>16</v>
      </c>
      <c r="D11" s="7" t="s">
        <v>109</v>
      </c>
      <c r="E11" s="7" t="s">
        <v>110</v>
      </c>
      <c r="F11" s="41" t="s">
        <v>111</v>
      </c>
      <c r="G11" s="41" t="s">
        <v>112</v>
      </c>
      <c r="H11" s="7" t="s">
        <v>113</v>
      </c>
      <c r="I11" s="7" t="s">
        <v>114</v>
      </c>
      <c r="J11" s="39" t="s">
        <v>115</v>
      </c>
      <c r="K11" s="7" t="s">
        <v>116</v>
      </c>
      <c r="L11" s="41" t="s">
        <v>117</v>
      </c>
      <c r="M11" s="41" t="s">
        <v>118</v>
      </c>
      <c r="N11" s="41" t="s">
        <v>119</v>
      </c>
      <c r="O11" s="7" t="s">
        <v>120</v>
      </c>
      <c r="P11" s="7" t="s">
        <v>121</v>
      </c>
      <c r="Q11" s="7" t="s">
        <v>122</v>
      </c>
      <c r="R11" s="7" t="s">
        <v>123</v>
      </c>
      <c r="S11" s="7" t="s">
        <v>121</v>
      </c>
      <c r="T11" s="7" t="s">
        <v>118</v>
      </c>
      <c r="U11" s="8" t="s">
        <v>124</v>
      </c>
      <c r="V11" s="7" t="s">
        <v>43</v>
      </c>
      <c r="W11" s="7" t="s">
        <v>125</v>
      </c>
      <c r="X11" s="8" t="s">
        <v>126</v>
      </c>
      <c r="Y11" s="40" t="s">
        <v>17</v>
      </c>
      <c r="Z11" s="40" t="s">
        <v>18</v>
      </c>
      <c r="AA11" s="7" t="s">
        <v>109</v>
      </c>
      <c r="AB11" s="7" t="s">
        <v>110</v>
      </c>
      <c r="AC11" s="41" t="s">
        <v>127</v>
      </c>
      <c r="AD11" s="41" t="s">
        <v>117</v>
      </c>
      <c r="AE11" s="41" t="s">
        <v>118</v>
      </c>
      <c r="AF11" s="42" t="s">
        <v>128</v>
      </c>
      <c r="AG11" s="7" t="s">
        <v>129</v>
      </c>
      <c r="AH11" s="7" t="s">
        <v>121</v>
      </c>
      <c r="AI11" s="7" t="s">
        <v>118</v>
      </c>
      <c r="AJ11" s="7" t="s">
        <v>130</v>
      </c>
      <c r="AK11" s="7" t="s">
        <v>131</v>
      </c>
      <c r="AL11" s="7" t="s">
        <v>132</v>
      </c>
      <c r="AM11" s="7" t="s">
        <v>125</v>
      </c>
      <c r="AN11" s="7" t="s">
        <v>133</v>
      </c>
      <c r="AO11" s="7" t="s">
        <v>134</v>
      </c>
      <c r="AP11" s="7" t="s">
        <v>135</v>
      </c>
      <c r="AQ11" s="7" t="s">
        <v>136</v>
      </c>
      <c r="AR11" s="7" t="s">
        <v>137</v>
      </c>
      <c r="AS11" s="7" t="s">
        <v>138</v>
      </c>
      <c r="AT11" s="7" t="s">
        <v>139</v>
      </c>
      <c r="AU11" s="7" t="s">
        <v>140</v>
      </c>
      <c r="AV11" s="40" t="s">
        <v>17</v>
      </c>
      <c r="AW11" s="40" t="s">
        <v>18</v>
      </c>
    </row>
    <row r="12" spans="1:49" x14ac:dyDescent="0.25">
      <c r="C12" s="13" t="s">
        <v>20</v>
      </c>
      <c r="D12" s="6" t="s">
        <v>21</v>
      </c>
      <c r="E12" s="6" t="s">
        <v>141</v>
      </c>
      <c r="F12" s="6" t="s">
        <v>23</v>
      </c>
      <c r="G12" s="6" t="s">
        <v>142</v>
      </c>
      <c r="H12" s="6" t="s">
        <v>25</v>
      </c>
      <c r="I12" s="6" t="s">
        <v>143</v>
      </c>
      <c r="J12" s="6" t="s">
        <v>144</v>
      </c>
      <c r="K12" s="6" t="s">
        <v>145</v>
      </c>
      <c r="L12" s="6" t="s">
        <v>146</v>
      </c>
      <c r="M12" s="6" t="s">
        <v>147</v>
      </c>
      <c r="N12" s="6" t="s">
        <v>148</v>
      </c>
      <c r="O12" s="6" t="s">
        <v>149</v>
      </c>
      <c r="P12" s="6" t="s">
        <v>150</v>
      </c>
      <c r="Q12" s="6" t="s">
        <v>151</v>
      </c>
      <c r="R12" s="6" t="s">
        <v>152</v>
      </c>
      <c r="S12" s="6" t="s">
        <v>153</v>
      </c>
      <c r="T12" s="6" t="s">
        <v>154</v>
      </c>
      <c r="U12" s="6" t="s">
        <v>155</v>
      </c>
      <c r="V12" s="6" t="s">
        <v>156</v>
      </c>
      <c r="W12" s="6" t="s">
        <v>157</v>
      </c>
      <c r="X12" s="6"/>
      <c r="Y12" s="43" t="s">
        <v>158</v>
      </c>
      <c r="Z12" s="43" t="s">
        <v>159</v>
      </c>
      <c r="AA12" s="6" t="s">
        <v>160</v>
      </c>
      <c r="AB12" s="6" t="s">
        <v>161</v>
      </c>
      <c r="AC12" s="6" t="s">
        <v>162</v>
      </c>
      <c r="AD12" s="6" t="s">
        <v>163</v>
      </c>
      <c r="AE12" s="6" t="s">
        <v>164</v>
      </c>
      <c r="AF12" s="6" t="s">
        <v>165</v>
      </c>
      <c r="AG12" s="6" t="s">
        <v>166</v>
      </c>
      <c r="AH12" s="6" t="s">
        <v>167</v>
      </c>
      <c r="AI12" s="6" t="s">
        <v>168</v>
      </c>
      <c r="AJ12" s="6" t="s">
        <v>169</v>
      </c>
      <c r="AK12" s="6" t="s">
        <v>170</v>
      </c>
      <c r="AL12" s="6" t="s">
        <v>171</v>
      </c>
      <c r="AM12" s="6" t="s">
        <v>172</v>
      </c>
      <c r="AN12" s="6" t="s">
        <v>173</v>
      </c>
      <c r="AO12" s="6" t="s">
        <v>174</v>
      </c>
      <c r="AP12" s="6" t="s">
        <v>175</v>
      </c>
      <c r="AQ12" s="6" t="s">
        <v>176</v>
      </c>
      <c r="AR12" s="6" t="s">
        <v>177</v>
      </c>
      <c r="AS12" s="6" t="s">
        <v>178</v>
      </c>
      <c r="AT12" s="6" t="s">
        <v>179</v>
      </c>
      <c r="AU12" s="6" t="s">
        <v>180</v>
      </c>
      <c r="AV12" s="43" t="s">
        <v>181</v>
      </c>
      <c r="AW12" s="43" t="s">
        <v>182</v>
      </c>
    </row>
    <row r="13" spans="1:49" x14ac:dyDescent="0.25">
      <c r="A13" s="13">
        <v>1</v>
      </c>
      <c r="B13" s="14" t="s">
        <v>27</v>
      </c>
      <c r="Y13" s="44"/>
      <c r="Z13" s="44"/>
      <c r="AU13" s="20"/>
      <c r="AV13" s="44"/>
      <c r="AW13" s="44"/>
    </row>
    <row r="14" spans="1:49" x14ac:dyDescent="0.25">
      <c r="A14" s="13">
        <f t="shared" ref="A14:A62" si="2">A13+1</f>
        <v>2</v>
      </c>
      <c r="B14" s="14" t="s">
        <v>28</v>
      </c>
      <c r="C14" s="15">
        <v>876657675.66999984</v>
      </c>
      <c r="D14" s="15">
        <v>-45678173.786802821</v>
      </c>
      <c r="E14" s="15">
        <v>71805.349049671087</v>
      </c>
      <c r="F14" s="15"/>
      <c r="G14" s="15"/>
      <c r="H14" s="15">
        <v>-105836055.77958143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45">
        <f>SUM(D14:X14)</f>
        <v>-151442424.21733457</v>
      </c>
      <c r="Z14" s="45">
        <f>+Y14+C14</f>
        <v>725215251.45266533</v>
      </c>
      <c r="AA14" s="15">
        <v>50971.28</v>
      </c>
      <c r="AB14" s="15">
        <v>32516222.896106277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>
        <v>-6980521.1700718822</v>
      </c>
      <c r="AV14" s="45">
        <f>SUM(AA14:AU14)</f>
        <v>25586673.006034397</v>
      </c>
      <c r="AW14" s="45">
        <f>+AV14+Z14</f>
        <v>750801924.4586997</v>
      </c>
    </row>
    <row r="15" spans="1:49" x14ac:dyDescent="0.25">
      <c r="A15" s="13">
        <f t="shared" si="2"/>
        <v>3</v>
      </c>
      <c r="B15" s="14" t="s">
        <v>29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6">
        <f>SUM(D15:X15)</f>
        <v>0</v>
      </c>
      <c r="Z15" s="46">
        <f>+Y15+C15</f>
        <v>0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46">
        <f>SUM(AA15:AU15)</f>
        <v>0</v>
      </c>
      <c r="AW15" s="46">
        <f>+AV15+Z15</f>
        <v>0</v>
      </c>
    </row>
    <row r="16" spans="1:49" x14ac:dyDescent="0.25">
      <c r="A16" s="13">
        <f t="shared" si="2"/>
        <v>4</v>
      </c>
      <c r="B16" s="14" t="s">
        <v>30</v>
      </c>
      <c r="C16" s="16">
        <v>-25909998.579999998</v>
      </c>
      <c r="D16" s="16">
        <v>2691478.5600000005</v>
      </c>
      <c r="E16" s="16"/>
      <c r="F16" s="16"/>
      <c r="G16" s="16"/>
      <c r="H16" s="16">
        <v>43423782.999999993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46">
        <f>SUM(D16:X16)</f>
        <v>46115261.559999995</v>
      </c>
      <c r="Z16" s="46">
        <f>+Y16+C16</f>
        <v>20205262.979999997</v>
      </c>
      <c r="AA16" s="16">
        <v>-9854969.0099999998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46">
        <f>SUM(AA16:AU16)</f>
        <v>-9854969.0099999998</v>
      </c>
      <c r="AW16" s="46">
        <f>+AV16+Z16</f>
        <v>10350293.969999997</v>
      </c>
    </row>
    <row r="17" spans="1:57" x14ac:dyDescent="0.25">
      <c r="A17" s="13">
        <f t="shared" si="2"/>
        <v>5</v>
      </c>
      <c r="B17" s="14" t="s">
        <v>31</v>
      </c>
      <c r="C17" s="56">
        <f t="shared" ref="C17:AW17" si="3">SUM(C14:C16)</f>
        <v>850747677.08999979</v>
      </c>
      <c r="D17" s="56">
        <f t="shared" si="3"/>
        <v>-42986695.226802818</v>
      </c>
      <c r="E17" s="56">
        <f>SUM(E14:E16)</f>
        <v>71805.349049671087</v>
      </c>
      <c r="F17" s="56">
        <f t="shared" si="3"/>
        <v>0</v>
      </c>
      <c r="G17" s="56">
        <f t="shared" si="3"/>
        <v>0</v>
      </c>
      <c r="H17" s="56">
        <f t="shared" si="3"/>
        <v>-62412272.779581435</v>
      </c>
      <c r="I17" s="56">
        <f t="shared" si="3"/>
        <v>0</v>
      </c>
      <c r="J17" s="56">
        <f t="shared" si="3"/>
        <v>0</v>
      </c>
      <c r="K17" s="56">
        <f t="shared" si="3"/>
        <v>0</v>
      </c>
      <c r="L17" s="56">
        <f t="shared" si="3"/>
        <v>0</v>
      </c>
      <c r="M17" s="56">
        <f t="shared" si="3"/>
        <v>0</v>
      </c>
      <c r="N17" s="56">
        <f t="shared" si="3"/>
        <v>0</v>
      </c>
      <c r="O17" s="56">
        <f t="shared" si="3"/>
        <v>0</v>
      </c>
      <c r="P17" s="56">
        <f t="shared" si="3"/>
        <v>0</v>
      </c>
      <c r="Q17" s="56">
        <f t="shared" si="3"/>
        <v>0</v>
      </c>
      <c r="R17" s="56">
        <f t="shared" si="3"/>
        <v>0</v>
      </c>
      <c r="S17" s="56">
        <f t="shared" si="3"/>
        <v>0</v>
      </c>
      <c r="T17" s="56">
        <f t="shared" si="3"/>
        <v>0</v>
      </c>
      <c r="U17" s="56">
        <f t="shared" si="3"/>
        <v>0</v>
      </c>
      <c r="V17" s="56">
        <f t="shared" si="3"/>
        <v>0</v>
      </c>
      <c r="W17" s="56">
        <f t="shared" si="3"/>
        <v>0</v>
      </c>
      <c r="X17" s="56">
        <f t="shared" si="3"/>
        <v>0</v>
      </c>
      <c r="Y17" s="68">
        <f t="shared" si="3"/>
        <v>-105327162.65733457</v>
      </c>
      <c r="Z17" s="68">
        <f t="shared" si="3"/>
        <v>745420514.43266535</v>
      </c>
      <c r="AA17" s="56">
        <f t="shared" si="3"/>
        <v>-9803997.7300000004</v>
      </c>
      <c r="AB17" s="56">
        <f>SUM(AB14:AB16)</f>
        <v>32516222.896106277</v>
      </c>
      <c r="AC17" s="56">
        <f t="shared" si="3"/>
        <v>0</v>
      </c>
      <c r="AD17" s="56">
        <f t="shared" si="3"/>
        <v>0</v>
      </c>
      <c r="AE17" s="56">
        <f t="shared" si="3"/>
        <v>0</v>
      </c>
      <c r="AF17" s="56">
        <f t="shared" si="3"/>
        <v>0</v>
      </c>
      <c r="AG17" s="56">
        <f t="shared" si="3"/>
        <v>0</v>
      </c>
      <c r="AH17" s="56">
        <f t="shared" si="3"/>
        <v>0</v>
      </c>
      <c r="AI17" s="56">
        <f t="shared" si="3"/>
        <v>0</v>
      </c>
      <c r="AJ17" s="56">
        <f>SUM(AJ14:AJ16)</f>
        <v>0</v>
      </c>
      <c r="AK17" s="56">
        <f t="shared" si="3"/>
        <v>0</v>
      </c>
      <c r="AL17" s="56">
        <f t="shared" si="3"/>
        <v>0</v>
      </c>
      <c r="AM17" s="56">
        <f t="shared" si="3"/>
        <v>0</v>
      </c>
      <c r="AN17" s="56">
        <f t="shared" si="3"/>
        <v>0</v>
      </c>
      <c r="AO17" s="56">
        <f t="shared" si="3"/>
        <v>0</v>
      </c>
      <c r="AP17" s="56">
        <f t="shared" si="3"/>
        <v>0</v>
      </c>
      <c r="AQ17" s="56">
        <f t="shared" si="3"/>
        <v>0</v>
      </c>
      <c r="AR17" s="56">
        <f t="shared" si="3"/>
        <v>0</v>
      </c>
      <c r="AS17" s="56">
        <f t="shared" si="3"/>
        <v>0</v>
      </c>
      <c r="AT17" s="56">
        <f t="shared" si="3"/>
        <v>0</v>
      </c>
      <c r="AU17" s="56">
        <f t="shared" si="3"/>
        <v>-6980521.1700718822</v>
      </c>
      <c r="AV17" s="68">
        <f t="shared" si="3"/>
        <v>15731703.996034397</v>
      </c>
      <c r="AW17" s="68">
        <f t="shared" si="3"/>
        <v>761152218.42869973</v>
      </c>
    </row>
    <row r="18" spans="1:57" s="47" customFormat="1" x14ac:dyDescent="0.25">
      <c r="A18" s="13">
        <f t="shared" si="2"/>
        <v>6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46"/>
      <c r="Z18" s="4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46"/>
      <c r="AW18" s="46"/>
      <c r="AX18" s="3"/>
      <c r="AY18" s="3"/>
      <c r="AZ18" s="3"/>
      <c r="BA18" s="3"/>
      <c r="BB18" s="3"/>
      <c r="BC18" s="3"/>
      <c r="BD18" s="3"/>
      <c r="BE18" s="3"/>
    </row>
    <row r="19" spans="1:57" x14ac:dyDescent="0.25">
      <c r="A19" s="13">
        <f t="shared" si="2"/>
        <v>7</v>
      </c>
      <c r="B19" s="14" t="s">
        <v>32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69"/>
      <c r="Z19" s="69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9"/>
      <c r="AW19" s="69"/>
    </row>
    <row r="20" spans="1:57" x14ac:dyDescent="0.25">
      <c r="A20" s="13">
        <f t="shared" si="2"/>
        <v>8</v>
      </c>
      <c r="B20" s="1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69"/>
      <c r="Z20" s="69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9"/>
      <c r="AW20" s="69"/>
    </row>
    <row r="21" spans="1:57" x14ac:dyDescent="0.25">
      <c r="A21" s="13">
        <f t="shared" si="2"/>
        <v>9</v>
      </c>
      <c r="B21" s="14" t="s">
        <v>33</v>
      </c>
      <c r="C21" s="1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69"/>
      <c r="Z21" s="69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9"/>
      <c r="AW21" s="69"/>
    </row>
    <row r="22" spans="1:57" x14ac:dyDescent="0.25">
      <c r="A22" s="13">
        <f t="shared" si="2"/>
        <v>10</v>
      </c>
      <c r="B22" s="1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70">
        <f>SUM(D22:X22)</f>
        <v>0</v>
      </c>
      <c r="Z22" s="70">
        <f>+Y22+C22</f>
        <v>0</v>
      </c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70">
        <f>SUM(AA22:AU22)</f>
        <v>0</v>
      </c>
      <c r="AW22" s="70">
        <f>+AV22+Z22</f>
        <v>0</v>
      </c>
    </row>
    <row r="23" spans="1:57" x14ac:dyDescent="0.25">
      <c r="A23" s="13">
        <f t="shared" si="2"/>
        <v>11</v>
      </c>
      <c r="B23" s="14" t="s">
        <v>34</v>
      </c>
      <c r="C23" s="59">
        <v>296699052.05999887</v>
      </c>
      <c r="D23" s="16">
        <v>-42859497.28055793</v>
      </c>
      <c r="E23" s="16"/>
      <c r="F23" s="16"/>
      <c r="G23" s="16"/>
      <c r="H23" s="16">
        <v>23490295.960000001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46">
        <f>SUM(D23:X23)</f>
        <v>-19369201.32055793</v>
      </c>
      <c r="Z23" s="46">
        <f>+Y23+C23</f>
        <v>277329850.73944092</v>
      </c>
      <c r="AA23" s="16"/>
      <c r="AB23" s="16">
        <v>15518806.039205611</v>
      </c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46">
        <f>SUM(AA23:AU23)</f>
        <v>15518806.039205611</v>
      </c>
      <c r="AW23" s="46">
        <f>+AV23+Z23</f>
        <v>292848656.77864653</v>
      </c>
    </row>
    <row r="24" spans="1:57" x14ac:dyDescent="0.25">
      <c r="A24" s="13">
        <f t="shared" si="2"/>
        <v>12</v>
      </c>
      <c r="B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46">
        <f>SUM(D24:X24)</f>
        <v>0</v>
      </c>
      <c r="Z24" s="46">
        <f>+Y24+C24</f>
        <v>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46">
        <f>SUM(AA24:AU24)</f>
        <v>0</v>
      </c>
      <c r="AW24" s="46">
        <f>+AV24+Z24</f>
        <v>0</v>
      </c>
    </row>
    <row r="25" spans="1:57" x14ac:dyDescent="0.25">
      <c r="A25" s="13">
        <f t="shared" si="2"/>
        <v>13</v>
      </c>
      <c r="B25" s="14" t="s">
        <v>35</v>
      </c>
      <c r="C25" s="61">
        <f t="shared" ref="C25:AW25" si="4">SUM(C21:C24)</f>
        <v>296699052.05999887</v>
      </c>
      <c r="D25" s="61">
        <f t="shared" si="4"/>
        <v>-42859497.28055793</v>
      </c>
      <c r="E25" s="61">
        <f>SUM(E21:E24)</f>
        <v>0</v>
      </c>
      <c r="F25" s="61">
        <f t="shared" si="4"/>
        <v>0</v>
      </c>
      <c r="G25" s="61">
        <f t="shared" si="4"/>
        <v>0</v>
      </c>
      <c r="H25" s="61">
        <f t="shared" si="4"/>
        <v>23490295.960000001</v>
      </c>
      <c r="I25" s="61">
        <f t="shared" si="4"/>
        <v>0</v>
      </c>
      <c r="J25" s="61">
        <f t="shared" si="4"/>
        <v>0</v>
      </c>
      <c r="K25" s="61">
        <f t="shared" si="4"/>
        <v>0</v>
      </c>
      <c r="L25" s="61">
        <f t="shared" si="4"/>
        <v>0</v>
      </c>
      <c r="M25" s="61">
        <f t="shared" si="4"/>
        <v>0</v>
      </c>
      <c r="N25" s="61">
        <f t="shared" si="4"/>
        <v>0</v>
      </c>
      <c r="O25" s="61">
        <f t="shared" si="4"/>
        <v>0</v>
      </c>
      <c r="P25" s="61">
        <f t="shared" si="4"/>
        <v>0</v>
      </c>
      <c r="Q25" s="61">
        <f t="shared" si="4"/>
        <v>0</v>
      </c>
      <c r="R25" s="61">
        <f t="shared" si="4"/>
        <v>0</v>
      </c>
      <c r="S25" s="61">
        <f t="shared" si="4"/>
        <v>0</v>
      </c>
      <c r="T25" s="61">
        <f t="shared" si="4"/>
        <v>0</v>
      </c>
      <c r="U25" s="61">
        <f t="shared" si="4"/>
        <v>0</v>
      </c>
      <c r="V25" s="61">
        <f t="shared" si="4"/>
        <v>0</v>
      </c>
      <c r="W25" s="61">
        <f t="shared" si="4"/>
        <v>0</v>
      </c>
      <c r="X25" s="61">
        <f t="shared" si="4"/>
        <v>0</v>
      </c>
      <c r="Y25" s="71">
        <f t="shared" si="4"/>
        <v>-19369201.32055793</v>
      </c>
      <c r="Z25" s="71">
        <f t="shared" si="4"/>
        <v>277329850.73944092</v>
      </c>
      <c r="AA25" s="61">
        <f t="shared" si="4"/>
        <v>0</v>
      </c>
      <c r="AB25" s="61">
        <f>SUM(AB21:AB24)</f>
        <v>15518806.039205611</v>
      </c>
      <c r="AC25" s="61">
        <f t="shared" si="4"/>
        <v>0</v>
      </c>
      <c r="AD25" s="61">
        <f t="shared" si="4"/>
        <v>0</v>
      </c>
      <c r="AE25" s="61">
        <f t="shared" si="4"/>
        <v>0</v>
      </c>
      <c r="AF25" s="61">
        <f t="shared" si="4"/>
        <v>0</v>
      </c>
      <c r="AG25" s="61">
        <f t="shared" si="4"/>
        <v>0</v>
      </c>
      <c r="AH25" s="61">
        <f t="shared" si="4"/>
        <v>0</v>
      </c>
      <c r="AI25" s="61">
        <f t="shared" si="4"/>
        <v>0</v>
      </c>
      <c r="AJ25" s="61">
        <f>SUM(AJ21:AJ24)</f>
        <v>0</v>
      </c>
      <c r="AK25" s="61">
        <f t="shared" si="4"/>
        <v>0</v>
      </c>
      <c r="AL25" s="61">
        <f t="shared" si="4"/>
        <v>0</v>
      </c>
      <c r="AM25" s="61">
        <f t="shared" si="4"/>
        <v>0</v>
      </c>
      <c r="AN25" s="61">
        <f t="shared" si="4"/>
        <v>0</v>
      </c>
      <c r="AO25" s="61">
        <f t="shared" si="4"/>
        <v>0</v>
      </c>
      <c r="AP25" s="61">
        <f t="shared" si="4"/>
        <v>0</v>
      </c>
      <c r="AQ25" s="61">
        <f t="shared" si="4"/>
        <v>0</v>
      </c>
      <c r="AR25" s="61">
        <f t="shared" si="4"/>
        <v>0</v>
      </c>
      <c r="AS25" s="61">
        <f t="shared" si="4"/>
        <v>0</v>
      </c>
      <c r="AT25" s="61"/>
      <c r="AU25" s="61">
        <f t="shared" si="4"/>
        <v>0</v>
      </c>
      <c r="AV25" s="71">
        <f t="shared" si="4"/>
        <v>15518806.039205611</v>
      </c>
      <c r="AW25" s="71">
        <f t="shared" si="4"/>
        <v>292848656.77864653</v>
      </c>
    </row>
    <row r="26" spans="1:57" x14ac:dyDescent="0.25">
      <c r="A26" s="13">
        <f t="shared" si="2"/>
        <v>14</v>
      </c>
      <c r="B26" s="1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70"/>
      <c r="Z26" s="70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70"/>
      <c r="AW26" s="70"/>
    </row>
    <row r="27" spans="1:57" x14ac:dyDescent="0.25">
      <c r="A27" s="13">
        <f t="shared" si="2"/>
        <v>15</v>
      </c>
      <c r="B27" s="24" t="s">
        <v>36</v>
      </c>
      <c r="C27" s="59">
        <v>6042805.129999999</v>
      </c>
      <c r="D27" s="59"/>
      <c r="E27" s="59"/>
      <c r="F27" s="59"/>
      <c r="G27" s="59"/>
      <c r="H27" s="59"/>
      <c r="I27" s="59"/>
      <c r="J27" s="59"/>
      <c r="K27" s="59">
        <v>12295.3407060155</v>
      </c>
      <c r="L27" s="59"/>
      <c r="M27" s="59"/>
      <c r="N27" s="59"/>
      <c r="O27" s="59"/>
      <c r="P27" s="59"/>
      <c r="Q27" s="59"/>
      <c r="R27" s="16">
        <v>6288.3906926487689</v>
      </c>
      <c r="S27" s="59"/>
      <c r="T27" s="59"/>
      <c r="U27" s="59"/>
      <c r="V27" s="59"/>
      <c r="W27" s="59"/>
      <c r="X27" s="59"/>
      <c r="Y27" s="46">
        <f t="shared" ref="Y27:Y41" si="5">SUM(D27:X27)</f>
        <v>18583.731398664269</v>
      </c>
      <c r="Z27" s="70">
        <f t="shared" ref="Z27:Z41" si="6">+Y27+C27</f>
        <v>6061388.8613986634</v>
      </c>
      <c r="AA27" s="59"/>
      <c r="AB27" s="59"/>
      <c r="AC27" s="59"/>
      <c r="AD27" s="59"/>
      <c r="AE27" s="59"/>
      <c r="AF27" s="59"/>
      <c r="AG27" s="16">
        <v>110731.68203954893</v>
      </c>
      <c r="AH27" s="16"/>
      <c r="AI27" s="59"/>
      <c r="AJ27" s="59"/>
      <c r="AK27" s="59"/>
      <c r="AL27" s="59"/>
      <c r="AM27" s="59"/>
      <c r="AN27" s="59"/>
      <c r="AO27" s="59"/>
      <c r="AP27" s="59"/>
      <c r="AQ27" s="59"/>
      <c r="AR27" s="59">
        <v>44.329999999999927</v>
      </c>
      <c r="AS27" s="59"/>
      <c r="AT27" s="59"/>
      <c r="AU27" s="59"/>
      <c r="AV27" s="46">
        <f t="shared" ref="AV27:AV41" si="7">SUM(AA27:AU27)</f>
        <v>110776.01203954894</v>
      </c>
      <c r="AW27" s="70">
        <f t="shared" ref="AW27:AW41" si="8">+AV27+Z27</f>
        <v>6172164.8734382121</v>
      </c>
    </row>
    <row r="28" spans="1:57" x14ac:dyDescent="0.25">
      <c r="A28" s="13">
        <f t="shared" si="2"/>
        <v>16</v>
      </c>
      <c r="B28" s="14" t="s">
        <v>37</v>
      </c>
      <c r="C28" s="72">
        <v>2110.77</v>
      </c>
      <c r="D28" s="16"/>
      <c r="E28" s="16"/>
      <c r="F28" s="16"/>
      <c r="G28" s="16"/>
      <c r="H28" s="16"/>
      <c r="I28" s="16"/>
      <c r="J28" s="16"/>
      <c r="K28" s="16">
        <v>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6">
        <f t="shared" si="5"/>
        <v>0</v>
      </c>
      <c r="Z28" s="46">
        <f t="shared" si="6"/>
        <v>2110.77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>
        <v>57.75</v>
      </c>
      <c r="AS28" s="16"/>
      <c r="AT28" s="16"/>
      <c r="AU28" s="16"/>
      <c r="AV28" s="46">
        <f t="shared" si="7"/>
        <v>57.75</v>
      </c>
      <c r="AW28" s="46">
        <f t="shared" si="8"/>
        <v>2168.52</v>
      </c>
    </row>
    <row r="29" spans="1:57" x14ac:dyDescent="0.25">
      <c r="A29" s="13">
        <f t="shared" si="2"/>
        <v>17</v>
      </c>
      <c r="B29" s="14" t="s">
        <v>38</v>
      </c>
      <c r="C29" s="72">
        <v>60174168.099999979</v>
      </c>
      <c r="D29" s="16"/>
      <c r="E29" s="16"/>
      <c r="F29" s="16"/>
      <c r="G29" s="16"/>
      <c r="H29" s="16"/>
      <c r="I29" s="16"/>
      <c r="J29" s="16"/>
      <c r="K29" s="16">
        <v>120834.00614718534</v>
      </c>
      <c r="L29" s="16"/>
      <c r="M29" s="16"/>
      <c r="N29" s="16"/>
      <c r="O29" s="16"/>
      <c r="P29" s="16"/>
      <c r="Q29" s="16"/>
      <c r="R29" s="16">
        <v>402623.26229435951</v>
      </c>
      <c r="S29" s="16"/>
      <c r="T29" s="16"/>
      <c r="U29" s="16"/>
      <c r="V29" s="16"/>
      <c r="W29" s="16"/>
      <c r="X29" s="16"/>
      <c r="Y29" s="46">
        <f t="shared" si="5"/>
        <v>523457.26844154485</v>
      </c>
      <c r="Z29" s="46">
        <f t="shared" si="6"/>
        <v>60697625.368441522</v>
      </c>
      <c r="AA29" s="16"/>
      <c r="AB29" s="16"/>
      <c r="AC29" s="16"/>
      <c r="AD29" s="16"/>
      <c r="AE29" s="16"/>
      <c r="AF29" s="16"/>
      <c r="AG29" s="16">
        <v>1350205.8821382411</v>
      </c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>
        <v>278617.51000000164</v>
      </c>
      <c r="AS29" s="16"/>
      <c r="AT29" s="16"/>
      <c r="AU29" s="16"/>
      <c r="AV29" s="46">
        <f t="shared" si="7"/>
        <v>1628823.3921382427</v>
      </c>
      <c r="AW29" s="46">
        <f t="shared" si="8"/>
        <v>62326448.760579765</v>
      </c>
    </row>
    <row r="30" spans="1:57" x14ac:dyDescent="0.25">
      <c r="A30" s="13">
        <f t="shared" si="2"/>
        <v>18</v>
      </c>
      <c r="B30" s="14" t="s">
        <v>39</v>
      </c>
      <c r="C30" s="72">
        <v>29807451.619999997</v>
      </c>
      <c r="D30" s="16">
        <v>-220263.82634213765</v>
      </c>
      <c r="E30" s="16">
        <v>367.93060853051429</v>
      </c>
      <c r="F30" s="16"/>
      <c r="G30" s="16"/>
      <c r="H30" s="16">
        <v>-319800.48572257528</v>
      </c>
      <c r="I30" s="16"/>
      <c r="J30" s="16">
        <v>158770.57562207896</v>
      </c>
      <c r="K30" s="16">
        <v>29475.590301084216</v>
      </c>
      <c r="L30" s="16"/>
      <c r="M30" s="16"/>
      <c r="N30" s="16">
        <v>204503.64267608413</v>
      </c>
      <c r="O30" s="16"/>
      <c r="P30" s="16"/>
      <c r="Q30" s="16"/>
      <c r="R30" s="16">
        <v>12956.20307548251</v>
      </c>
      <c r="S30" s="16"/>
      <c r="T30" s="16"/>
      <c r="U30" s="16"/>
      <c r="V30" s="16"/>
      <c r="W30" s="16"/>
      <c r="X30" s="16"/>
      <c r="Y30" s="46">
        <f t="shared" si="5"/>
        <v>-133990.36978145252</v>
      </c>
      <c r="Z30" s="46">
        <f t="shared" si="6"/>
        <v>29673461.250218544</v>
      </c>
      <c r="AA30" s="16">
        <v>-50235.68436852</v>
      </c>
      <c r="AB30" s="16">
        <v>166613.12611964857</v>
      </c>
      <c r="AC30" s="16"/>
      <c r="AD30" s="16"/>
      <c r="AE30" s="16">
        <f>-M30</f>
        <v>0</v>
      </c>
      <c r="AF30" s="16"/>
      <c r="AG30" s="16">
        <v>274377.34146429319</v>
      </c>
      <c r="AH30" s="16"/>
      <c r="AI30" s="16"/>
      <c r="AJ30" s="16"/>
      <c r="AK30" s="16"/>
      <c r="AL30" s="16"/>
      <c r="AM30" s="16"/>
      <c r="AN30" s="16"/>
      <c r="AO30" s="16">
        <v>-435567.581275</v>
      </c>
      <c r="AP30" s="16"/>
      <c r="AQ30" s="16"/>
      <c r="AR30" s="16">
        <v>105258.47999999952</v>
      </c>
      <c r="AS30" s="16"/>
      <c r="AT30" s="16"/>
      <c r="AU30" s="16">
        <v>-35768.190475448326</v>
      </c>
      <c r="AV30" s="46">
        <f t="shared" si="7"/>
        <v>24677.491464972962</v>
      </c>
      <c r="AW30" s="46">
        <f t="shared" si="8"/>
        <v>29698138.741683517</v>
      </c>
    </row>
    <row r="31" spans="1:57" x14ac:dyDescent="0.25">
      <c r="A31" s="13">
        <f t="shared" si="2"/>
        <v>19</v>
      </c>
      <c r="B31" s="14" t="s">
        <v>40</v>
      </c>
      <c r="C31" s="72">
        <v>6574431.0799999991</v>
      </c>
      <c r="D31" s="16"/>
      <c r="E31" s="16"/>
      <c r="F31" s="16"/>
      <c r="G31" s="16"/>
      <c r="H31" s="16">
        <v>-4814956.5200000005</v>
      </c>
      <c r="I31" s="16"/>
      <c r="J31" s="16"/>
      <c r="K31" s="16">
        <v>3037.0306528052533</v>
      </c>
      <c r="L31" s="16"/>
      <c r="M31" s="16"/>
      <c r="N31" s="16"/>
      <c r="O31" s="16"/>
      <c r="P31" s="16"/>
      <c r="Q31" s="16"/>
      <c r="R31" s="16">
        <v>724.48399190953933</v>
      </c>
      <c r="S31" s="16"/>
      <c r="T31" s="16"/>
      <c r="U31" s="16"/>
      <c r="V31" s="16"/>
      <c r="W31" s="16"/>
      <c r="X31" s="16"/>
      <c r="Y31" s="46">
        <f t="shared" si="5"/>
        <v>-4811195.0053552855</v>
      </c>
      <c r="Z31" s="46">
        <f t="shared" si="6"/>
        <v>1763236.0746447137</v>
      </c>
      <c r="AA31" s="16"/>
      <c r="AB31" s="16"/>
      <c r="AC31" s="16"/>
      <c r="AD31" s="16"/>
      <c r="AE31" s="16"/>
      <c r="AF31" s="16"/>
      <c r="AG31" s="16">
        <v>31612.10595257883</v>
      </c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46">
        <f t="shared" si="7"/>
        <v>31612.10595257883</v>
      </c>
      <c r="AW31" s="46">
        <f t="shared" si="8"/>
        <v>1794848.1805972925</v>
      </c>
    </row>
    <row r="32" spans="1:57" x14ac:dyDescent="0.25">
      <c r="A32" s="13">
        <f t="shared" si="2"/>
        <v>20</v>
      </c>
      <c r="B32" s="14" t="s">
        <v>41</v>
      </c>
      <c r="C32" s="72">
        <v>14625833.34</v>
      </c>
      <c r="D32" s="16"/>
      <c r="E32" s="16"/>
      <c r="F32" s="16"/>
      <c r="G32" s="16"/>
      <c r="H32" s="16">
        <v>-14625833.34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46">
        <f t="shared" si="5"/>
        <v>-14625833.34</v>
      </c>
      <c r="Z32" s="46">
        <f t="shared" si="6"/>
        <v>0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46">
        <f t="shared" si="7"/>
        <v>0</v>
      </c>
      <c r="AW32" s="46">
        <f t="shared" si="8"/>
        <v>0</v>
      </c>
    </row>
    <row r="33" spans="1:49" x14ac:dyDescent="0.25">
      <c r="A33" s="13">
        <f t="shared" si="2"/>
        <v>21</v>
      </c>
      <c r="B33" s="14" t="s">
        <v>42</v>
      </c>
      <c r="C33" s="72">
        <v>57249534.549999997</v>
      </c>
      <c r="D33" s="16">
        <v>-85973.390453605636</v>
      </c>
      <c r="E33" s="16">
        <v>143.61069809934452</v>
      </c>
      <c r="F33" s="16"/>
      <c r="G33" s="16"/>
      <c r="H33" s="16">
        <v>-124824.54555916287</v>
      </c>
      <c r="I33" s="16">
        <v>1590277.3748527463</v>
      </c>
      <c r="J33" s="16"/>
      <c r="K33" s="16">
        <v>51935.705390093848</v>
      </c>
      <c r="L33" s="16">
        <v>54197.611339999828</v>
      </c>
      <c r="M33" s="16">
        <v>-4849.3982530915964</v>
      </c>
      <c r="N33" s="16"/>
      <c r="O33" s="16">
        <v>554529.46239700005</v>
      </c>
      <c r="P33" s="16">
        <v>975254.11071527051</v>
      </c>
      <c r="Q33" s="16">
        <v>66640.65767213903</v>
      </c>
      <c r="R33" s="16">
        <v>16612.400363540277</v>
      </c>
      <c r="S33" s="16">
        <v>5304.286799574289</v>
      </c>
      <c r="T33" s="16">
        <v>13475.113426476943</v>
      </c>
      <c r="U33" s="16"/>
      <c r="V33" s="16"/>
      <c r="W33" s="16">
        <v>-658973.79925230017</v>
      </c>
      <c r="X33" s="16"/>
      <c r="Y33" s="46">
        <f t="shared" si="5"/>
        <v>2453749.2001367798</v>
      </c>
      <c r="Z33" s="46">
        <f t="shared" si="6"/>
        <v>59703283.750136778</v>
      </c>
      <c r="AA33" s="16">
        <v>-19607.995460000002</v>
      </c>
      <c r="AB33" s="16">
        <v>65032.445792212558</v>
      </c>
      <c r="AC33" s="16"/>
      <c r="AD33" s="16">
        <v>-54197.611339999828</v>
      </c>
      <c r="AE33" s="16">
        <v>4849.3982530915964</v>
      </c>
      <c r="AF33" s="16">
        <v>30987.620973575831</v>
      </c>
      <c r="AG33" s="16">
        <v>552918.51170147955</v>
      </c>
      <c r="AH33" s="16">
        <v>117536.2105541807</v>
      </c>
      <c r="AI33" s="16">
        <v>390546.4051953943</v>
      </c>
      <c r="AJ33" s="16"/>
      <c r="AK33" s="16"/>
      <c r="AL33" s="16"/>
      <c r="AM33" s="16">
        <v>-169824.88682564982</v>
      </c>
      <c r="AN33" s="16"/>
      <c r="AO33" s="16"/>
      <c r="AP33" s="16"/>
      <c r="AQ33" s="16"/>
      <c r="AR33" s="16">
        <v>600.87663299999986</v>
      </c>
      <c r="AS33" s="16"/>
      <c r="AT33" s="16"/>
      <c r="AU33" s="16">
        <v>-13961.042340143764</v>
      </c>
      <c r="AV33" s="46">
        <f t="shared" si="7"/>
        <v>904879.93313714105</v>
      </c>
      <c r="AW33" s="46">
        <f t="shared" si="8"/>
        <v>60608163.683273919</v>
      </c>
    </row>
    <row r="34" spans="1:49" x14ac:dyDescent="0.25">
      <c r="A34" s="13">
        <f t="shared" si="2"/>
        <v>22</v>
      </c>
      <c r="B34" s="14" t="s">
        <v>43</v>
      </c>
      <c r="C34" s="72">
        <v>116957730.5099999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4136955.6219727392</v>
      </c>
      <c r="W34" s="16"/>
      <c r="X34" s="16"/>
      <c r="Y34" s="46">
        <f t="shared" si="5"/>
        <v>4136955.6219727392</v>
      </c>
      <c r="Z34" s="46">
        <f t="shared" si="6"/>
        <v>121094686.13197264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>
        <v>1487156.9888806862</v>
      </c>
      <c r="AM34" s="16"/>
      <c r="AN34" s="58"/>
      <c r="AO34" s="16"/>
      <c r="AP34" s="16"/>
      <c r="AQ34" s="16">
        <v>162101.82341541813</v>
      </c>
      <c r="AR34" s="16"/>
      <c r="AS34" s="58"/>
      <c r="AT34" s="16">
        <v>-39543.813052333338</v>
      </c>
      <c r="AU34" s="16">
        <v>0</v>
      </c>
      <c r="AV34" s="46">
        <f t="shared" si="7"/>
        <v>1609714.999243771</v>
      </c>
      <c r="AW34" s="46">
        <f t="shared" si="8"/>
        <v>122704401.13121641</v>
      </c>
    </row>
    <row r="35" spans="1:49" x14ac:dyDescent="0.25">
      <c r="A35" s="13">
        <f t="shared" si="2"/>
        <v>23</v>
      </c>
      <c r="B35" s="14" t="s">
        <v>44</v>
      </c>
      <c r="C35" s="72">
        <v>26117569.960000001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8190016.0321619846</v>
      </c>
      <c r="W35" s="16"/>
      <c r="X35" s="16"/>
      <c r="Y35" s="46">
        <f t="shared" si="5"/>
        <v>8190016.0321619846</v>
      </c>
      <c r="Z35" s="46">
        <f t="shared" si="6"/>
        <v>34307585.992161989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>
        <v>4150710.4686683994</v>
      </c>
      <c r="AO35" s="16"/>
      <c r="AP35" s="16"/>
      <c r="AQ35" s="16"/>
      <c r="AR35" s="16"/>
      <c r="AS35" s="16">
        <v>366871.7399634</v>
      </c>
      <c r="AT35" s="16"/>
      <c r="AU35" s="16"/>
      <c r="AV35" s="46">
        <f t="shared" si="7"/>
        <v>4517582.2086317996</v>
      </c>
      <c r="AW35" s="46">
        <f t="shared" si="8"/>
        <v>38825168.200793788</v>
      </c>
    </row>
    <row r="36" spans="1:49" x14ac:dyDescent="0.25">
      <c r="A36" s="13">
        <f t="shared" si="2"/>
        <v>24</v>
      </c>
      <c r="B36" s="24" t="s">
        <v>45</v>
      </c>
      <c r="C36" s="7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46">
        <f t="shared" si="5"/>
        <v>0</v>
      </c>
      <c r="Z36" s="46">
        <f t="shared" si="6"/>
        <v>0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46">
        <f t="shared" si="7"/>
        <v>0</v>
      </c>
      <c r="AW36" s="46">
        <f t="shared" si="8"/>
        <v>0</v>
      </c>
    </row>
    <row r="37" spans="1:49" x14ac:dyDescent="0.25">
      <c r="A37" s="13">
        <f t="shared" si="2"/>
        <v>25</v>
      </c>
      <c r="B37" s="14" t="s">
        <v>46</v>
      </c>
      <c r="C37" s="72">
        <v>8769360.9199999981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46">
        <f t="shared" si="5"/>
        <v>0</v>
      </c>
      <c r="Z37" s="46">
        <f t="shared" si="6"/>
        <v>8769360.9199999981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73">
        <v>-91958.276666666628</v>
      </c>
      <c r="AK37" s="73">
        <v>856890.67156689428</v>
      </c>
      <c r="AL37" s="16">
        <v>2298433.4531654669</v>
      </c>
      <c r="AM37" s="16"/>
      <c r="AN37" s="16">
        <v>4046416.6090600006</v>
      </c>
      <c r="AO37" s="16"/>
      <c r="AP37" s="16"/>
      <c r="AQ37" s="16"/>
      <c r="AR37" s="16"/>
      <c r="AS37" s="16"/>
      <c r="AT37" s="16"/>
      <c r="AU37" s="16"/>
      <c r="AV37" s="46">
        <f t="shared" si="7"/>
        <v>7109782.4571256954</v>
      </c>
      <c r="AW37" s="46">
        <f t="shared" si="8"/>
        <v>15879143.377125693</v>
      </c>
    </row>
    <row r="38" spans="1:49" x14ac:dyDescent="0.25">
      <c r="A38" s="13">
        <f t="shared" si="2"/>
        <v>26</v>
      </c>
      <c r="B38" s="19" t="s">
        <v>47</v>
      </c>
      <c r="C38" s="7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46">
        <f t="shared" si="5"/>
        <v>0</v>
      </c>
      <c r="Z38" s="46">
        <f t="shared" si="6"/>
        <v>0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46">
        <f t="shared" si="7"/>
        <v>0</v>
      </c>
      <c r="AW38" s="46">
        <f t="shared" si="8"/>
        <v>0</v>
      </c>
    </row>
    <row r="39" spans="1:49" x14ac:dyDescent="0.25">
      <c r="A39" s="13">
        <f t="shared" si="2"/>
        <v>27</v>
      </c>
      <c r="B39" s="14" t="s">
        <v>48</v>
      </c>
      <c r="C39" s="72">
        <v>101477296.77</v>
      </c>
      <c r="D39" s="16">
        <v>-1647379.1211767646</v>
      </c>
      <c r="E39" s="16">
        <v>2751.7963916305744</v>
      </c>
      <c r="F39" s="16"/>
      <c r="G39" s="16"/>
      <c r="H39" s="16">
        <v>-64229661.891571902</v>
      </c>
      <c r="I39" s="16"/>
      <c r="J39" s="16"/>
      <c r="K39" s="16">
        <v>19255.624077950837</v>
      </c>
      <c r="L39" s="16">
        <v>-142661.06778199971</v>
      </c>
      <c r="M39" s="16"/>
      <c r="N39" s="16"/>
      <c r="O39" s="16"/>
      <c r="P39" s="16"/>
      <c r="Q39" s="16"/>
      <c r="R39" s="16">
        <v>15731.221345781985</v>
      </c>
      <c r="S39" s="16"/>
      <c r="T39" s="16"/>
      <c r="U39" s="16"/>
      <c r="V39" s="16"/>
      <c r="W39" s="16"/>
      <c r="X39" s="16"/>
      <c r="Y39" s="46">
        <f t="shared" si="5"/>
        <v>-65981963.438715301</v>
      </c>
      <c r="Z39" s="46">
        <f t="shared" si="6"/>
        <v>35495333.331284694</v>
      </c>
      <c r="AA39" s="16">
        <v>-375718.60500679002</v>
      </c>
      <c r="AB39" s="16">
        <v>1246119.2100474811</v>
      </c>
      <c r="AC39" s="16"/>
      <c r="AD39" s="16">
        <v>142661.06778199971</v>
      </c>
      <c r="AE39" s="16"/>
      <c r="AF39" s="16"/>
      <c r="AG39" s="16">
        <v>97848.25822564293</v>
      </c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>
        <v>-267514.51280066476</v>
      </c>
      <c r="AV39" s="46">
        <f t="shared" si="7"/>
        <v>843395.41824766889</v>
      </c>
      <c r="AW39" s="46">
        <f t="shared" si="8"/>
        <v>36338728.749532364</v>
      </c>
    </row>
    <row r="40" spans="1:49" x14ac:dyDescent="0.25">
      <c r="A40" s="13">
        <f t="shared" si="2"/>
        <v>28</v>
      </c>
      <c r="B40" s="14" t="s">
        <v>49</v>
      </c>
      <c r="C40" s="72">
        <v>31944158.879999999</v>
      </c>
      <c r="D40" s="16">
        <v>383547.86226280016</v>
      </c>
      <c r="E40" s="16">
        <v>14393.822383796236</v>
      </c>
      <c r="F40" s="16">
        <v>-11297868.699383605</v>
      </c>
      <c r="G40" s="16">
        <v>-12916465.693796374</v>
      </c>
      <c r="H40" s="16">
        <v>-375373.31091283698</v>
      </c>
      <c r="I40" s="16">
        <v>-333958.24871907668</v>
      </c>
      <c r="J40" s="16">
        <v>-33341.820880636573</v>
      </c>
      <c r="K40" s="16">
        <v>-49734.99242777843</v>
      </c>
      <c r="L40" s="16">
        <v>18577.325852819718</v>
      </c>
      <c r="M40" s="16">
        <v>1018.3736331492352</v>
      </c>
      <c r="N40" s="16"/>
      <c r="O40" s="16">
        <v>-116451.18710337</v>
      </c>
      <c r="P40" s="16">
        <v>-204803.36325020681</v>
      </c>
      <c r="Q40" s="16">
        <v>-13994.538111149195</v>
      </c>
      <c r="R40" s="16">
        <v>-95536.551970381741</v>
      </c>
      <c r="S40" s="16">
        <v>-1113.9002279105969</v>
      </c>
      <c r="T40" s="16">
        <v>-2829.7738195601578</v>
      </c>
      <c r="U40" s="16"/>
      <c r="V40" s="16">
        <v>-2588664.0473682922</v>
      </c>
      <c r="W40" s="16">
        <v>138384.49784298302</v>
      </c>
      <c r="X40" s="16"/>
      <c r="Y40" s="46">
        <f t="shared" si="5"/>
        <v>-27474214.24599563</v>
      </c>
      <c r="Z40" s="46">
        <f t="shared" si="6"/>
        <v>4469944.6340043694</v>
      </c>
      <c r="AA40" s="16">
        <v>-1965271.4434845848</v>
      </c>
      <c r="AB40" s="16">
        <v>3259126.9357376778</v>
      </c>
      <c r="AC40" s="16">
        <v>182704.31817000164</v>
      </c>
      <c r="AD40" s="16">
        <v>-18577.325852819973</v>
      </c>
      <c r="AE40" s="16">
        <v>-1018.3736331492352</v>
      </c>
      <c r="AF40" s="16">
        <v>-6507.4004044509247</v>
      </c>
      <c r="AG40" s="16">
        <v>-507715.69411957473</v>
      </c>
      <c r="AH40" s="16">
        <v>-24682.604216377938</v>
      </c>
      <c r="AI40" s="16">
        <v>-82014.745091032804</v>
      </c>
      <c r="AJ40" s="16">
        <v>19311.238099999991</v>
      </c>
      <c r="AK40" s="16">
        <v>-179947.0410290478</v>
      </c>
      <c r="AL40" s="16">
        <v>-794973.9928296922</v>
      </c>
      <c r="AM40" s="16">
        <v>35663.226233386464</v>
      </c>
      <c r="AN40" s="16">
        <v>-1721396.686322964</v>
      </c>
      <c r="AO40" s="16">
        <v>91469.192067750002</v>
      </c>
      <c r="AP40" s="16"/>
      <c r="AQ40" s="16">
        <v>-34041.382917237803</v>
      </c>
      <c r="AR40" s="16">
        <v>-80761.578792930581</v>
      </c>
      <c r="AS40" s="16">
        <v>-77043.065392313991</v>
      </c>
      <c r="AT40" s="16">
        <v>8304.2007409900016</v>
      </c>
      <c r="AU40" s="16">
        <v>-1399288.2591356812</v>
      </c>
      <c r="AV40" s="46">
        <f t="shared" si="7"/>
        <v>-3296660.4821720519</v>
      </c>
      <c r="AW40" s="46">
        <f t="shared" si="8"/>
        <v>1173284.1518323175</v>
      </c>
    </row>
    <row r="41" spans="1:49" x14ac:dyDescent="0.25">
      <c r="A41" s="13">
        <f t="shared" si="2"/>
        <v>29</v>
      </c>
      <c r="B41" s="19" t="s">
        <v>50</v>
      </c>
      <c r="C41" s="72">
        <v>-9558130.5899999961</v>
      </c>
      <c r="D41" s="16"/>
      <c r="E41" s="16"/>
      <c r="F41" s="16">
        <v>10081450.108688122</v>
      </c>
      <c r="G41" s="16">
        <v>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46">
        <f t="shared" si="5"/>
        <v>10081450.108688122</v>
      </c>
      <c r="Z41" s="46">
        <f t="shared" si="6"/>
        <v>523319.51868812554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73">
        <v>-722630.37767299998</v>
      </c>
      <c r="AQ41" s="16"/>
      <c r="AR41" s="16"/>
      <c r="AS41" s="16"/>
      <c r="AT41" s="16"/>
      <c r="AU41" s="16"/>
      <c r="AV41" s="46">
        <f t="shared" si="7"/>
        <v>-722630.37767299998</v>
      </c>
      <c r="AW41" s="46">
        <f t="shared" si="8"/>
        <v>-199310.85898487445</v>
      </c>
    </row>
    <row r="42" spans="1:49" x14ac:dyDescent="0.25">
      <c r="A42" s="13">
        <f t="shared" si="2"/>
        <v>30</v>
      </c>
      <c r="B42" s="14" t="s">
        <v>51</v>
      </c>
      <c r="C42" s="61">
        <f t="shared" ref="C42:AD42" si="9">SUM(C25:C41)</f>
        <v>746883373.09999859</v>
      </c>
      <c r="D42" s="61">
        <f t="shared" si="9"/>
        <v>-44429565.756267637</v>
      </c>
      <c r="E42" s="61">
        <f>SUM(E25:E41)</f>
        <v>17657.160082056667</v>
      </c>
      <c r="F42" s="61">
        <f t="shared" si="9"/>
        <v>-1216418.5906954836</v>
      </c>
      <c r="G42" s="61">
        <f>SUM(G25:G41)</f>
        <v>-12916465.693796374</v>
      </c>
      <c r="H42" s="61">
        <f t="shared" si="9"/>
        <v>-61000154.13376648</v>
      </c>
      <c r="I42" s="61">
        <f t="shared" si="9"/>
        <v>1256319.1261336696</v>
      </c>
      <c r="J42" s="61">
        <f t="shared" si="9"/>
        <v>125428.75474144239</v>
      </c>
      <c r="K42" s="61">
        <f t="shared" si="9"/>
        <v>187098.30484735657</v>
      </c>
      <c r="L42" s="61">
        <f t="shared" si="9"/>
        <v>-69886.13058918016</v>
      </c>
      <c r="M42" s="61">
        <f t="shared" si="9"/>
        <v>-3831.0246199423614</v>
      </c>
      <c r="N42" s="61">
        <f t="shared" si="9"/>
        <v>204503.64267608413</v>
      </c>
      <c r="O42" s="61">
        <f t="shared" si="9"/>
        <v>438078.27529363008</v>
      </c>
      <c r="P42" s="61">
        <f t="shared" si="9"/>
        <v>770450.7474650637</v>
      </c>
      <c r="Q42" s="61">
        <f t="shared" si="9"/>
        <v>52646.119560989835</v>
      </c>
      <c r="R42" s="61">
        <f t="shared" si="9"/>
        <v>359399.40979334083</v>
      </c>
      <c r="S42" s="61">
        <f t="shared" si="9"/>
        <v>4190.3865716636919</v>
      </c>
      <c r="T42" s="61">
        <f t="shared" si="9"/>
        <v>10645.339606916785</v>
      </c>
      <c r="U42" s="61">
        <f t="shared" si="9"/>
        <v>0</v>
      </c>
      <c r="V42" s="61">
        <f t="shared" si="9"/>
        <v>9738307.6067664325</v>
      </c>
      <c r="W42" s="61">
        <f t="shared" ref="W42:X42" si="10">SUM(W25:W41)</f>
        <v>-520589.30140931718</v>
      </c>
      <c r="X42" s="61">
        <f t="shared" si="10"/>
        <v>0</v>
      </c>
      <c r="Y42" s="71">
        <f>SUM(Y25:Y41)</f>
        <v>-106992185.75760576</v>
      </c>
      <c r="Z42" s="71">
        <f>SUM(Z25:Z41)</f>
        <v>639891187.3423928</v>
      </c>
      <c r="AA42" s="61">
        <f t="shared" ref="AA42" si="11">SUM(AA25:AA41)</f>
        <v>-2410833.728319895</v>
      </c>
      <c r="AB42" s="61">
        <f>SUM(AB25:AB41)</f>
        <v>20255697.756902631</v>
      </c>
      <c r="AC42" s="61">
        <f>SUM(AC25:AC41)</f>
        <v>182704.31817000164</v>
      </c>
      <c r="AD42" s="61">
        <f t="shared" si="9"/>
        <v>69886.130589179898</v>
      </c>
      <c r="AE42" s="61">
        <f t="shared" ref="AE42:AU42" si="12">SUM(AE25:AE41)</f>
        <v>3831.0246199423614</v>
      </c>
      <c r="AF42" s="61">
        <f t="shared" si="12"/>
        <v>24480.220569124907</v>
      </c>
      <c r="AG42" s="61">
        <f t="shared" si="12"/>
        <v>1909978.0874022099</v>
      </c>
      <c r="AH42" s="61">
        <f t="shared" si="12"/>
        <v>92853.606337802761</v>
      </c>
      <c r="AI42" s="61">
        <f t="shared" si="12"/>
        <v>308531.66010436148</v>
      </c>
      <c r="AJ42" s="61">
        <f>SUM(AJ25:AJ41)</f>
        <v>-72647.038566666641</v>
      </c>
      <c r="AK42" s="61">
        <f t="shared" si="12"/>
        <v>676943.63053784647</v>
      </c>
      <c r="AL42" s="61">
        <f t="shared" si="12"/>
        <v>2990616.4492164613</v>
      </c>
      <c r="AM42" s="61">
        <f t="shared" si="12"/>
        <v>-134161.66059226336</v>
      </c>
      <c r="AN42" s="61">
        <f t="shared" si="12"/>
        <v>6475730.3914054362</v>
      </c>
      <c r="AO42" s="61">
        <f t="shared" si="12"/>
        <v>-344098.38920724997</v>
      </c>
      <c r="AP42" s="61">
        <f t="shared" si="12"/>
        <v>-722630.37767299998</v>
      </c>
      <c r="AQ42" s="61">
        <f t="shared" si="12"/>
        <v>128060.44049818032</v>
      </c>
      <c r="AR42" s="61">
        <f t="shared" si="12"/>
        <v>303817.36784007057</v>
      </c>
      <c r="AS42" s="61">
        <f t="shared" si="12"/>
        <v>289828.67457108601</v>
      </c>
      <c r="AT42" s="61">
        <f>SUM(AT30:AT41)</f>
        <v>-31239.612311343335</v>
      </c>
      <c r="AU42" s="61">
        <f t="shared" si="12"/>
        <v>-1716532.0047519379</v>
      </c>
      <c r="AV42" s="71">
        <f>SUM(AV25:AV41)</f>
        <v>28280816.947341975</v>
      </c>
      <c r="AW42" s="71">
        <f>SUM(AW25:AW41)</f>
        <v>668172004.28973508</v>
      </c>
    </row>
    <row r="43" spans="1:49" x14ac:dyDescent="0.25">
      <c r="A43" s="13">
        <f t="shared" si="2"/>
        <v>31</v>
      </c>
      <c r="B43" s="19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74"/>
      <c r="Z43" s="74"/>
      <c r="AA43" s="63"/>
      <c r="AB43" s="63"/>
      <c r="AC43" s="63"/>
      <c r="AD43" s="63">
        <f>+L43</f>
        <v>0</v>
      </c>
      <c r="AE43" s="63">
        <f>+M43</f>
        <v>0</v>
      </c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75"/>
      <c r="AV43" s="74"/>
      <c r="AW43" s="74"/>
    </row>
    <row r="44" spans="1:49" ht="15.75" thickBot="1" x14ac:dyDescent="0.3">
      <c r="A44" s="13">
        <f t="shared" si="2"/>
        <v>32</v>
      </c>
      <c r="B44" s="19" t="s">
        <v>52</v>
      </c>
      <c r="C44" s="25">
        <f t="shared" ref="C44:AU44" si="13">+C17-C42</f>
        <v>103864303.9900012</v>
      </c>
      <c r="D44" s="25">
        <f t="shared" si="13"/>
        <v>1442870.5294648185</v>
      </c>
      <c r="E44" s="25">
        <f>+E17-E42</f>
        <v>54148.18896761442</v>
      </c>
      <c r="F44" s="25">
        <f t="shared" si="13"/>
        <v>1216418.5906954836</v>
      </c>
      <c r="G44" s="25">
        <f>+G17-G42</f>
        <v>12916465.693796374</v>
      </c>
      <c r="H44" s="25">
        <f t="shared" si="13"/>
        <v>-1412118.6458149552</v>
      </c>
      <c r="I44" s="25">
        <f t="shared" si="13"/>
        <v>-1256319.1261336696</v>
      </c>
      <c r="J44" s="25">
        <f t="shared" si="13"/>
        <v>-125428.75474144239</v>
      </c>
      <c r="K44" s="25">
        <f t="shared" si="13"/>
        <v>-187098.30484735657</v>
      </c>
      <c r="L44" s="25">
        <f t="shared" si="13"/>
        <v>69886.13058918016</v>
      </c>
      <c r="M44" s="25">
        <f t="shared" si="13"/>
        <v>3831.0246199423614</v>
      </c>
      <c r="N44" s="25">
        <f t="shared" si="13"/>
        <v>-204503.64267608413</v>
      </c>
      <c r="O44" s="25">
        <f t="shared" si="13"/>
        <v>-438078.27529363008</v>
      </c>
      <c r="P44" s="25">
        <f t="shared" si="13"/>
        <v>-770450.7474650637</v>
      </c>
      <c r="Q44" s="25">
        <f t="shared" si="13"/>
        <v>-52646.119560989835</v>
      </c>
      <c r="R44" s="25">
        <f t="shared" si="13"/>
        <v>-359399.40979334083</v>
      </c>
      <c r="S44" s="25">
        <f t="shared" si="13"/>
        <v>-4190.3865716636919</v>
      </c>
      <c r="T44" s="25">
        <f t="shared" si="13"/>
        <v>-10645.339606916785</v>
      </c>
      <c r="U44" s="25">
        <f t="shared" si="13"/>
        <v>0</v>
      </c>
      <c r="V44" s="25">
        <f t="shared" si="13"/>
        <v>-9738307.6067664325</v>
      </c>
      <c r="W44" s="25">
        <f t="shared" si="13"/>
        <v>520589.30140931718</v>
      </c>
      <c r="X44" s="25">
        <f t="shared" si="13"/>
        <v>0</v>
      </c>
      <c r="Y44" s="85">
        <f>+Y17-Y42</f>
        <v>1665023.1002711952</v>
      </c>
      <c r="Z44" s="85">
        <f>+Z17-Z42</f>
        <v>105529327.09027255</v>
      </c>
      <c r="AA44" s="25">
        <f t="shared" ref="AA44" si="14">+AA17-AA42</f>
        <v>-7393164.0016801059</v>
      </c>
      <c r="AB44" s="25">
        <f>+AB17-AB42</f>
        <v>12260525.139203645</v>
      </c>
      <c r="AC44" s="25">
        <f>+AC17-AC42</f>
        <v>-182704.31817000164</v>
      </c>
      <c r="AD44" s="25">
        <f t="shared" si="13"/>
        <v>-69886.130589179898</v>
      </c>
      <c r="AE44" s="25">
        <f t="shared" si="13"/>
        <v>-3831.0246199423614</v>
      </c>
      <c r="AF44" s="25">
        <f t="shared" si="13"/>
        <v>-24480.220569124907</v>
      </c>
      <c r="AG44" s="25">
        <f t="shared" si="13"/>
        <v>-1909978.0874022099</v>
      </c>
      <c r="AH44" s="25">
        <f t="shared" si="13"/>
        <v>-92853.606337802761</v>
      </c>
      <c r="AI44" s="25">
        <f t="shared" si="13"/>
        <v>-308531.66010436148</v>
      </c>
      <c r="AJ44" s="25">
        <f>+AJ17-AJ42</f>
        <v>72647.038566666641</v>
      </c>
      <c r="AK44" s="25">
        <f t="shared" si="13"/>
        <v>-676943.63053784647</v>
      </c>
      <c r="AL44" s="25">
        <f t="shared" si="13"/>
        <v>-2990616.4492164613</v>
      </c>
      <c r="AM44" s="25">
        <f t="shared" si="13"/>
        <v>134161.66059226336</v>
      </c>
      <c r="AN44" s="25">
        <f t="shared" si="13"/>
        <v>-6475730.3914054362</v>
      </c>
      <c r="AO44" s="25">
        <f t="shared" si="13"/>
        <v>344098.38920724997</v>
      </c>
      <c r="AP44" s="25">
        <f t="shared" si="13"/>
        <v>722630.37767299998</v>
      </c>
      <c r="AQ44" s="25">
        <f t="shared" si="13"/>
        <v>-128060.44049818032</v>
      </c>
      <c r="AR44" s="25">
        <f t="shared" si="13"/>
        <v>-303817.36784007057</v>
      </c>
      <c r="AS44" s="25">
        <f t="shared" si="13"/>
        <v>-289828.67457108601</v>
      </c>
      <c r="AT44" s="25">
        <f>AT25-AT42</f>
        <v>31239.612311343335</v>
      </c>
      <c r="AU44" s="25">
        <f t="shared" si="13"/>
        <v>-5263989.1653199438</v>
      </c>
      <c r="AV44" s="85">
        <f>+AV17-AV42</f>
        <v>-12549112.951307578</v>
      </c>
      <c r="AW44" s="85">
        <f>+AW17-AW42</f>
        <v>92980214.138964653</v>
      </c>
    </row>
    <row r="45" spans="1:49" ht="15.75" thickTop="1" x14ac:dyDescent="0.25">
      <c r="A45" s="13">
        <f t="shared" si="2"/>
        <v>33</v>
      </c>
      <c r="B45" s="48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58"/>
      <c r="V45" s="58"/>
      <c r="W45" s="58"/>
      <c r="X45" s="58"/>
      <c r="Y45" s="69"/>
      <c r="Z45" s="69"/>
      <c r="AA45" s="58"/>
      <c r="AB45" s="58"/>
      <c r="AC45" s="58"/>
      <c r="AD45" s="58"/>
      <c r="AE45" s="76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69"/>
      <c r="AW45" s="69"/>
    </row>
    <row r="46" spans="1:49" s="21" customFormat="1" x14ac:dyDescent="0.25">
      <c r="A46" s="13">
        <f t="shared" si="2"/>
        <v>34</v>
      </c>
      <c r="B46" s="14" t="s">
        <v>53</v>
      </c>
      <c r="C46" s="59">
        <f t="shared" ref="C46:AW46" si="15">C57</f>
        <v>1951252143.2591095</v>
      </c>
      <c r="D46" s="59">
        <f t="shared" si="15"/>
        <v>0</v>
      </c>
      <c r="E46" s="59">
        <f>E57</f>
        <v>0</v>
      </c>
      <c r="F46" s="59">
        <f t="shared" si="15"/>
        <v>0</v>
      </c>
      <c r="G46" s="59">
        <f t="shared" si="15"/>
        <v>0</v>
      </c>
      <c r="H46" s="59">
        <f t="shared" si="15"/>
        <v>0</v>
      </c>
      <c r="I46" s="59">
        <f t="shared" si="15"/>
        <v>0</v>
      </c>
      <c r="J46" s="59">
        <f t="shared" si="15"/>
        <v>0</v>
      </c>
      <c r="K46" s="59">
        <f t="shared" si="15"/>
        <v>0</v>
      </c>
      <c r="L46" s="59">
        <f t="shared" si="15"/>
        <v>0</v>
      </c>
      <c r="M46" s="59">
        <f t="shared" si="15"/>
        <v>0</v>
      </c>
      <c r="N46" s="59">
        <f t="shared" si="15"/>
        <v>0</v>
      </c>
      <c r="O46" s="59">
        <f t="shared" si="15"/>
        <v>0</v>
      </c>
      <c r="P46" s="59">
        <f t="shared" si="15"/>
        <v>0</v>
      </c>
      <c r="Q46" s="59">
        <f t="shared" si="15"/>
        <v>0</v>
      </c>
      <c r="R46" s="59">
        <f t="shared" si="15"/>
        <v>0</v>
      </c>
      <c r="S46" s="59">
        <f t="shared" si="15"/>
        <v>0</v>
      </c>
      <c r="T46" s="59">
        <f t="shared" si="15"/>
        <v>0</v>
      </c>
      <c r="U46" s="59">
        <f t="shared" si="15"/>
        <v>150665688.3308869</v>
      </c>
      <c r="V46" s="59">
        <f t="shared" si="15"/>
        <v>-9738307.6067664325</v>
      </c>
      <c r="W46" s="59">
        <f t="shared" si="15"/>
        <v>0</v>
      </c>
      <c r="X46" s="59">
        <f t="shared" si="15"/>
        <v>-105391.52511888376</v>
      </c>
      <c r="Y46" s="70">
        <f t="shared" si="15"/>
        <v>140821989.19900155</v>
      </c>
      <c r="Z46" s="70">
        <f t="shared" si="15"/>
        <v>2092074132.4581106</v>
      </c>
      <c r="AA46" s="59">
        <f t="shared" si="15"/>
        <v>0</v>
      </c>
      <c r="AB46" s="59">
        <f>AB57</f>
        <v>0</v>
      </c>
      <c r="AC46" s="59">
        <f t="shared" si="15"/>
        <v>0</v>
      </c>
      <c r="AD46" s="59">
        <f t="shared" si="15"/>
        <v>0</v>
      </c>
      <c r="AE46" s="59">
        <f t="shared" si="15"/>
        <v>0</v>
      </c>
      <c r="AF46" s="59">
        <f t="shared" si="15"/>
        <v>0</v>
      </c>
      <c r="AG46" s="59">
        <f t="shared" si="15"/>
        <v>0</v>
      </c>
      <c r="AH46" s="59">
        <f t="shared" si="15"/>
        <v>0</v>
      </c>
      <c r="AI46" s="59">
        <f t="shared" si="15"/>
        <v>0</v>
      </c>
      <c r="AJ46" s="59">
        <f>AJ57</f>
        <v>0</v>
      </c>
      <c r="AK46" s="59">
        <f t="shared" si="15"/>
        <v>0</v>
      </c>
      <c r="AL46" s="59">
        <f t="shared" si="15"/>
        <v>27075364.87814606</v>
      </c>
      <c r="AM46" s="59">
        <f t="shared" si="15"/>
        <v>0</v>
      </c>
      <c r="AN46" s="59">
        <f t="shared" si="15"/>
        <v>18429892.273602732</v>
      </c>
      <c r="AO46" s="59">
        <f t="shared" si="15"/>
        <v>0</v>
      </c>
      <c r="AP46" s="59">
        <f t="shared" si="15"/>
        <v>361315.18883649912</v>
      </c>
      <c r="AQ46" s="59">
        <f t="shared" si="15"/>
        <v>17461761.383451898</v>
      </c>
      <c r="AR46" s="59">
        <f t="shared" si="15"/>
        <v>0</v>
      </c>
      <c r="AS46" s="59">
        <f t="shared" si="15"/>
        <v>2961814.0198504785</v>
      </c>
      <c r="AT46" s="59">
        <f t="shared" si="15"/>
        <v>-9327511.0024682488</v>
      </c>
      <c r="AU46" s="59">
        <f t="shared" si="15"/>
        <v>-6388043.7029168438</v>
      </c>
      <c r="AV46" s="70">
        <f t="shared" si="15"/>
        <v>50574593.038502574</v>
      </c>
      <c r="AW46" s="70">
        <f t="shared" si="15"/>
        <v>2142648725.4966133</v>
      </c>
    </row>
    <row r="47" spans="1:49" x14ac:dyDescent="0.25">
      <c r="A47" s="13">
        <f t="shared" si="2"/>
        <v>35</v>
      </c>
      <c r="B47" s="19"/>
      <c r="C47" s="58"/>
      <c r="D47" s="58"/>
      <c r="E47" s="58"/>
      <c r="F47" s="58"/>
      <c r="G47" s="77"/>
      <c r="H47" s="7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69"/>
      <c r="Z47" s="69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69"/>
      <c r="AW47" s="69"/>
    </row>
    <row r="48" spans="1:49" x14ac:dyDescent="0.25">
      <c r="A48" s="13">
        <f t="shared" si="2"/>
        <v>36</v>
      </c>
      <c r="B48" s="14" t="s">
        <v>54</v>
      </c>
      <c r="C48" s="26">
        <f>+C44/C46</f>
        <v>5.3229565614477801E-2</v>
      </c>
      <c r="D48" s="16"/>
      <c r="E48" s="16"/>
      <c r="F48" s="16"/>
      <c r="G48" s="77"/>
      <c r="H48" s="7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6"/>
      <c r="Z48" s="86">
        <f>+Z44/Z46</f>
        <v>5.0442441523943247E-2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78" t="s">
        <v>183</v>
      </c>
      <c r="AM48" s="16"/>
      <c r="AN48" s="78" t="s">
        <v>183</v>
      </c>
      <c r="AO48" s="16"/>
      <c r="AP48" s="16"/>
      <c r="AQ48" s="16"/>
      <c r="AR48" s="16"/>
      <c r="AS48" s="16"/>
      <c r="AT48" s="16"/>
      <c r="AU48" s="16"/>
      <c r="AV48" s="46"/>
      <c r="AW48" s="86">
        <f>+AW44/AW46</f>
        <v>4.3394987256912182E-2</v>
      </c>
    </row>
    <row r="49" spans="1:49" x14ac:dyDescent="0.25">
      <c r="A49" s="13">
        <f t="shared" si="2"/>
        <v>37</v>
      </c>
      <c r="B49" s="19"/>
      <c r="C49" s="16"/>
      <c r="D49" s="16"/>
      <c r="E49" s="16"/>
      <c r="F49" s="16"/>
      <c r="G49" s="77"/>
      <c r="H49" s="7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46"/>
      <c r="Z49" s="4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78" t="s">
        <v>184</v>
      </c>
      <c r="AM49" s="16"/>
      <c r="AN49" s="78" t="s">
        <v>184</v>
      </c>
      <c r="AO49" s="16"/>
      <c r="AP49" s="16"/>
      <c r="AQ49" s="16"/>
      <c r="AR49" s="16"/>
      <c r="AS49" s="16"/>
      <c r="AT49" s="16"/>
      <c r="AU49" s="16"/>
      <c r="AV49" s="46"/>
      <c r="AW49" s="46"/>
    </row>
    <row r="50" spans="1:49" x14ac:dyDescent="0.25">
      <c r="A50" s="13">
        <f t="shared" si="2"/>
        <v>38</v>
      </c>
      <c r="B50" s="19" t="s">
        <v>56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46"/>
      <c r="Z50" s="4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46"/>
      <c r="AW50" s="46"/>
    </row>
    <row r="51" spans="1:49" x14ac:dyDescent="0.25">
      <c r="A51" s="13">
        <f t="shared" si="2"/>
        <v>39</v>
      </c>
      <c r="B51" s="27" t="s">
        <v>57</v>
      </c>
      <c r="C51" s="59">
        <v>4100600279.3772311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>
        <v>200340092.80947351</v>
      </c>
      <c r="V51" s="58"/>
      <c r="W51" s="59"/>
      <c r="X51" s="59">
        <v>-113323.24398580618</v>
      </c>
      <c r="Y51" s="70">
        <f t="shared" ref="Y51:Y56" si="16">SUM(D51:X51)</f>
        <v>200226769.56548771</v>
      </c>
      <c r="Z51" s="70">
        <f t="shared" ref="Z51:Z56" si="17">+Y51+C51</f>
        <v>4300827048.9427185</v>
      </c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>
        <v>29612613.959632117</v>
      </c>
      <c r="AM51" s="59">
        <v>0</v>
      </c>
      <c r="AN51" s="59">
        <v>17042541.930183001</v>
      </c>
      <c r="AO51" s="59"/>
      <c r="AP51" s="59"/>
      <c r="AQ51" s="59">
        <v>17789424.770000003</v>
      </c>
      <c r="AR51" s="59"/>
      <c r="AS51" s="59">
        <v>3668717.3996340004</v>
      </c>
      <c r="AT51" s="59">
        <v>-9377979.3800000008</v>
      </c>
      <c r="AU51" s="59">
        <v>0</v>
      </c>
      <c r="AV51" s="70">
        <f t="shared" ref="AV51:AV56" si="18">SUM(AA51:AU51)</f>
        <v>58735318.679449119</v>
      </c>
      <c r="AW51" s="70">
        <f t="shared" ref="AW51:AW56" si="19">+AV51+Z51</f>
        <v>4359562367.6221676</v>
      </c>
    </row>
    <row r="52" spans="1:49" x14ac:dyDescent="0.25">
      <c r="A52" s="13">
        <f t="shared" si="2"/>
        <v>40</v>
      </c>
      <c r="B52" s="27" t="s">
        <v>58</v>
      </c>
      <c r="C52" s="72">
        <v>-1569795173.3202429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>
        <v>-55515781.67730689</v>
      </c>
      <c r="V52" s="72">
        <v>-12326971.654134724</v>
      </c>
      <c r="W52" s="16"/>
      <c r="X52" s="16"/>
      <c r="Y52" s="46">
        <f>SUM(D52:X52)</f>
        <v>-67842753.331441611</v>
      </c>
      <c r="Z52" s="46">
        <f t="shared" si="17"/>
        <v>-1637637926.6516845</v>
      </c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>
        <v>-2033181.2664264913</v>
      </c>
      <c r="AM52" s="16">
        <v>0</v>
      </c>
      <c r="AN52" s="16">
        <v>-6021196.191745243</v>
      </c>
      <c r="AO52" s="16"/>
      <c r="AP52" s="16"/>
      <c r="AQ52" s="59">
        <v>-250639.57850415158</v>
      </c>
      <c r="AR52" s="16"/>
      <c r="AS52" s="16">
        <v>-504283.96518150007</v>
      </c>
      <c r="AT52" s="16">
        <v>39543.813052333338</v>
      </c>
      <c r="AU52" s="59">
        <v>-5658425.3422582783</v>
      </c>
      <c r="AV52" s="46">
        <f t="shared" si="18"/>
        <v>-14428182.531063331</v>
      </c>
      <c r="AW52" s="46">
        <f t="shared" si="19"/>
        <v>-1652066109.1827478</v>
      </c>
    </row>
    <row r="53" spans="1:49" x14ac:dyDescent="0.25">
      <c r="A53" s="13">
        <f t="shared" si="2"/>
        <v>41</v>
      </c>
      <c r="B53" s="19" t="s">
        <v>59</v>
      </c>
      <c r="C53" s="72">
        <v>-604032300.68879509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>
        <v>3758546.0358800888</v>
      </c>
      <c r="V53" s="72">
        <v>2588664.0473682922</v>
      </c>
      <c r="W53" s="16"/>
      <c r="X53" s="16">
        <v>7931.7188669224333</v>
      </c>
      <c r="Y53" s="46">
        <f t="shared" si="16"/>
        <v>6355141.8021153035</v>
      </c>
      <c r="Z53" s="46">
        <f t="shared" si="17"/>
        <v>-597677158.88667977</v>
      </c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>
        <v>-5273805.2398391496</v>
      </c>
      <c r="AM53" s="16">
        <v>0</v>
      </c>
      <c r="AN53" s="16">
        <v>-2305807.6102975523</v>
      </c>
      <c r="AO53" s="16"/>
      <c r="AP53" s="16">
        <v>361315.18883649912</v>
      </c>
      <c r="AQ53" s="16"/>
      <c r="AR53" s="16"/>
      <c r="AS53" s="16">
        <v>-202619.41460202174</v>
      </c>
      <c r="AT53" s="16">
        <v>10924.564479418335</v>
      </c>
      <c r="AU53" s="59">
        <v>-729618.36065856554</v>
      </c>
      <c r="AV53" s="46">
        <f t="shared" si="18"/>
        <v>-8139610.872081372</v>
      </c>
      <c r="AW53" s="46">
        <f t="shared" si="19"/>
        <v>-605816769.75876117</v>
      </c>
    </row>
    <row r="54" spans="1:49" x14ac:dyDescent="0.25">
      <c r="A54" s="13">
        <f t="shared" si="2"/>
        <v>42</v>
      </c>
      <c r="B54" s="19" t="s">
        <v>60</v>
      </c>
      <c r="C54" s="72">
        <v>-29952462.162250079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>
        <v>2958805.4567250796</v>
      </c>
      <c r="V54" s="72"/>
      <c r="W54" s="16"/>
      <c r="X54" s="16"/>
      <c r="Y54" s="46">
        <f t="shared" si="16"/>
        <v>2958805.4567250796</v>
      </c>
      <c r="Z54" s="46">
        <f t="shared" si="17"/>
        <v>-26993656.705525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59">
        <v>-77023.80804395421</v>
      </c>
      <c r="AR54" s="16"/>
      <c r="AS54" s="16"/>
      <c r="AT54" s="16"/>
      <c r="AU54" s="16"/>
      <c r="AV54" s="46">
        <f t="shared" si="18"/>
        <v>-77023.80804395421</v>
      </c>
      <c r="AW54" s="46">
        <f t="shared" si="19"/>
        <v>-27070680.513568953</v>
      </c>
    </row>
    <row r="55" spans="1:49" x14ac:dyDescent="0.25">
      <c r="A55" s="13">
        <f t="shared" si="2"/>
        <v>43</v>
      </c>
      <c r="B55" s="19" t="s">
        <v>61</v>
      </c>
      <c r="C55" s="72">
        <v>54431800.053166389</v>
      </c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67">
        <v>-875974.29388491809</v>
      </c>
      <c r="V55" s="72"/>
      <c r="W55" s="16"/>
      <c r="X55" s="16"/>
      <c r="Y55" s="87">
        <f t="shared" si="16"/>
        <v>-875974.29388491809</v>
      </c>
      <c r="Z55" s="46">
        <f t="shared" si="17"/>
        <v>53555825.759281471</v>
      </c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46">
        <f t="shared" si="18"/>
        <v>0</v>
      </c>
      <c r="AW55" s="46">
        <f t="shared" si="19"/>
        <v>53555825.759281471</v>
      </c>
    </row>
    <row r="56" spans="1:49" x14ac:dyDescent="0.25">
      <c r="A56" s="13">
        <f t="shared" si="2"/>
        <v>44</v>
      </c>
      <c r="B56" s="19" t="s">
        <v>62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16"/>
      <c r="X56" s="16"/>
      <c r="Y56" s="46">
        <f t="shared" si="16"/>
        <v>0</v>
      </c>
      <c r="Z56" s="46">
        <f t="shared" si="17"/>
        <v>0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>
        <v>4769737.4247795846</v>
      </c>
      <c r="AM56" s="16"/>
      <c r="AN56" s="16">
        <v>9714354.1454625297</v>
      </c>
      <c r="AO56" s="16"/>
      <c r="AP56" s="16"/>
      <c r="AQ56" s="16"/>
      <c r="AR56" s="16"/>
      <c r="AS56" s="16"/>
      <c r="AT56" s="16"/>
      <c r="AU56" s="16"/>
      <c r="AV56" s="46">
        <f t="shared" si="18"/>
        <v>14484091.570242114</v>
      </c>
      <c r="AW56" s="46">
        <f t="shared" si="19"/>
        <v>14484091.570242114</v>
      </c>
    </row>
    <row r="57" spans="1:49" ht="15.75" thickBot="1" x14ac:dyDescent="0.3">
      <c r="A57" s="13">
        <f t="shared" si="2"/>
        <v>45</v>
      </c>
      <c r="B57" s="19" t="s">
        <v>63</v>
      </c>
      <c r="C57" s="49">
        <f t="shared" ref="C57:AW57" si="20">SUM(C51:C56)</f>
        <v>1951252143.2591095</v>
      </c>
      <c r="D57" s="49">
        <f t="shared" si="20"/>
        <v>0</v>
      </c>
      <c r="E57" s="49">
        <f>SUM(E51:E56)</f>
        <v>0</v>
      </c>
      <c r="F57" s="49">
        <f t="shared" si="20"/>
        <v>0</v>
      </c>
      <c r="G57" s="49">
        <f t="shared" si="20"/>
        <v>0</v>
      </c>
      <c r="H57" s="49">
        <f t="shared" si="20"/>
        <v>0</v>
      </c>
      <c r="I57" s="49">
        <f t="shared" si="20"/>
        <v>0</v>
      </c>
      <c r="J57" s="49">
        <f t="shared" si="20"/>
        <v>0</v>
      </c>
      <c r="K57" s="49">
        <f t="shared" si="20"/>
        <v>0</v>
      </c>
      <c r="L57" s="49">
        <f t="shared" si="20"/>
        <v>0</v>
      </c>
      <c r="M57" s="49">
        <f t="shared" si="20"/>
        <v>0</v>
      </c>
      <c r="N57" s="49">
        <f t="shared" si="20"/>
        <v>0</v>
      </c>
      <c r="O57" s="49">
        <f t="shared" si="20"/>
        <v>0</v>
      </c>
      <c r="P57" s="49">
        <f t="shared" si="20"/>
        <v>0</v>
      </c>
      <c r="Q57" s="49">
        <f t="shared" si="20"/>
        <v>0</v>
      </c>
      <c r="R57" s="49">
        <f t="shared" si="20"/>
        <v>0</v>
      </c>
      <c r="S57" s="49">
        <f t="shared" si="20"/>
        <v>0</v>
      </c>
      <c r="T57" s="49">
        <f t="shared" si="20"/>
        <v>0</v>
      </c>
      <c r="U57" s="49">
        <f t="shared" si="20"/>
        <v>150665688.3308869</v>
      </c>
      <c r="V57" s="49">
        <f t="shared" si="20"/>
        <v>-9738307.6067664325</v>
      </c>
      <c r="W57" s="49">
        <f t="shared" si="20"/>
        <v>0</v>
      </c>
      <c r="X57" s="49">
        <f t="shared" si="20"/>
        <v>-105391.52511888376</v>
      </c>
      <c r="Y57" s="50">
        <f t="shared" si="20"/>
        <v>140821989.19900155</v>
      </c>
      <c r="Z57" s="50">
        <f t="shared" si="20"/>
        <v>2092074132.4581106</v>
      </c>
      <c r="AA57" s="49">
        <f t="shared" si="20"/>
        <v>0</v>
      </c>
      <c r="AB57" s="49">
        <f>SUM(AB51:AB56)</f>
        <v>0</v>
      </c>
      <c r="AC57" s="49">
        <f t="shared" si="20"/>
        <v>0</v>
      </c>
      <c r="AD57" s="49">
        <f t="shared" si="20"/>
        <v>0</v>
      </c>
      <c r="AE57" s="49">
        <f t="shared" si="20"/>
        <v>0</v>
      </c>
      <c r="AF57" s="49">
        <f t="shared" si="20"/>
        <v>0</v>
      </c>
      <c r="AG57" s="49">
        <f t="shared" si="20"/>
        <v>0</v>
      </c>
      <c r="AH57" s="49">
        <f t="shared" si="20"/>
        <v>0</v>
      </c>
      <c r="AI57" s="49">
        <f t="shared" si="20"/>
        <v>0</v>
      </c>
      <c r="AJ57" s="49">
        <f>SUM(AJ51:AJ56)</f>
        <v>0</v>
      </c>
      <c r="AK57" s="49">
        <f t="shared" si="20"/>
        <v>0</v>
      </c>
      <c r="AL57" s="49">
        <f t="shared" si="20"/>
        <v>27075364.87814606</v>
      </c>
      <c r="AM57" s="49">
        <f t="shared" si="20"/>
        <v>0</v>
      </c>
      <c r="AN57" s="49">
        <f t="shared" si="20"/>
        <v>18429892.273602732</v>
      </c>
      <c r="AO57" s="49">
        <f t="shared" si="20"/>
        <v>0</v>
      </c>
      <c r="AP57" s="49">
        <f t="shared" si="20"/>
        <v>361315.18883649912</v>
      </c>
      <c r="AQ57" s="49">
        <f t="shared" si="20"/>
        <v>17461761.383451898</v>
      </c>
      <c r="AR57" s="49">
        <f t="shared" si="20"/>
        <v>0</v>
      </c>
      <c r="AS57" s="49">
        <f t="shared" si="20"/>
        <v>2961814.0198504785</v>
      </c>
      <c r="AT57" s="49">
        <f t="shared" si="20"/>
        <v>-9327511.0024682488</v>
      </c>
      <c r="AU57" s="49">
        <f t="shared" si="20"/>
        <v>-6388043.7029168438</v>
      </c>
      <c r="AV57" s="50">
        <f t="shared" si="20"/>
        <v>50574593.038502574</v>
      </c>
      <c r="AW57" s="50">
        <f t="shared" si="20"/>
        <v>2142648725.4966133</v>
      </c>
    </row>
    <row r="58" spans="1:49" ht="16.5" thickTop="1" thickBot="1" x14ac:dyDescent="0.3">
      <c r="A58" s="13">
        <f t="shared" si="2"/>
        <v>46</v>
      </c>
      <c r="C58" s="79">
        <v>0</v>
      </c>
      <c r="D58" s="58"/>
      <c r="E58" s="58"/>
      <c r="F58" s="58"/>
      <c r="G58" s="80" t="s">
        <v>185</v>
      </c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69"/>
      <c r="Z58" s="69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69"/>
      <c r="AW58" s="69"/>
    </row>
    <row r="59" spans="1:49" ht="15.75" thickBot="1" x14ac:dyDescent="0.3">
      <c r="A59" s="13">
        <f t="shared" si="2"/>
        <v>47</v>
      </c>
      <c r="B59" s="19" t="s">
        <v>64</v>
      </c>
      <c r="C59" s="81">
        <v>7.4399999999999994E-2</v>
      </c>
      <c r="D59" s="81">
        <v>7.4399999999999994E-2</v>
      </c>
      <c r="E59" s="81">
        <v>7.4399999999999994E-2</v>
      </c>
      <c r="F59" s="81">
        <v>7.4399999999999994E-2</v>
      </c>
      <c r="G59" s="82">
        <v>7.5999999999999998E-2</v>
      </c>
      <c r="H59" s="81">
        <v>7.4399999999999994E-2</v>
      </c>
      <c r="I59" s="81">
        <v>7.4399999999999994E-2</v>
      </c>
      <c r="J59" s="81">
        <v>7.4399999999999994E-2</v>
      </c>
      <c r="K59" s="81">
        <v>7.4399999999999994E-2</v>
      </c>
      <c r="L59" s="81">
        <v>7.4399999999999994E-2</v>
      </c>
      <c r="M59" s="81">
        <v>7.4399999999999994E-2</v>
      </c>
      <c r="N59" s="81">
        <v>7.4399999999999994E-2</v>
      </c>
      <c r="O59" s="81">
        <v>7.4399999999999994E-2</v>
      </c>
      <c r="P59" s="81">
        <v>7.4399999999999994E-2</v>
      </c>
      <c r="Q59" s="81">
        <v>7.4399999999999994E-2</v>
      </c>
      <c r="R59" s="81">
        <v>7.4399999999999994E-2</v>
      </c>
      <c r="S59" s="81">
        <v>7.4399999999999994E-2</v>
      </c>
      <c r="T59" s="81">
        <v>7.4399999999999994E-2</v>
      </c>
      <c r="U59" s="81">
        <v>7.4399999999999994E-2</v>
      </c>
      <c r="V59" s="81">
        <v>7.4399999999999994E-2</v>
      </c>
      <c r="W59" s="81">
        <v>7.4399999999999994E-2</v>
      </c>
      <c r="X59" s="81">
        <v>7.4399999999999994E-2</v>
      </c>
      <c r="Y59" s="83">
        <v>7.4399999999999994E-2</v>
      </c>
      <c r="Z59" s="83">
        <v>7.4399999999999994E-2</v>
      </c>
      <c r="AA59" s="81">
        <v>7.4399999999999994E-2</v>
      </c>
      <c r="AB59" s="81">
        <v>7.4399999999999994E-2</v>
      </c>
      <c r="AC59" s="81">
        <v>7.4399999999999994E-2</v>
      </c>
      <c r="AD59" s="81">
        <v>7.4399999999999994E-2</v>
      </c>
      <c r="AE59" s="81">
        <v>7.4399999999999994E-2</v>
      </c>
      <c r="AF59" s="81">
        <v>7.4399999999999994E-2</v>
      </c>
      <c r="AG59" s="81">
        <v>7.4399999999999994E-2</v>
      </c>
      <c r="AH59" s="81">
        <v>7.4399999999999994E-2</v>
      </c>
      <c r="AI59" s="81">
        <v>7.4399999999999994E-2</v>
      </c>
      <c r="AJ59" s="81">
        <v>7.4399999999999994E-2</v>
      </c>
      <c r="AK59" s="81">
        <v>7.4399999999999994E-2</v>
      </c>
      <c r="AL59" s="81">
        <v>7.4399999999999994E-2</v>
      </c>
      <c r="AM59" s="81">
        <v>7.4399999999999994E-2</v>
      </c>
      <c r="AN59" s="81">
        <v>7.4399999999999994E-2</v>
      </c>
      <c r="AO59" s="81">
        <v>7.4399999999999994E-2</v>
      </c>
      <c r="AP59" s="81">
        <v>7.4399999999999994E-2</v>
      </c>
      <c r="AQ59" s="81">
        <v>7.4399999999999994E-2</v>
      </c>
      <c r="AR59" s="81">
        <v>7.4399999999999994E-2</v>
      </c>
      <c r="AS59" s="81">
        <v>7.4399999999999994E-2</v>
      </c>
      <c r="AT59" s="81">
        <v>7.4399999999999994E-2</v>
      </c>
      <c r="AU59" s="81">
        <v>7.4399999999999994E-2</v>
      </c>
      <c r="AV59" s="83">
        <v>7.4399999999999994E-2</v>
      </c>
      <c r="AW59" s="83">
        <v>7.4399999999999994E-2</v>
      </c>
    </row>
    <row r="60" spans="1:49" x14ac:dyDescent="0.25">
      <c r="A60" s="13">
        <f t="shared" si="2"/>
        <v>48</v>
      </c>
      <c r="B60" s="19" t="s">
        <v>65</v>
      </c>
      <c r="C60" s="58">
        <v>0.75409700000000002</v>
      </c>
      <c r="D60" s="58">
        <v>0.75409700000000002</v>
      </c>
      <c r="E60" s="58">
        <v>0.75409700000000002</v>
      </c>
      <c r="F60" s="58">
        <v>0.75409700000000002</v>
      </c>
      <c r="G60" s="58">
        <v>0.75409700000000002</v>
      </c>
      <c r="H60" s="58">
        <v>0.75409700000000002</v>
      </c>
      <c r="I60" s="58">
        <v>0.75409700000000002</v>
      </c>
      <c r="J60" s="58">
        <v>0.75409700000000002</v>
      </c>
      <c r="K60" s="58">
        <v>0.75409700000000002</v>
      </c>
      <c r="L60" s="58">
        <v>0.75409700000000002</v>
      </c>
      <c r="M60" s="58">
        <v>0.75409700000000002</v>
      </c>
      <c r="N60" s="58">
        <v>0.75409700000000002</v>
      </c>
      <c r="O60" s="58">
        <v>0.75409700000000002</v>
      </c>
      <c r="P60" s="58">
        <v>0.75409700000000002</v>
      </c>
      <c r="Q60" s="58">
        <v>0.75409700000000002</v>
      </c>
      <c r="R60" s="58">
        <v>0.75409700000000002</v>
      </c>
      <c r="S60" s="58">
        <v>0.75409700000000002</v>
      </c>
      <c r="T60" s="58">
        <v>0.75409700000000002</v>
      </c>
      <c r="U60" s="58">
        <v>0.75409700000000002</v>
      </c>
      <c r="V60" s="58">
        <v>0.75409700000000002</v>
      </c>
      <c r="W60" s="58">
        <v>0.75409700000000002</v>
      </c>
      <c r="X60" s="58">
        <v>0.75409700000000002</v>
      </c>
      <c r="Y60" s="69">
        <v>0.75409700000000002</v>
      </c>
      <c r="Z60" s="69">
        <v>0.75409700000000002</v>
      </c>
      <c r="AA60" s="58">
        <v>0.75409700000000002</v>
      </c>
      <c r="AB60" s="58">
        <v>0.75409700000000002</v>
      </c>
      <c r="AC60" s="58">
        <v>0.75409700000000002</v>
      </c>
      <c r="AD60" s="58">
        <v>0.75409700000000002</v>
      </c>
      <c r="AE60" s="58">
        <v>0.75409700000000002</v>
      </c>
      <c r="AF60" s="58">
        <v>0.75409700000000002</v>
      </c>
      <c r="AG60" s="58">
        <v>0.75409700000000002</v>
      </c>
      <c r="AH60" s="58">
        <v>0.75409700000000002</v>
      </c>
      <c r="AI60" s="58">
        <v>0.75409700000000002</v>
      </c>
      <c r="AJ60" s="58">
        <v>0.75409700000000002</v>
      </c>
      <c r="AK60" s="58">
        <v>0.75409700000000002</v>
      </c>
      <c r="AL60" s="58">
        <v>0.75409700000000002</v>
      </c>
      <c r="AM60" s="58">
        <v>0.75409700000000002</v>
      </c>
      <c r="AN60" s="58">
        <v>0.75409700000000002</v>
      </c>
      <c r="AO60" s="58">
        <v>0.75409700000000002</v>
      </c>
      <c r="AP60" s="58">
        <v>0.75409700000000002</v>
      </c>
      <c r="AQ60" s="58">
        <v>0.75409700000000002</v>
      </c>
      <c r="AR60" s="58">
        <v>0.75409700000000002</v>
      </c>
      <c r="AS60" s="58">
        <v>0.75409700000000002</v>
      </c>
      <c r="AT60" s="58">
        <v>0.75409700000000002</v>
      </c>
      <c r="AU60" s="58">
        <v>0.75409700000000002</v>
      </c>
      <c r="AV60" s="69">
        <v>0.75409700000000002</v>
      </c>
      <c r="AW60" s="69">
        <v>0.75409700000000002</v>
      </c>
    </row>
    <row r="61" spans="1:49" x14ac:dyDescent="0.25">
      <c r="A61" s="13">
        <f t="shared" si="2"/>
        <v>49</v>
      </c>
      <c r="B61" s="19" t="s">
        <v>66</v>
      </c>
      <c r="C61" s="60">
        <f t="shared" ref="C61:AU61" si="21">+C44-(C57*C59)</f>
        <v>-41308855.468476534</v>
      </c>
      <c r="D61" s="60">
        <f t="shared" si="21"/>
        <v>1442870.5294648185</v>
      </c>
      <c r="E61" s="60">
        <f>+E44-(E57*E59)</f>
        <v>54148.18896761442</v>
      </c>
      <c r="F61" s="60">
        <f t="shared" si="21"/>
        <v>1216418.5906954836</v>
      </c>
      <c r="G61" s="60">
        <f>+G44-(G57*G59)</f>
        <v>12916465.693796374</v>
      </c>
      <c r="H61" s="60">
        <f t="shared" si="21"/>
        <v>-1412118.6458149552</v>
      </c>
      <c r="I61" s="60">
        <f t="shared" si="21"/>
        <v>-1256319.1261336696</v>
      </c>
      <c r="J61" s="60">
        <f t="shared" si="21"/>
        <v>-125428.75474144239</v>
      </c>
      <c r="K61" s="60">
        <f t="shared" si="21"/>
        <v>-187098.30484735657</v>
      </c>
      <c r="L61" s="60">
        <f t="shared" si="21"/>
        <v>69886.13058918016</v>
      </c>
      <c r="M61" s="60">
        <f t="shared" si="21"/>
        <v>3831.0246199423614</v>
      </c>
      <c r="N61" s="60">
        <f t="shared" si="21"/>
        <v>-204503.64267608413</v>
      </c>
      <c r="O61" s="60">
        <f t="shared" si="21"/>
        <v>-438078.27529363008</v>
      </c>
      <c r="P61" s="60">
        <f t="shared" si="21"/>
        <v>-770450.7474650637</v>
      </c>
      <c r="Q61" s="60">
        <f t="shared" si="21"/>
        <v>-52646.119560989835</v>
      </c>
      <c r="R61" s="60">
        <f t="shared" si="21"/>
        <v>-359399.40979334083</v>
      </c>
      <c r="S61" s="60">
        <f t="shared" si="21"/>
        <v>-4190.3865716636919</v>
      </c>
      <c r="T61" s="60">
        <f t="shared" si="21"/>
        <v>-10645.339606916785</v>
      </c>
      <c r="U61" s="60">
        <f t="shared" si="21"/>
        <v>-11209527.211817985</v>
      </c>
      <c r="V61" s="60">
        <f t="shared" si="21"/>
        <v>-9013777.5208230093</v>
      </c>
      <c r="W61" s="60">
        <f t="shared" si="21"/>
        <v>520589.30140931718</v>
      </c>
      <c r="X61" s="60">
        <f t="shared" si="21"/>
        <v>7841.1294688449507</v>
      </c>
      <c r="Y61" s="46">
        <f>+Y44-(Y57*Y59)</f>
        <v>-8812132.8961345199</v>
      </c>
      <c r="Z61" s="46">
        <f>+Z44-(Z57*Z59)</f>
        <v>-50120988.364610881</v>
      </c>
      <c r="AA61" s="60">
        <f t="shared" ref="AA61" si="22">+AA44-(AA57*AA59)</f>
        <v>-7393164.0016801059</v>
      </c>
      <c r="AB61" s="60">
        <f>+AB44-(AB57*AB59)</f>
        <v>12260525.139203645</v>
      </c>
      <c r="AC61" s="60">
        <f>+AC44-(AC57*AC59)</f>
        <v>-182704.31817000164</v>
      </c>
      <c r="AD61" s="60">
        <f t="shared" si="21"/>
        <v>-69886.130589179898</v>
      </c>
      <c r="AE61" s="60">
        <f t="shared" si="21"/>
        <v>-3831.0246199423614</v>
      </c>
      <c r="AF61" s="60">
        <f t="shared" si="21"/>
        <v>-24480.220569124907</v>
      </c>
      <c r="AG61" s="60">
        <f t="shared" si="21"/>
        <v>-1909978.0874022099</v>
      </c>
      <c r="AH61" s="60">
        <f t="shared" si="21"/>
        <v>-92853.606337802761</v>
      </c>
      <c r="AI61" s="60">
        <f t="shared" si="21"/>
        <v>-308531.66010436148</v>
      </c>
      <c r="AJ61" s="60">
        <f>+AJ44-(AJ57*AJ59)</f>
        <v>72647.038566666641</v>
      </c>
      <c r="AK61" s="60">
        <f t="shared" si="21"/>
        <v>-676943.63053784647</v>
      </c>
      <c r="AL61" s="60">
        <f t="shared" si="21"/>
        <v>-5005023.5961505277</v>
      </c>
      <c r="AM61" s="60">
        <f t="shared" si="21"/>
        <v>134161.66059226336</v>
      </c>
      <c r="AN61" s="60">
        <f t="shared" si="21"/>
        <v>-7846914.3765614796</v>
      </c>
      <c r="AO61" s="60">
        <f t="shared" si="21"/>
        <v>344098.38920724997</v>
      </c>
      <c r="AP61" s="60">
        <f t="shared" si="21"/>
        <v>695748.52762356447</v>
      </c>
      <c r="AQ61" s="60">
        <f t="shared" si="21"/>
        <v>-1427215.4874270014</v>
      </c>
      <c r="AR61" s="60">
        <f t="shared" si="21"/>
        <v>-303817.36784007057</v>
      </c>
      <c r="AS61" s="60">
        <f t="shared" si="21"/>
        <v>-510187.63764796162</v>
      </c>
      <c r="AT61" s="60">
        <f t="shared" si="21"/>
        <v>725206.43089498102</v>
      </c>
      <c r="AU61" s="60">
        <f t="shared" si="21"/>
        <v>-4788718.7138229311</v>
      </c>
      <c r="AV61" s="46">
        <f>+AV44-(AV57*AV59)</f>
        <v>-16311862.673372168</v>
      </c>
      <c r="AW61" s="46">
        <f>+AW44-(AW57*AW59)</f>
        <v>-66432851.037983358</v>
      </c>
    </row>
    <row r="62" spans="1:49" x14ac:dyDescent="0.25">
      <c r="A62" s="13">
        <f t="shared" si="2"/>
        <v>50</v>
      </c>
      <c r="B62" s="19" t="s">
        <v>67</v>
      </c>
      <c r="C62" s="60">
        <f t="shared" ref="C62:AU62" si="23">-C61/C60</f>
        <v>54779233.266378902</v>
      </c>
      <c r="D62" s="60">
        <f t="shared" si="23"/>
        <v>-1913375.241467369</v>
      </c>
      <c r="E62" s="60">
        <f>-E61/E60</f>
        <v>-71805.336671030935</v>
      </c>
      <c r="F62" s="60">
        <f t="shared" si="23"/>
        <v>-1613079.7373487544</v>
      </c>
      <c r="G62" s="60">
        <f>-G61/G60</f>
        <v>-17128387.586472794</v>
      </c>
      <c r="H62" s="60">
        <f t="shared" si="23"/>
        <v>1872595.496089966</v>
      </c>
      <c r="I62" s="60">
        <f t="shared" si="23"/>
        <v>1665991.4124226321</v>
      </c>
      <c r="J62" s="60">
        <f t="shared" si="23"/>
        <v>166329.73575208811</v>
      </c>
      <c r="K62" s="60">
        <f t="shared" si="23"/>
        <v>248109.06932046748</v>
      </c>
      <c r="L62" s="60">
        <f t="shared" si="23"/>
        <v>-92675.2534344788</v>
      </c>
      <c r="M62" s="60">
        <f t="shared" si="23"/>
        <v>-5080.2809452130978</v>
      </c>
      <c r="N62" s="60">
        <f t="shared" si="23"/>
        <v>271190.10243520944</v>
      </c>
      <c r="O62" s="60">
        <f t="shared" si="23"/>
        <v>580930.93500389217</v>
      </c>
      <c r="P62" s="60">
        <f t="shared" si="23"/>
        <v>1021686.5303337153</v>
      </c>
      <c r="Q62" s="60">
        <f t="shared" si="23"/>
        <v>69813.458429074555</v>
      </c>
      <c r="R62" s="60">
        <f t="shared" si="23"/>
        <v>476595.72945302899</v>
      </c>
      <c r="S62" s="60">
        <f t="shared" si="23"/>
        <v>5556.8270019157908</v>
      </c>
      <c r="T62" s="60">
        <f t="shared" si="23"/>
        <v>14116.671471862088</v>
      </c>
      <c r="U62" s="60">
        <f t="shared" si="23"/>
        <v>14864834.645699406</v>
      </c>
      <c r="V62" s="60">
        <f t="shared" si="23"/>
        <v>11953074.366855999</v>
      </c>
      <c r="W62" s="60">
        <f t="shared" si="23"/>
        <v>-690347.92793144274</v>
      </c>
      <c r="X62" s="60">
        <f t="shared" si="23"/>
        <v>-10398.038274711278</v>
      </c>
      <c r="Y62" s="84">
        <f>-Y61/Y60</f>
        <v>11685675.577723449</v>
      </c>
      <c r="Z62" s="84">
        <f>-Z61/Z60</f>
        <v>66464908.844102122</v>
      </c>
      <c r="AA62" s="60">
        <f t="shared" ref="AA62" si="24">-AA61/AA60</f>
        <v>9803996.0398729946</v>
      </c>
      <c r="AB62" s="60">
        <f>-AB61/AB60</f>
        <v>-16258551.803287435</v>
      </c>
      <c r="AC62" s="60">
        <f>-AC61/AC60</f>
        <v>242282.25038688874</v>
      </c>
      <c r="AD62" s="60">
        <f t="shared" si="23"/>
        <v>92675.253434478451</v>
      </c>
      <c r="AE62" s="60">
        <f t="shared" si="23"/>
        <v>5080.2809452130978</v>
      </c>
      <c r="AF62" s="60">
        <f t="shared" si="23"/>
        <v>32462.959763962601</v>
      </c>
      <c r="AG62" s="60">
        <f t="shared" si="23"/>
        <v>2532801.5990014677</v>
      </c>
      <c r="AH62" s="60">
        <f t="shared" si="23"/>
        <v>123132.17840384295</v>
      </c>
      <c r="AI62" s="60">
        <f t="shared" si="23"/>
        <v>409140.54837025137</v>
      </c>
      <c r="AJ62" s="60">
        <f>-AJ61/AJ60</f>
        <v>-96336.464097677934</v>
      </c>
      <c r="AK62" s="60">
        <f t="shared" si="23"/>
        <v>897687.73849762895</v>
      </c>
      <c r="AL62" s="60">
        <f t="shared" si="23"/>
        <v>6637108.4835910071</v>
      </c>
      <c r="AM62" s="60">
        <f t="shared" si="23"/>
        <v>-177910.34918884886</v>
      </c>
      <c r="AN62" s="60">
        <f t="shared" si="23"/>
        <v>10405709.57922055</v>
      </c>
      <c r="AO62" s="60">
        <f t="shared" si="23"/>
        <v>-456305.20902118686</v>
      </c>
      <c r="AP62" s="60">
        <f t="shared" si="23"/>
        <v>-922624.71223670756</v>
      </c>
      <c r="AQ62" s="60">
        <f t="shared" si="23"/>
        <v>1892615.2569589871</v>
      </c>
      <c r="AR62" s="60">
        <f t="shared" si="23"/>
        <v>402888.97560933215</v>
      </c>
      <c r="AS62" s="60">
        <f t="shared" si="23"/>
        <v>676554.39240304846</v>
      </c>
      <c r="AT62" s="60">
        <f t="shared" si="23"/>
        <v>-961688.52401611593</v>
      </c>
      <c r="AU62" s="60">
        <f t="shared" si="23"/>
        <v>6350268.8829460014</v>
      </c>
      <c r="AV62" s="84">
        <f>-AV61/AV60</f>
        <v>21630987.357557673</v>
      </c>
      <c r="AW62" s="84">
        <f>-AW61/AW60</f>
        <v>88095896.201660201</v>
      </c>
    </row>
    <row r="63" spans="1:49" x14ac:dyDescent="0.25">
      <c r="B63" s="19"/>
    </row>
    <row r="108" spans="17:17" x14ac:dyDescent="0.25">
      <c r="Q108" s="54"/>
    </row>
    <row r="109" spans="17:17" x14ac:dyDescent="0.25">
      <c r="Q109" s="51">
        <f>Q82</f>
        <v>0</v>
      </c>
    </row>
    <row r="110" spans="17:17" x14ac:dyDescent="0.25">
      <c r="Q110" s="52">
        <f>Q84</f>
        <v>0</v>
      </c>
    </row>
    <row r="111" spans="17:17" x14ac:dyDescent="0.25">
      <c r="Q111" s="54"/>
    </row>
    <row r="112" spans="17:17" x14ac:dyDescent="0.25">
      <c r="Q112" s="53">
        <f>Q109-Q106</f>
        <v>0</v>
      </c>
    </row>
    <row r="113" spans="17:17" x14ac:dyDescent="0.25">
      <c r="Q113" s="52">
        <f>Q110-Q107</f>
        <v>0</v>
      </c>
    </row>
  </sheetData>
  <printOptions horizontalCentered="1"/>
  <pageMargins left="0.4" right="0.3" top="0.5" bottom="0.5" header="0.05" footer="0.05"/>
  <pageSetup scale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2E7DF1-21A2-48A6-93DE-E17D6C91FAE3}"/>
</file>

<file path=customXml/itemProps2.xml><?xml version="1.0" encoding="utf-8"?>
<ds:datastoreItem xmlns:ds="http://schemas.openxmlformats.org/officeDocument/2006/customXml" ds:itemID="{B85B8CAF-AA83-4463-A5BC-BF90EFC3E6FA}"/>
</file>

<file path=customXml/itemProps3.xml><?xml version="1.0" encoding="utf-8"?>
<ds:datastoreItem xmlns:ds="http://schemas.openxmlformats.org/officeDocument/2006/customXml" ds:itemID="{E79A541F-1DBA-4549-A4B4-22A93742354D}"/>
</file>

<file path=customXml/itemProps4.xml><?xml version="1.0" encoding="utf-8"?>
<ds:datastoreItem xmlns:ds="http://schemas.openxmlformats.org/officeDocument/2006/customXml" ds:itemID="{51362A8A-2271-4A79-BFC2-5866FC98B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SEF-19E (BR-011) p1</vt:lpstr>
      <vt:lpstr>SEF-19E (BR-011) p2-7</vt:lpstr>
      <vt:lpstr>SEF-19G (BR-011) p1</vt:lpstr>
      <vt:lpstr>SEF-19G (BR-011) p2-5</vt:lpstr>
      <vt:lpstr>Sheet1</vt:lpstr>
      <vt:lpstr>_E_Det_2</vt:lpstr>
      <vt:lpstr>_E_Det_4</vt:lpstr>
      <vt:lpstr>_E_Summ</vt:lpstr>
      <vt:lpstr>_G_Det_2</vt:lpstr>
      <vt:lpstr>_G_Det_4</vt:lpstr>
      <vt:lpstr>_G_Det_5</vt:lpstr>
      <vt:lpstr>_G_Det3</vt:lpstr>
      <vt:lpstr>_G_Summ</vt:lpstr>
      <vt:lpstr>E_Det_5</vt:lpstr>
      <vt:lpstr>E_Det_7</vt:lpstr>
      <vt:lpstr>'SEF-19E (BR-011) p2-7'!Print_Titles</vt:lpstr>
      <vt:lpstr>'SEF-19G (BR-011) p2-5'!Print_Titles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NC</cp:lastModifiedBy>
  <cp:lastPrinted>2020-02-27T22:09:55Z</cp:lastPrinted>
  <dcterms:created xsi:type="dcterms:W3CDTF">2020-02-27T18:01:40Z</dcterms:created>
  <dcterms:modified xsi:type="dcterms:W3CDTF">2020-03-02T19:49:26Z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