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0" yWindow="0" windowWidth="20160" windowHeight="8550"/>
  </bookViews>
  <sheets>
    <sheet name="SEF-18E (BR-011)" sheetId="1" r:id="rId1"/>
    <sheet name="SEF-18G (BR-011)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A_1">'SEF-18E (BR-011)'!$V$1:$AH$49</definedName>
    <definedName name="_COC_E">'SEF-18G (BR-011)'!$D$1:$H$20</definedName>
    <definedName name="_ConvFact_G">'SEF-18G (BR-011)'!$I$1:$M$22</definedName>
    <definedName name="_RateInc_E">'SEF-18E (BR-011)'!$A$1:$C$41</definedName>
    <definedName name="_RateIncr">'SEF-18E (BR-011)'!$A$1:$C$41</definedName>
    <definedName name="_RateIncr_G">'SEF-18G (BR-011)'!$A$1:$C$37</definedName>
    <definedName name="_VarCost">'SEF-18E (BR-011)'!$Q$1:$U$21</definedName>
    <definedName name="CASE">'[1]Named Ranges'!$C$4</definedName>
    <definedName name="CASE_E" localSheetId="1">'[2]Named Ranges E'!$C$4</definedName>
    <definedName name="CASE_E">'[3]Named Ranges E'!$C$4</definedName>
    <definedName name="CASE_GAS">'[4]Named Ranges G'!$C$4</definedName>
    <definedName name="Comp_E" localSheetId="1">'[2]Named Ranges E'!$C$8</definedName>
    <definedName name="Comp_E">'[3]Named Ranges E'!$C$8</definedName>
    <definedName name="Comp_GAS">'[4]Named Ranges G'!$C$8</definedName>
    <definedName name="Conv_Factor_E">'SEF-18E (BR-011)'!$I$1:$L$23</definedName>
    <definedName name="Conv_Factor_G">'SEF-18G (BR-011)'!$I$3:$L$23</definedName>
    <definedName name="COST_OF_CAPITAL_E">'SEF-18E (BR-011)'!$D$1:$H$24</definedName>
    <definedName name="COST_OF_CAPITAL_G">'SEF-18G (BR-011)'!$D$1:$H$24</definedName>
    <definedName name="DOCKETNUMBER" localSheetId="1">'[1]Named Ranges'!$C$6</definedName>
    <definedName name="DOCKETNUMBER">'[5]Named Ranges'!$C$6</definedName>
    <definedName name="DOCKETNUMBER_E" localSheetId="1">'[2]Named Ranges E'!$C$6</definedName>
    <definedName name="DOCKETNUMBER_E">'[3]Named Ranges E'!$C$6</definedName>
    <definedName name="DOCKETNUMBER_GAS">'[4]Named Ranges G'!$C$6</definedName>
    <definedName name="FIT" localSheetId="1">'[1]Named Ranges'!$C$3</definedName>
    <definedName name="FIT">'[5]Named Ranges'!$C$3</definedName>
    <definedName name="FIT_E" localSheetId="1">'[2]Named Ranges E'!$C$3</definedName>
    <definedName name="FIT_E">'[3]Named Ranges E'!$C$3</definedName>
    <definedName name="FIT_GAS">'[4]Named Ranges G'!$C$3</definedName>
    <definedName name="RATE_Increase_G">'SEF-18G (BR-011)'!$A$3:$C$23</definedName>
    <definedName name="TESTYEAR" localSheetId="1">'[1]Named Ranges'!$C$5</definedName>
    <definedName name="TESTYEAR">'[5]Named Ranges'!$C$5</definedName>
    <definedName name="TESTYEAR_E" localSheetId="1">'[2]Named Ranges E'!$C$5</definedName>
    <definedName name="TESTYEAR_E">'[3]Named Ranges E'!$C$5</definedName>
    <definedName name="TESTYEAR_GAS">'[4]Named Ranges G'!$C$5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N15" i="2" s="1"/>
  <c r="N16" i="2" s="1"/>
  <c r="I14" i="2"/>
  <c r="I15" i="2" s="1"/>
  <c r="I16" i="2" s="1"/>
  <c r="I17" i="2" s="1"/>
  <c r="I18" i="2" s="1"/>
  <c r="G18" i="2"/>
  <c r="H14" i="2"/>
  <c r="D14" i="2"/>
  <c r="D15" i="2" s="1"/>
  <c r="D16" i="2" s="1"/>
  <c r="D17" i="2" s="1"/>
  <c r="D18" i="2" s="1"/>
  <c r="D19" i="2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G17" i="2"/>
  <c r="F17" i="2"/>
  <c r="M15" i="2" l="1"/>
  <c r="J15" i="2" s="1"/>
  <c r="F15" i="2"/>
  <c r="J19" i="2"/>
  <c r="I19" i="2"/>
  <c r="H13" i="2"/>
  <c r="F18" i="2"/>
  <c r="H18" i="2" s="1"/>
  <c r="C27" i="2"/>
  <c r="M17" i="2" l="1"/>
  <c r="M19" i="2" s="1"/>
  <c r="M21" i="2" s="1"/>
  <c r="C21" i="2" s="1"/>
  <c r="I20" i="2"/>
  <c r="I21" i="2" s="1"/>
  <c r="J21" i="2"/>
  <c r="H17" i="2"/>
  <c r="H19" i="2" s="1"/>
  <c r="H15" i="2"/>
  <c r="C14" i="2" s="1"/>
  <c r="F19" i="2"/>
  <c r="C16" i="2" l="1"/>
  <c r="P16" i="2"/>
  <c r="C33" i="2" l="1"/>
  <c r="C19" i="2"/>
  <c r="C22" i="2" l="1"/>
  <c r="C35" i="2"/>
  <c r="C29" i="2" l="1"/>
  <c r="C31" i="2" l="1"/>
  <c r="AD39" i="1" l="1"/>
  <c r="AE39" i="1" s="1"/>
  <c r="AG39" i="1" s="1"/>
  <c r="AH39" i="1" s="1"/>
  <c r="Y39" i="1"/>
  <c r="AA39" i="1" s="1"/>
  <c r="AB39" i="1" s="1"/>
  <c r="AD36" i="1"/>
  <c r="AA36" i="1"/>
  <c r="Y36" i="1"/>
  <c r="V36" i="1"/>
  <c r="V37" i="1" s="1"/>
  <c r="V38" i="1" s="1"/>
  <c r="V39" i="1" s="1"/>
  <c r="V40" i="1" s="1"/>
  <c r="V41" i="1" s="1"/>
  <c r="V42" i="1" s="1"/>
  <c r="V45" i="1" s="1"/>
  <c r="V46" i="1" s="1"/>
  <c r="V47" i="1" s="1"/>
  <c r="V48" i="1" s="1"/>
  <c r="V49" i="1" s="1"/>
  <c r="AD35" i="1"/>
  <c r="AA35" i="1"/>
  <c r="Y35" i="1"/>
  <c r="AD34" i="1"/>
  <c r="AE34" i="1" s="1"/>
  <c r="AA34" i="1"/>
  <c r="Y34" i="1"/>
  <c r="AD33" i="1"/>
  <c r="AE33" i="1" s="1"/>
  <c r="AA33" i="1"/>
  <c r="Y33" i="1"/>
  <c r="AH32" i="1"/>
  <c r="AE32" i="1"/>
  <c r="AB32" i="1"/>
  <c r="Y32" i="1"/>
  <c r="AH31" i="1"/>
  <c r="AE31" i="1"/>
  <c r="AB31" i="1"/>
  <c r="Y31" i="1"/>
  <c r="AD30" i="1"/>
  <c r="AE30" i="1" s="1"/>
  <c r="AA30" i="1"/>
  <c r="Y30" i="1"/>
  <c r="AD29" i="1"/>
  <c r="AA29" i="1"/>
  <c r="Y29" i="1"/>
  <c r="AH28" i="1"/>
  <c r="AE28" i="1"/>
  <c r="AB28" i="1"/>
  <c r="Y28" i="1"/>
  <c r="AH27" i="1"/>
  <c r="AE27" i="1"/>
  <c r="AB27" i="1"/>
  <c r="Y27" i="1"/>
  <c r="AB26" i="1"/>
  <c r="Y26" i="1"/>
  <c r="AD25" i="1"/>
  <c r="AA25" i="1"/>
  <c r="Y25" i="1"/>
  <c r="AB24" i="1"/>
  <c r="Y24" i="1"/>
  <c r="AD23" i="1"/>
  <c r="AG23" i="1" s="1"/>
  <c r="AA23" i="1"/>
  <c r="Y23" i="1"/>
  <c r="AD22" i="1"/>
  <c r="AA22" i="1"/>
  <c r="Y22" i="1"/>
  <c r="AD21" i="1"/>
  <c r="AG21" i="1" s="1"/>
  <c r="AA21" i="1"/>
  <c r="Y21" i="1"/>
  <c r="AH20" i="1"/>
  <c r="AE20" i="1"/>
  <c r="AB20" i="1"/>
  <c r="Y20" i="1"/>
  <c r="AH19" i="1"/>
  <c r="AE19" i="1"/>
  <c r="AB19" i="1"/>
  <c r="Y19" i="1"/>
  <c r="AB16" i="1"/>
  <c r="Y16" i="1"/>
  <c r="U18" i="1"/>
  <c r="Q14" i="1"/>
  <c r="Q15" i="1" s="1"/>
  <c r="Q16" i="1" s="1"/>
  <c r="Q17" i="1" s="1"/>
  <c r="Q18" i="1" s="1"/>
  <c r="Q19" i="1" s="1"/>
  <c r="N14" i="1"/>
  <c r="N15" i="1" s="1"/>
  <c r="N16" i="1" s="1"/>
  <c r="N17" i="1" s="1"/>
  <c r="I14" i="1"/>
  <c r="I15" i="1" s="1"/>
  <c r="I16" i="1" s="1"/>
  <c r="I17" i="1" s="1"/>
  <c r="I18" i="1" s="1"/>
  <c r="F18" i="1"/>
  <c r="D14" i="1"/>
  <c r="D15" i="1" s="1"/>
  <c r="D16" i="1" s="1"/>
  <c r="D17" i="1" s="1"/>
  <c r="D18" i="1" s="1"/>
  <c r="D19" i="1" s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G17" i="1"/>
  <c r="F17" i="1"/>
  <c r="AD11" i="1"/>
  <c r="X17" i="1" s="1"/>
  <c r="AH10" i="1"/>
  <c r="AB10" i="1"/>
  <c r="AD16" i="1" s="1"/>
  <c r="AH16" i="1" s="1"/>
  <c r="X10" i="1"/>
  <c r="AD9" i="1"/>
  <c r="AD8" i="1"/>
  <c r="AD7" i="1"/>
  <c r="M15" i="1" l="1"/>
  <c r="M17" i="1" s="1"/>
  <c r="M19" i="1" s="1"/>
  <c r="M21" i="1" s="1"/>
  <c r="C21" i="1" s="1"/>
  <c r="H14" i="1"/>
  <c r="H13" i="1"/>
  <c r="H17" i="1" s="1"/>
  <c r="AD26" i="1"/>
  <c r="F15" i="1"/>
  <c r="AG30" i="1"/>
  <c r="AD17" i="1"/>
  <c r="S15" i="1"/>
  <c r="S17" i="1" s="1"/>
  <c r="AD24" i="1"/>
  <c r="AH24" i="1" s="1"/>
  <c r="AB38" i="1"/>
  <c r="G18" i="1"/>
  <c r="H18" i="1" s="1"/>
  <c r="AG33" i="1"/>
  <c r="AG34" i="1"/>
  <c r="AG17" i="1"/>
  <c r="AE17" i="1"/>
  <c r="J19" i="1"/>
  <c r="I19" i="1"/>
  <c r="AA17" i="1"/>
  <c r="Y17" i="1"/>
  <c r="C27" i="1"/>
  <c r="AG35" i="1"/>
  <c r="AE35" i="1"/>
  <c r="AD10" i="1"/>
  <c r="F19" i="1"/>
  <c r="AE16" i="1"/>
  <c r="AE21" i="1"/>
  <c r="AE23" i="1"/>
  <c r="AG25" i="1"/>
  <c r="AE25" i="1"/>
  <c r="AG29" i="1"/>
  <c r="AE29" i="1"/>
  <c r="AG36" i="1"/>
  <c r="AE36" i="1"/>
  <c r="X15" i="1"/>
  <c r="AD15" i="1"/>
  <c r="J15" i="1"/>
  <c r="AB40" i="1"/>
  <c r="AB47" i="1" s="1"/>
  <c r="AB46" i="1"/>
  <c r="AD18" i="1"/>
  <c r="AG22" i="1"/>
  <c r="AE22" i="1"/>
  <c r="X18" i="1"/>
  <c r="H15" i="1" l="1"/>
  <c r="C14" i="1" s="1"/>
  <c r="C16" i="1" s="1"/>
  <c r="H19" i="1"/>
  <c r="AE24" i="1"/>
  <c r="AE26" i="1"/>
  <c r="AH26" i="1"/>
  <c r="AH38" i="1" s="1"/>
  <c r="I20" i="1"/>
  <c r="I21" i="1" s="1"/>
  <c r="AA18" i="1"/>
  <c r="Y18" i="1"/>
  <c r="AG18" i="1"/>
  <c r="AE18" i="1"/>
  <c r="AD38" i="1"/>
  <c r="AD40" i="1" s="1"/>
  <c r="AE15" i="1"/>
  <c r="AG15" i="1"/>
  <c r="P14" i="1"/>
  <c r="X38" i="1"/>
  <c r="X40" i="1" s="1"/>
  <c r="Y15" i="1"/>
  <c r="AA15" i="1"/>
  <c r="AA38" i="1" s="1"/>
  <c r="AH40" i="1" l="1"/>
  <c r="AH47" i="1" s="1"/>
  <c r="AH46" i="1"/>
  <c r="T15" i="1"/>
  <c r="Y38" i="1"/>
  <c r="Y40" i="1" s="1"/>
  <c r="J21" i="1"/>
  <c r="AG38" i="1"/>
  <c r="AA40" i="1"/>
  <c r="AA47" i="1" s="1"/>
  <c r="Y47" i="1" s="1"/>
  <c r="AA46" i="1"/>
  <c r="Y46" i="1" s="1"/>
  <c r="AE38" i="1"/>
  <c r="AE40" i="1" s="1"/>
  <c r="AG40" i="1" l="1"/>
  <c r="AG47" i="1" s="1"/>
  <c r="AE47" i="1" s="1"/>
  <c r="AG46" i="1"/>
  <c r="AE46" i="1" s="1"/>
  <c r="T17" i="1"/>
  <c r="U17" i="1" l="1"/>
  <c r="U19" i="1" l="1"/>
  <c r="P15" i="1" l="1"/>
  <c r="P17" i="1" l="1"/>
  <c r="C33" i="1" l="1"/>
  <c r="C19" i="1" l="1"/>
  <c r="C22" i="1" s="1"/>
  <c r="C29" i="1" s="1"/>
  <c r="C31" i="1" s="1"/>
</calcChain>
</file>

<file path=xl/sharedStrings.xml><?xml version="1.0" encoding="utf-8"?>
<sst xmlns="http://schemas.openxmlformats.org/spreadsheetml/2006/main" count="308" uniqueCount="145">
  <si>
    <t>Exhibit A-1 Power Cost Baseline Rates With and Without Microsoft</t>
  </si>
  <si>
    <t xml:space="preserve">PUGET SOUND ENERGY </t>
  </si>
  <si>
    <t>Exhibit H to the 2017 GRC - Multi-Party Settelement</t>
  </si>
  <si>
    <t>ELECTRIC RESULTS OF OPERATIONS</t>
  </si>
  <si>
    <t>&lt;=Settlement=&gt;</t>
  </si>
  <si>
    <t>&lt;=Contingent Calculation - NO MS Settlement=&gt;</t>
  </si>
  <si>
    <t>Row</t>
  </si>
  <si>
    <t xml:space="preserve">Test Year </t>
  </si>
  <si>
    <t>GENERAL RATE INCREASE</t>
  </si>
  <si>
    <t>COST OF CAPITAL - GRC</t>
  </si>
  <si>
    <t>CONVERSION FACTOR</t>
  </si>
  <si>
    <t>Regulatory Assets (1) (Fixed)</t>
  </si>
  <si>
    <t>Transmission Rate Base (Fixed)</t>
  </si>
  <si>
    <t>Production Rate Base (Fixed)</t>
  </si>
  <si>
    <t>Settlement Variable PF=&gt;</t>
  </si>
  <si>
    <t>NO MS Variable PF=&gt;</t>
  </si>
  <si>
    <t>LINE</t>
  </si>
  <si>
    <t>CAPITAL</t>
  </si>
  <si>
    <t>WEIGHTED</t>
  </si>
  <si>
    <t>Microsoft Update</t>
  </si>
  <si>
    <t>NO.</t>
  </si>
  <si>
    <t>DESCRIPTION</t>
  </si>
  <si>
    <t>STRUCTURE</t>
  </si>
  <si>
    <t>COST</t>
  </si>
  <si>
    <t>AMOUNT</t>
  </si>
  <si>
    <t>Description</t>
  </si>
  <si>
    <t>2019 GRC</t>
  </si>
  <si>
    <t>UE-190166</t>
  </si>
  <si>
    <t>Increase</t>
  </si>
  <si>
    <t>Net of tax rate of return</t>
  </si>
  <si>
    <t xml:space="preserve">Fixed </t>
  </si>
  <si>
    <t xml:space="preserve">Variable </t>
  </si>
  <si>
    <t>Test Yr</t>
  </si>
  <si>
    <t>Prod Cost</t>
  </si>
  <si>
    <t>RATE BASE</t>
  </si>
  <si>
    <t>SHORT AND LONG TERM DEBT</t>
  </si>
  <si>
    <t>BAD DEBTS</t>
  </si>
  <si>
    <t>ATTRITION DEFICIENCY FROM RON AMEN EXH. RJA-3 (DOES NOT INCLUDE POWER COSTS)</t>
  </si>
  <si>
    <t>Total Variable Costs per Exhibit A-1</t>
  </si>
  <si>
    <t>$/MWh</t>
  </si>
  <si>
    <t>F/V</t>
  </si>
  <si>
    <t>In Decoupling</t>
  </si>
  <si>
    <t>In PCA</t>
  </si>
  <si>
    <t>RATE OF RETURN</t>
  </si>
  <si>
    <t>EQUITY</t>
  </si>
  <si>
    <t>ANNUAL FILING FEE</t>
  </si>
  <si>
    <t>CHANGES TO OTHER PRICE SCHEDULES</t>
  </si>
  <si>
    <t>Revenue Sensitive Items</t>
  </si>
  <si>
    <t>9A</t>
  </si>
  <si>
    <t>(I)</t>
  </si>
  <si>
    <t>(II)</t>
  </si>
  <si>
    <t>(III)</t>
  </si>
  <si>
    <t>(IV)</t>
  </si>
  <si>
    <t>(V)</t>
  </si>
  <si>
    <t>TOTAL</t>
  </si>
  <si>
    <t>DEFICIENCY ASSOCIATED WITH POWER COSTS FROM EXH. SEF-3E PAGE 5</t>
  </si>
  <si>
    <t>Total Grossed Up Variable Costs per Exhibit A-1</t>
  </si>
  <si>
    <t>Regulatory Asset Recovery (on Row 3)</t>
  </si>
  <si>
    <t>F</t>
  </si>
  <si>
    <t>OPERATING INCOME REQUIREMENT</t>
  </si>
  <si>
    <t>Load in MWh's</t>
  </si>
  <si>
    <t>10a</t>
  </si>
  <si>
    <t>Equity Adder Centralia Coal Transition PPA</t>
  </si>
  <si>
    <t>V</t>
  </si>
  <si>
    <t>AFTER TAX SHORT TERM DEBT ( (LINE 1)* 79%)</t>
  </si>
  <si>
    <t>SUM OF TAXES OTHER</t>
  </si>
  <si>
    <t>NET REVENUE CHANGE AFTER ATTRITION</t>
  </si>
  <si>
    <t>Dollar per MWh</t>
  </si>
  <si>
    <t>Fixed Asset Recovery Other (on Row 4)</t>
  </si>
  <si>
    <t>PRO FORMA OPERATING INCOME</t>
  </si>
  <si>
    <t>Current Load in MWh's</t>
  </si>
  <si>
    <t>Fixed Asset Recovery-Prod Factored (on Row 5)</t>
  </si>
  <si>
    <t>OPERATING INCOME DEFICIENCY</t>
  </si>
  <si>
    <t>TOTAL AFTER TAX COST OF CAPITAL</t>
  </si>
  <si>
    <t>Increase in Power Costs</t>
  </si>
  <si>
    <t>501-Steam Fuel Incl PC Reg Amort</t>
  </si>
  <si>
    <t>555-Purchased power Incl PC Reg Amort</t>
  </si>
  <si>
    <t>557-Other Power Exp</t>
  </si>
  <si>
    <t xml:space="preserve"> REVENUE CHANGE BEFORE ATTRITION AND RIDERS (1)</t>
  </si>
  <si>
    <t>15a</t>
  </si>
  <si>
    <t>Payroll Overheads - Benefits (Inc. Worker's Comp)</t>
  </si>
  <si>
    <r>
      <t xml:space="preserve">CHANGES TO OTHER PRICE SCHEDULES FROM </t>
    </r>
    <r>
      <rPr>
        <sz val="10"/>
        <rFont val="Times New Roman"/>
        <family val="1"/>
      </rPr>
      <t>EXH. JAP-14:</t>
    </r>
  </si>
  <si>
    <t>15b</t>
  </si>
  <si>
    <t>Property Insurance</t>
  </si>
  <si>
    <t>DECREASE TO SCHEDULE 95 POWER COST ADJUSTMENT CLAUSE</t>
  </si>
  <si>
    <t>15c</t>
  </si>
  <si>
    <t>Montana Electric Energy Tax</t>
  </si>
  <si>
    <t>DECREASE TO SCHEDULE 141 EXPEDITED RATE FILING RATE ADJUSTMENT</t>
  </si>
  <si>
    <t>15d</t>
  </si>
  <si>
    <t>Payroll Taxes on Production Wages</t>
  </si>
  <si>
    <t>INCREASE TO SCHEDULE 141Y TEMPORARY FEDERAL INCOME TAX RATE CREDIT</t>
  </si>
  <si>
    <t>15e</t>
  </si>
  <si>
    <t>Brokerage Fees 55700003</t>
  </si>
  <si>
    <t>SUBTOTAL CHANGES TO OTHER PRICE SCHEDULES</t>
  </si>
  <si>
    <t>547-Fuel Incl PC Reg Amort</t>
  </si>
  <si>
    <t>565-Wheeling Incl PC Reg Amort</t>
  </si>
  <si>
    <t>NET REVENUE CHANGE BEFORE ATTRITION</t>
  </si>
  <si>
    <t>Transmission Revenue 456.1</t>
  </si>
  <si>
    <t>Production O&amp;M</t>
  </si>
  <si>
    <t>ATTRITION ADJUSTMENT</t>
  </si>
  <si>
    <t>447-Sales to Others</t>
  </si>
  <si>
    <t>456-Purch/Sales Non-Core Gas</t>
  </si>
  <si>
    <t>NET REVENUE CHANGE AFTER ATTRITION FROM PAGE 4 OF 6</t>
  </si>
  <si>
    <t>Transmission Exp - 500KV</t>
  </si>
  <si>
    <t>Depreciation-Production (FERC 403)</t>
  </si>
  <si>
    <t>REDUCTION TO SUPPORTED AMOUNT</t>
  </si>
  <si>
    <t>Depreciation-Transmission</t>
  </si>
  <si>
    <t>Amortization  - Regulatory Assets &amp; Liab - Non PC Only (1)</t>
  </si>
  <si>
    <r>
      <t>NET REVENUE CHANGE REQUEST</t>
    </r>
    <r>
      <rPr>
        <sz val="10"/>
        <rFont val="Times New Roman"/>
        <family val="1"/>
      </rPr>
      <t>ED EXH. JAP-14</t>
    </r>
  </si>
  <si>
    <t>N/A (formerly hedging line of credit)</t>
  </si>
  <si>
    <t>Subtotal &amp; Baseline Rate</t>
  </si>
  <si>
    <t>Grossed up for RSI</t>
  </si>
  <si>
    <t>(1) AMOUNT RELATED TO WHOLESALE</t>
  </si>
  <si>
    <t>Test Year DELIVERED Load (MWH's)</t>
  </si>
  <si>
    <t xml:space="preserve"> &lt;-- includes Firm Wholesale</t>
  </si>
  <si>
    <t>Total</t>
  </si>
  <si>
    <t>Variable</t>
  </si>
  <si>
    <t>Baseline Rate Summarized</t>
  </si>
  <si>
    <t>BLR Net of RSI</t>
  </si>
  <si>
    <t>BLR Grossed Up for RSI</t>
  </si>
  <si>
    <t>(1) - Amortization is picked up in Regulatory Assets and Liabilities Adjustment and White River Adjustment.</t>
  </si>
  <si>
    <t xml:space="preserve">     Docket UE-190529</t>
  </si>
  <si>
    <t>EXH. SEF-18E (BR- 11) page 1 of 6</t>
  </si>
  <si>
    <t>EXH. SEF-18E (BR- 11) page 2 of 6</t>
  </si>
  <si>
    <t>EXH. SEF-18E (BR- 11) page 3 of 6</t>
  </si>
  <si>
    <t>EXH. SEF-18E (BR- 11) page 4 of 6</t>
  </si>
  <si>
    <t>EXH. SEF-18E (BR- 11) page 5 of 6</t>
  </si>
  <si>
    <t>EXH. SEF-18E (BR- 11) page 6 of 6</t>
  </si>
  <si>
    <t>RESULTS OF OPERATIONS</t>
  </si>
  <si>
    <t>COST OF CAPITAL - PROFORMA</t>
  </si>
  <si>
    <t>ATTRITION DEFICIENCY SUPPORTED BY RON AMEN (EXH. RJA-4)</t>
  </si>
  <si>
    <t xml:space="preserve"> REVENUE CHANGE BEFORE ATTRITION AND RIDERS</t>
  </si>
  <si>
    <t>CHANGES TO OTHER PRICE SCHEDULES FROM EXH. JAP-15:</t>
  </si>
  <si>
    <t>DECREASE TO SCHEDULE 149 GAS COST RECOVERY MECHANISM FOR PIPELINE REPLACEMENT</t>
  </si>
  <si>
    <t>NET REVENUE CHANGE AFTER ATTRITION FROM PAGE 4 OF 4</t>
  </si>
  <si>
    <t>NET REVENUE CHANGE REQUESTED EXH. JAP-15</t>
  </si>
  <si>
    <t xml:space="preserve">    Docket UG-190530</t>
  </si>
  <si>
    <t>EXH. SEF-18G (BR-011) page 1 of 4</t>
  </si>
  <si>
    <t>EXH. SEF-18G (BR-011) page 2 of 4</t>
  </si>
  <si>
    <t>EXH. SEF-18G (BR-011) page 3 of 4</t>
  </si>
  <si>
    <t>EXH. SEF-18G (BR-011) page 4 of 4</t>
  </si>
  <si>
    <t>2019 GENERAL RATE CASE</t>
  </si>
  <si>
    <t>FEDERAL INCOME TAX ( LINE 7  * 21% )</t>
  </si>
  <si>
    <t>12 MONTHS ENDED DECEMBER 31, 2018</t>
  </si>
  <si>
    <t>PUGET SOUND ENERGY - NATURAL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</si>
</sst>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_(* #,##0_);_(* \(#,##0\);_(* &quot;-&quot;??_);_(@_)"/>
    <numFmt numFmtId="167" formatCode="0.0000000"/>
    <numFmt numFmtId="168" formatCode="_(* #,##0.000000_);_(* \(#,##0.000000\);_(* &quot;-&quot;??????_);_(@_)"/>
    <numFmt numFmtId="169" formatCode="0.0000%"/>
    <numFmt numFmtId="170" formatCode="_(&quot;$&quot;* #,##0.000_);_(&quot;$&quot;* \(#,##0.000\);_(&quot;$&quot;* &quot;-&quot;??_);_(@_)"/>
    <numFmt numFmtId="171" formatCode="_(* #,##0.0000000_);_(* \(#,##0.00000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Helv"/>
    </font>
    <font>
      <b/>
      <sz val="10"/>
      <color theme="1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color rgb="FF0000FF"/>
      <name val="Times New Roman"/>
      <family val="1"/>
    </font>
    <font>
      <sz val="14"/>
      <color rgb="FF0000FF"/>
      <name val="Helv"/>
    </font>
    <font>
      <sz val="14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name val="Calibri"/>
      <family val="2"/>
      <scheme val="minor"/>
    </font>
    <font>
      <b/>
      <sz val="10"/>
      <color rgb="FFFF0000"/>
      <name val="Times New Roman"/>
      <family val="1"/>
    </font>
    <font>
      <sz val="9"/>
      <color theme="1"/>
      <name val="Arial"/>
      <family val="2"/>
    </font>
    <font>
      <b/>
      <sz val="9"/>
      <name val="Calibri"/>
      <family val="2"/>
      <scheme val="minor"/>
    </font>
    <font>
      <sz val="10"/>
      <name val="Times New Roman"/>
      <family val="1"/>
    </font>
    <font>
      <b/>
      <i/>
      <sz val="10"/>
      <color rgb="FF0000FF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4" fillId="0" borderId="0" xfId="0" applyNumberFormat="1" applyFont="1" applyFill="1" applyAlignment="1">
      <alignment horizontal="left"/>
    </xf>
    <xf numFmtId="0" fontId="5" fillId="0" borderId="0" xfId="0" applyNumberFormat="1" applyFont="1" applyFill="1" applyAlignment="1"/>
    <xf numFmtId="0" fontId="8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164" fontId="4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/>
    <xf numFmtId="0" fontId="10" fillId="0" borderId="0" xfId="0" applyNumberFormat="1" applyFont="1" applyFill="1" applyAlignment="1">
      <alignment horizontal="right"/>
    </xf>
    <xf numFmtId="0" fontId="11" fillId="0" borderId="0" xfId="0" applyNumberFormat="1" applyFont="1" applyFill="1" applyAlignment="1">
      <alignment horizontal="left"/>
    </xf>
    <xf numFmtId="0" fontId="15" fillId="0" borderId="0" xfId="0" applyNumberFormat="1" applyFont="1" applyFill="1" applyAlignment="1">
      <alignment horizontal="center"/>
    </xf>
    <xf numFmtId="0" fontId="15" fillId="0" borderId="0" xfId="0" quotePrefix="1" applyNumberFormat="1" applyFont="1" applyFill="1" applyAlignment="1">
      <alignment horizontal="left"/>
    </xf>
    <xf numFmtId="0" fontId="16" fillId="0" borderId="6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Continuous"/>
    </xf>
    <xf numFmtId="0" fontId="15" fillId="0" borderId="0" xfId="0" applyNumberFormat="1" applyFont="1" applyFill="1" applyAlignment="1">
      <alignment horizontal="left"/>
    </xf>
    <xf numFmtId="165" fontId="15" fillId="0" borderId="9" xfId="0" applyNumberFormat="1" applyFont="1" applyFill="1" applyBorder="1" applyAlignment="1"/>
    <xf numFmtId="166" fontId="15" fillId="0" borderId="9" xfId="0" applyNumberFormat="1" applyFont="1" applyFill="1" applyBorder="1" applyAlignment="1">
      <alignment horizontal="right"/>
    </xf>
    <xf numFmtId="0" fontId="10" fillId="0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15" fillId="0" borderId="0" xfId="0" applyNumberFormat="1" applyFont="1" applyFill="1" applyAlignment="1"/>
    <xf numFmtId="165" fontId="15" fillId="0" borderId="13" xfId="0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/>
    <xf numFmtId="0" fontId="16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center"/>
    </xf>
    <xf numFmtId="0" fontId="10" fillId="0" borderId="14" xfId="0" applyNumberFormat="1" applyFont="1" applyFill="1" applyBorder="1" applyAlignment="1">
      <alignment horizontal="center"/>
    </xf>
    <xf numFmtId="0" fontId="2" fillId="0" borderId="14" xfId="0" applyFont="1" applyBorder="1"/>
    <xf numFmtId="0" fontId="8" fillId="0" borderId="14" xfId="0" applyFont="1" applyBorder="1" applyAlignment="1">
      <alignment horizontal="center"/>
    </xf>
    <xf numFmtId="43" fontId="15" fillId="0" borderId="0" xfId="0" applyNumberFormat="1" applyFont="1" applyFill="1" applyBorder="1" applyAlignment="1">
      <alignment horizontal="right"/>
    </xf>
    <xf numFmtId="0" fontId="16" fillId="0" borderId="10" xfId="0" applyNumberFormat="1" applyFont="1" applyFill="1" applyBorder="1" applyAlignment="1">
      <alignment horizontal="center"/>
    </xf>
    <xf numFmtId="165" fontId="15" fillId="0" borderId="0" xfId="0" applyNumberFormat="1" applyFont="1" applyFill="1" applyAlignment="1">
      <alignment horizontal="left"/>
    </xf>
    <xf numFmtId="0" fontId="21" fillId="0" borderId="0" xfId="0" applyNumberFormat="1" applyFont="1" applyFill="1" applyAlignment="1">
      <alignment horizontal="center"/>
    </xf>
    <xf numFmtId="0" fontId="21" fillId="0" borderId="0" xfId="0" applyNumberFormat="1" applyFont="1" applyFill="1" applyAlignment="1"/>
    <xf numFmtId="0" fontId="21" fillId="0" borderId="0" xfId="0" applyNumberFormat="1" applyFont="1" applyFill="1" applyAlignment="1">
      <alignment horizontal="left"/>
    </xf>
    <xf numFmtId="164" fontId="21" fillId="0" borderId="0" xfId="0" applyNumberFormat="1" applyFont="1" applyFill="1" applyAlignment="1"/>
    <xf numFmtId="43" fontId="15" fillId="0" borderId="0" xfId="0" applyNumberFormat="1" applyFont="1" applyFill="1" applyAlignment="1">
      <alignment horizontal="left"/>
    </xf>
    <xf numFmtId="166" fontId="16" fillId="0" borderId="0" xfId="0" applyNumberFormat="1" applyFont="1" applyFill="1" applyBorder="1" applyAlignment="1">
      <alignment horizontal="center"/>
    </xf>
    <xf numFmtId="166" fontId="16" fillId="0" borderId="10" xfId="0" applyNumberFormat="1" applyFont="1" applyFill="1" applyBorder="1" applyAlignment="1">
      <alignment horizontal="center"/>
    </xf>
    <xf numFmtId="0" fontId="6" fillId="0" borderId="0" xfId="0" applyNumberFormat="1" applyFont="1" applyFill="1" applyAlignment="1"/>
    <xf numFmtId="0" fontId="16" fillId="0" borderId="9" xfId="0" applyNumberFormat="1" applyFont="1" applyFill="1" applyBorder="1" applyAlignment="1">
      <alignment horizontal="center"/>
    </xf>
    <xf numFmtId="169" fontId="21" fillId="0" borderId="0" xfId="0" applyNumberFormat="1" applyFont="1" applyFill="1" applyAlignment="1"/>
    <xf numFmtId="164" fontId="21" fillId="0" borderId="14" xfId="0" applyNumberFormat="1" applyFont="1" applyFill="1" applyBorder="1" applyAlignment="1"/>
    <xf numFmtId="170" fontId="15" fillId="0" borderId="0" xfId="0" applyNumberFormat="1" applyFont="1" applyFill="1" applyBorder="1" applyAlignment="1"/>
    <xf numFmtId="166" fontId="15" fillId="0" borderId="0" xfId="0" applyNumberFormat="1" applyFont="1" applyFill="1" applyBorder="1" applyAlignment="1">
      <alignment horizontal="center"/>
    </xf>
    <xf numFmtId="166" fontId="6" fillId="0" borderId="0" xfId="0" applyNumberFormat="1" applyFont="1" applyFill="1" applyAlignment="1"/>
    <xf numFmtId="164" fontId="21" fillId="0" borderId="0" xfId="0" applyNumberFormat="1" applyFont="1" applyFill="1" applyBorder="1" applyAlignment="1"/>
    <xf numFmtId="166" fontId="15" fillId="0" borderId="9" xfId="0" applyNumberFormat="1" applyFont="1" applyFill="1" applyBorder="1" applyAlignment="1"/>
    <xf numFmtId="0" fontId="2" fillId="0" borderId="0" xfId="0" applyFont="1" applyFill="1"/>
    <xf numFmtId="9" fontId="21" fillId="0" borderId="0" xfId="0" applyNumberFormat="1" applyFont="1" applyFill="1" applyAlignment="1"/>
    <xf numFmtId="41" fontId="22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horizontal="left" indent="1"/>
    </xf>
    <xf numFmtId="0" fontId="15" fillId="0" borderId="0" xfId="0" applyNumberFormat="1" applyFont="1" applyFill="1" applyAlignment="1">
      <alignment horizontal="center" vertical="top"/>
    </xf>
    <xf numFmtId="0" fontId="15" fillId="0" borderId="0" xfId="0" applyNumberFormat="1" applyFont="1" applyFill="1" applyAlignment="1">
      <alignment vertical="top"/>
    </xf>
    <xf numFmtId="0" fontId="15" fillId="0" borderId="0" xfId="0" quotePrefix="1" applyNumberFormat="1" applyFont="1" applyFill="1" applyBorder="1" applyAlignment="1">
      <alignment horizontal="left"/>
    </xf>
    <xf numFmtId="0" fontId="17" fillId="0" borderId="9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7" fillId="0" borderId="10" xfId="0" applyNumberFormat="1" applyFont="1" applyFill="1" applyBorder="1" applyAlignment="1"/>
    <xf numFmtId="0" fontId="15" fillId="0" borderId="0" xfId="0" applyNumberFormat="1" applyFont="1" applyFill="1" applyAlignment="1">
      <alignment horizontal="left" vertical="center" indent="1"/>
    </xf>
    <xf numFmtId="165" fontId="15" fillId="0" borderId="13" xfId="0" applyNumberFormat="1" applyFont="1" applyFill="1" applyBorder="1" applyAlignment="1"/>
    <xf numFmtId="165" fontId="15" fillId="0" borderId="15" xfId="0" applyNumberFormat="1" applyFont="1" applyFill="1" applyBorder="1" applyAlignment="1"/>
    <xf numFmtId="165" fontId="15" fillId="0" borderId="18" xfId="0" applyNumberFormat="1" applyFont="1" applyFill="1" applyBorder="1" applyAlignment="1"/>
    <xf numFmtId="171" fontId="15" fillId="0" borderId="9" xfId="0" applyNumberFormat="1" applyFont="1" applyFill="1" applyBorder="1" applyAlignment="1">
      <alignment horizontal="right"/>
    </xf>
    <xf numFmtId="171" fontId="15" fillId="0" borderId="0" xfId="0" applyNumberFormat="1" applyFont="1" applyFill="1" applyBorder="1" applyAlignment="1">
      <alignment horizontal="right"/>
    </xf>
    <xf numFmtId="166" fontId="15" fillId="0" borderId="0" xfId="0" applyNumberFormat="1" applyFont="1" applyFill="1" applyBorder="1"/>
    <xf numFmtId="0" fontId="17" fillId="0" borderId="0" xfId="0" applyNumberFormat="1" applyFont="1" applyFill="1" applyAlignment="1"/>
    <xf numFmtId="164" fontId="7" fillId="0" borderId="0" xfId="0" applyNumberFormat="1" applyFont="1" applyFill="1" applyAlignment="1">
      <alignment horizontal="left" wrapText="1"/>
    </xf>
    <xf numFmtId="0" fontId="8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12" fillId="0" borderId="3" xfId="0" applyNumberFormat="1" applyFont="1" applyFill="1" applyBorder="1" applyAlignment="1">
      <alignment horizontal="centerContinuous"/>
    </xf>
    <xf numFmtId="0" fontId="12" fillId="0" borderId="4" xfId="0" applyNumberFormat="1" applyFont="1" applyFill="1" applyBorder="1" applyAlignment="1">
      <alignment horizontal="centerContinuous"/>
    </xf>
    <xf numFmtId="164" fontId="13" fillId="0" borderId="4" xfId="0" applyNumberFormat="1" applyFont="1" applyFill="1" applyBorder="1" applyAlignment="1">
      <alignment horizontal="centerContinuous" wrapText="1"/>
    </xf>
    <xf numFmtId="164" fontId="13" fillId="0" borderId="5" xfId="0" applyNumberFormat="1" applyFont="1" applyFill="1" applyBorder="1" applyAlignment="1">
      <alignment horizontal="centerContinuous" wrapText="1"/>
    </xf>
    <xf numFmtId="0" fontId="14" fillId="0" borderId="0" xfId="0" applyNumberFormat="1" applyFont="1" applyFill="1" applyAlignment="1"/>
    <xf numFmtId="0" fontId="17" fillId="0" borderId="7" xfId="0" applyNumberFormat="1" applyFont="1" applyFill="1" applyBorder="1" applyAlignment="1"/>
    <xf numFmtId="0" fontId="17" fillId="0" borderId="8" xfId="0" applyNumberFormat="1" applyFont="1" applyFill="1" applyBorder="1" applyAlignment="1"/>
    <xf numFmtId="0" fontId="6" fillId="0" borderId="7" xfId="0" applyNumberFormat="1" applyFont="1" applyFill="1" applyBorder="1" applyAlignment="1"/>
    <xf numFmtId="0" fontId="6" fillId="0" borderId="8" xfId="0" applyNumberFormat="1" applyFont="1" applyFill="1" applyBorder="1" applyAlignment="1"/>
    <xf numFmtId="0" fontId="18" fillId="0" borderId="0" xfId="0" applyFont="1" applyFill="1" applyAlignment="1">
      <alignment horizontal="centerContinuous"/>
    </xf>
    <xf numFmtId="164" fontId="7" fillId="0" borderId="0" xfId="0" applyNumberFormat="1" applyFont="1" applyFill="1" applyBorder="1" applyAlignment="1">
      <alignment horizontal="left" wrapText="1"/>
    </xf>
    <xf numFmtId="164" fontId="7" fillId="0" borderId="10" xfId="0" applyNumberFormat="1" applyFont="1" applyFill="1" applyBorder="1" applyAlignment="1">
      <alignment horizontal="left" wrapText="1"/>
    </xf>
    <xf numFmtId="0" fontId="8" fillId="0" borderId="0" xfId="0" applyFont="1" applyFill="1"/>
    <xf numFmtId="0" fontId="15" fillId="0" borderId="10" xfId="0" applyNumberFormat="1" applyFont="1" applyFill="1" applyBorder="1" applyAlignment="1"/>
    <xf numFmtId="0" fontId="19" fillId="0" borderId="1" xfId="0" applyNumberFormat="1" applyFont="1" applyFill="1" applyBorder="1" applyAlignment="1"/>
    <xf numFmtId="0" fontId="17" fillId="0" borderId="2" xfId="0" applyNumberFormat="1" applyFont="1" applyFill="1" applyBorder="1" applyAlignment="1">
      <alignment horizontal="right"/>
    </xf>
    <xf numFmtId="167" fontId="17" fillId="0" borderId="11" xfId="0" applyNumberFormat="1" applyFont="1" applyFill="1" applyBorder="1" applyAlignment="1"/>
    <xf numFmtId="0" fontId="15" fillId="0" borderId="1" xfId="0" applyNumberFormat="1" applyFont="1" applyFill="1" applyBorder="1" applyAlignment="1"/>
    <xf numFmtId="167" fontId="17" fillId="0" borderId="12" xfId="0" applyNumberFormat="1" applyFont="1" applyFill="1" applyBorder="1" applyAlignment="1"/>
    <xf numFmtId="0" fontId="8" fillId="0" borderId="0" xfId="0" applyFont="1" applyFill="1" applyAlignment="1">
      <alignment horizontal="center"/>
    </xf>
    <xf numFmtId="0" fontId="2" fillId="0" borderId="14" xfId="0" applyFont="1" applyFill="1" applyBorder="1"/>
    <xf numFmtId="0" fontId="8" fillId="0" borderId="14" xfId="0" applyFont="1" applyFill="1" applyBorder="1" applyAlignment="1">
      <alignment horizontal="center"/>
    </xf>
    <xf numFmtId="10" fontId="15" fillId="0" borderId="9" xfId="0" applyNumberFormat="1" applyFont="1" applyFill="1" applyBorder="1" applyAlignment="1"/>
    <xf numFmtId="0" fontId="0" fillId="0" borderId="0" xfId="0" applyFill="1"/>
    <xf numFmtId="0" fontId="15" fillId="0" borderId="9" xfId="0" applyNumberFormat="1" applyFont="1" applyFill="1" applyBorder="1" applyAlignment="1"/>
    <xf numFmtId="41" fontId="2" fillId="0" borderId="0" xfId="0" applyNumberFormat="1" applyFont="1" applyFill="1"/>
    <xf numFmtId="168" fontId="2" fillId="0" borderId="0" xfId="0" applyNumberFormat="1" applyFont="1" applyFill="1" applyAlignment="1"/>
    <xf numFmtId="165" fontId="15" fillId="0" borderId="0" xfId="0" applyNumberFormat="1" applyFont="1" applyFill="1" applyBorder="1" applyAlignment="1"/>
    <xf numFmtId="165" fontId="15" fillId="0" borderId="10" xfId="0" applyNumberFormat="1" applyFont="1" applyFill="1" applyBorder="1" applyAlignment="1"/>
    <xf numFmtId="41" fontId="2" fillId="0" borderId="0" xfId="0" applyNumberFormat="1" applyFont="1" applyFill="1" applyBorder="1"/>
    <xf numFmtId="166" fontId="15" fillId="0" borderId="10" xfId="0" applyNumberFormat="1" applyFont="1" applyFill="1" applyBorder="1" applyAlignment="1"/>
    <xf numFmtId="170" fontId="21" fillId="0" borderId="17" xfId="0" applyNumberFormat="1" applyFont="1" applyFill="1" applyBorder="1" applyAlignment="1"/>
    <xf numFmtId="166" fontId="15" fillId="0" borderId="0" xfId="0" applyNumberFormat="1" applyFont="1" applyFill="1" applyBorder="1" applyAlignment="1"/>
    <xf numFmtId="41" fontId="21" fillId="0" borderId="0" xfId="0" applyNumberFormat="1" applyFont="1" applyFill="1" applyBorder="1" applyAlignment="1"/>
    <xf numFmtId="0" fontId="2" fillId="0" borderId="0" xfId="0" applyFont="1" applyFill="1" applyAlignment="1">
      <alignment horizontal="left" indent="1"/>
    </xf>
    <xf numFmtId="170" fontId="15" fillId="0" borderId="15" xfId="0" applyNumberFormat="1" applyFont="1" applyFill="1" applyBorder="1" applyAlignment="1"/>
    <xf numFmtId="171" fontId="15" fillId="0" borderId="0" xfId="0" applyNumberFormat="1" applyFont="1" applyFill="1" applyBorder="1" applyAlignment="1"/>
    <xf numFmtId="171" fontId="15" fillId="0" borderId="10" xfId="0" applyNumberFormat="1" applyFont="1" applyFill="1" applyBorder="1" applyAlignment="1"/>
    <xf numFmtId="0" fontId="2" fillId="0" borderId="0" xfId="0" quotePrefix="1" applyFont="1" applyFill="1"/>
    <xf numFmtId="0" fontId="15" fillId="0" borderId="0" xfId="0" applyNumberFormat="1" applyFont="1" applyFill="1" applyBorder="1" applyAlignment="1">
      <alignment horizontal="center" wrapText="1"/>
    </xf>
    <xf numFmtId="0" fontId="15" fillId="0" borderId="10" xfId="0" applyNumberFormat="1" applyFont="1" applyFill="1" applyBorder="1" applyAlignment="1">
      <alignment horizontal="center" wrapText="1"/>
    </xf>
    <xf numFmtId="165" fontId="17" fillId="0" borderId="9" xfId="0" applyNumberFormat="1" applyFont="1" applyFill="1" applyBorder="1" applyAlignment="1"/>
    <xf numFmtId="170" fontId="15" fillId="0" borderId="10" xfId="0" applyNumberFormat="1" applyFont="1" applyFill="1" applyBorder="1" applyAlignment="1"/>
    <xf numFmtId="0" fontId="17" fillId="0" borderId="19" xfId="0" applyNumberFormat="1" applyFont="1" applyFill="1" applyBorder="1" applyAlignment="1"/>
    <xf numFmtId="170" fontId="15" fillId="0" borderId="20" xfId="0" applyNumberFormat="1" applyFont="1" applyFill="1" applyBorder="1" applyAlignment="1"/>
    <xf numFmtId="170" fontId="15" fillId="0" borderId="21" xfId="0" applyNumberFormat="1" applyFont="1" applyFill="1" applyBorder="1" applyAlignment="1"/>
    <xf numFmtId="164" fontId="21" fillId="0" borderId="17" xfId="0" applyNumberFormat="1" applyFont="1" applyFill="1" applyBorder="1" applyAlignment="1" applyProtection="1">
      <protection locked="0"/>
    </xf>
    <xf numFmtId="0" fontId="21" fillId="0" borderId="15" xfId="0" applyFont="1" applyFill="1" applyBorder="1"/>
    <xf numFmtId="9" fontId="21" fillId="0" borderId="15" xfId="0" applyNumberFormat="1" applyFont="1" applyFill="1" applyBorder="1"/>
    <xf numFmtId="10" fontId="21" fillId="0" borderId="15" xfId="0" applyNumberFormat="1" applyFont="1" applyFill="1" applyBorder="1"/>
    <xf numFmtId="0" fontId="21" fillId="0" borderId="0" xfId="0" applyFont="1" applyFill="1"/>
    <xf numFmtId="41" fontId="21" fillId="0" borderId="0" xfId="0" applyNumberFormat="1" applyFont="1" applyFill="1"/>
    <xf numFmtId="42" fontId="21" fillId="0" borderId="15" xfId="0" applyNumberFormat="1" applyFont="1" applyFill="1" applyBorder="1"/>
    <xf numFmtId="42" fontId="21" fillId="0" borderId="0" xfId="0" applyNumberFormat="1" applyFont="1" applyFill="1"/>
    <xf numFmtId="166" fontId="21" fillId="0" borderId="0" xfId="0" applyNumberFormat="1" applyFont="1" applyFill="1"/>
    <xf numFmtId="41" fontId="21" fillId="0" borderId="0" xfId="0" applyNumberFormat="1" applyFont="1" applyFill="1" applyBorder="1"/>
    <xf numFmtId="10" fontId="21" fillId="0" borderId="0" xfId="0" applyNumberFormat="1" applyFont="1" applyFill="1"/>
    <xf numFmtId="42" fontId="21" fillId="0" borderId="16" xfId="0" applyNumberFormat="1" applyFont="1" applyFill="1" applyBorder="1"/>
    <xf numFmtId="44" fontId="21" fillId="0" borderId="0" xfId="0" applyNumberFormat="1" applyFont="1" applyFill="1"/>
    <xf numFmtId="166" fontId="21" fillId="0" borderId="15" xfId="0" applyNumberFormat="1" applyFont="1" applyFill="1" applyBorder="1"/>
    <xf numFmtId="42" fontId="21" fillId="0" borderId="17" xfId="0" applyNumberFormat="1" applyFont="1" applyFill="1" applyBorder="1"/>
    <xf numFmtId="0" fontId="6" fillId="0" borderId="0" xfId="0" applyFont="1" applyFill="1"/>
    <xf numFmtId="168" fontId="21" fillId="0" borderId="14" xfId="0" applyNumberFormat="1" applyFont="1" applyFill="1" applyBorder="1"/>
    <xf numFmtId="166" fontId="6" fillId="0" borderId="0" xfId="0" applyNumberFormat="1" applyFont="1" applyFill="1"/>
    <xf numFmtId="41" fontId="6" fillId="0" borderId="0" xfId="0" applyNumberFormat="1" applyFont="1" applyFill="1"/>
    <xf numFmtId="41" fontId="21" fillId="0" borderId="15" xfId="0" applyNumberFormat="1" applyFont="1" applyFill="1" applyBorder="1"/>
    <xf numFmtId="166" fontId="21" fillId="0" borderId="0" xfId="1" applyNumberFormat="1" applyFont="1" applyFill="1"/>
    <xf numFmtId="0" fontId="8" fillId="0" borderId="22" xfId="0" applyFont="1" applyBorder="1"/>
    <xf numFmtId="0" fontId="3" fillId="0" borderId="23" xfId="0" applyFont="1" applyBorder="1" applyAlignment="1">
      <alignment horizontal="centerContinuous"/>
    </xf>
    <xf numFmtId="0" fontId="8" fillId="0" borderId="22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166" fontId="15" fillId="0" borderId="10" xfId="0" applyNumberFormat="1" applyFont="1" applyFill="1" applyBorder="1" applyAlignment="1">
      <alignment horizontal="center"/>
    </xf>
    <xf numFmtId="0" fontId="2" fillId="0" borderId="25" xfId="0" applyFont="1" applyFill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2" fillId="0" borderId="27" xfId="0" applyFont="1" applyFill="1" applyBorder="1" applyAlignment="1">
      <alignment horizontal="left"/>
    </xf>
    <xf numFmtId="0" fontId="21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/>
    <xf numFmtId="42" fontId="21" fillId="0" borderId="0" xfId="0" applyNumberFormat="1" applyFont="1" applyFill="1" applyBorder="1"/>
    <xf numFmtId="0" fontId="21" fillId="0" borderId="0" xfId="0" applyNumberFormat="1" applyFont="1" applyFill="1" applyBorder="1" applyAlignment="1">
      <alignment horizontal="left"/>
    </xf>
    <xf numFmtId="10" fontId="21" fillId="0" borderId="0" xfId="0" applyNumberFormat="1" applyFont="1" applyFill="1" applyBorder="1"/>
    <xf numFmtId="0" fontId="21" fillId="0" borderId="0" xfId="0" applyFont="1" applyFill="1" applyBorder="1"/>
    <xf numFmtId="166" fontId="21" fillId="0" borderId="0" xfId="0" applyNumberFormat="1" applyFont="1" applyFill="1" applyBorder="1"/>
    <xf numFmtId="168" fontId="21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quotePrefix="1" applyFont="1" applyFill="1" applyBorder="1"/>
    <xf numFmtId="0" fontId="0" fillId="0" borderId="0" xfId="0" applyFill="1" applyBorder="1"/>
    <xf numFmtId="0" fontId="6" fillId="0" borderId="0" xfId="0" applyFont="1" applyFill="1" applyBorder="1"/>
    <xf numFmtId="10" fontId="2" fillId="0" borderId="0" xfId="0" applyNumberFormat="1" applyFont="1" applyFill="1" applyBorder="1"/>
    <xf numFmtId="166" fontId="22" fillId="0" borderId="0" xfId="0" applyNumberFormat="1" applyFont="1" applyFill="1" applyBorder="1"/>
    <xf numFmtId="0" fontId="22" fillId="0" borderId="0" xfId="0" applyFont="1" applyFill="1" applyBorder="1"/>
    <xf numFmtId="168" fontId="2" fillId="0" borderId="0" xfId="0" applyNumberFormat="1" applyFont="1" applyFill="1" applyBorder="1"/>
    <xf numFmtId="166" fontId="2" fillId="0" borderId="0" xfId="0" applyNumberFormat="1" applyFont="1" applyFill="1" applyBorder="1"/>
    <xf numFmtId="41" fontId="22" fillId="0" borderId="0" xfId="0" applyNumberFormat="1" applyFont="1" applyFill="1" applyBorder="1"/>
    <xf numFmtId="42" fontId="22" fillId="0" borderId="0" xfId="0" applyNumberFormat="1" applyFont="1" applyFill="1" applyBorder="1"/>
    <xf numFmtId="42" fontId="2" fillId="0" borderId="0" xfId="0" applyNumberFormat="1" applyFont="1" applyFill="1" applyBorder="1"/>
    <xf numFmtId="0" fontId="23" fillId="0" borderId="0" xfId="0" applyFont="1"/>
    <xf numFmtId="0" fontId="3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3" fillId="0" borderId="0" xfId="0" applyFont="1"/>
    <xf numFmtId="0" fontId="25" fillId="0" borderId="0" xfId="0" applyNumberFormat="1" applyFont="1" applyFill="1" applyAlignment="1">
      <alignment horizontal="center"/>
    </xf>
    <xf numFmtId="0" fontId="25" fillId="0" borderId="0" xfId="0" applyNumberFormat="1" applyFont="1" applyFill="1" applyAlignment="1"/>
    <xf numFmtId="0" fontId="25" fillId="0" borderId="0" xfId="0" applyNumberFormat="1" applyFont="1" applyFill="1" applyAlignment="1">
      <alignment horizontal="left"/>
    </xf>
    <xf numFmtId="164" fontId="25" fillId="0" borderId="0" xfId="0" applyNumberFormat="1" applyFont="1" applyFill="1" applyAlignment="1"/>
    <xf numFmtId="169" fontId="25" fillId="0" borderId="0" xfId="0" applyNumberFormat="1" applyFont="1" applyFill="1" applyAlignment="1"/>
    <xf numFmtId="164" fontId="25" fillId="0" borderId="14" xfId="0" applyNumberFormat="1" applyFont="1" applyFill="1" applyBorder="1" applyAlignment="1"/>
    <xf numFmtId="164" fontId="25" fillId="0" borderId="0" xfId="0" applyNumberFormat="1" applyFont="1" applyFill="1" applyBorder="1" applyAlignment="1"/>
    <xf numFmtId="9" fontId="25" fillId="0" borderId="0" xfId="0" applyNumberFormat="1" applyFont="1" applyFill="1" applyAlignment="1"/>
    <xf numFmtId="170" fontId="23" fillId="0" borderId="0" xfId="0" applyNumberFormat="1" applyFont="1"/>
    <xf numFmtId="164" fontId="25" fillId="0" borderId="17" xfId="0" applyNumberFormat="1" applyFont="1" applyFill="1" applyBorder="1" applyAlignment="1" applyProtection="1">
      <protection locked="0"/>
    </xf>
    <xf numFmtId="0" fontId="25" fillId="0" borderId="0" xfId="0" applyFont="1"/>
    <xf numFmtId="0" fontId="21" fillId="0" borderId="0" xfId="0" applyFont="1"/>
    <xf numFmtId="42" fontId="25" fillId="0" borderId="0" xfId="0" applyNumberFormat="1" applyFont="1"/>
    <xf numFmtId="10" fontId="25" fillId="0" borderId="0" xfId="0" applyNumberFormat="1" applyFont="1" applyFill="1"/>
    <xf numFmtId="10" fontId="25" fillId="0" borderId="0" xfId="0" applyNumberFormat="1" applyFont="1"/>
    <xf numFmtId="42" fontId="21" fillId="0" borderId="0" xfId="0" applyNumberFormat="1" applyFont="1"/>
    <xf numFmtId="41" fontId="21" fillId="0" borderId="0" xfId="0" applyNumberFormat="1" applyFont="1"/>
    <xf numFmtId="0" fontId="25" fillId="0" borderId="15" xfId="0" applyFont="1" applyBorder="1"/>
    <xf numFmtId="10" fontId="25" fillId="0" borderId="15" xfId="0" applyNumberFormat="1" applyFont="1" applyBorder="1"/>
    <xf numFmtId="0" fontId="21" fillId="0" borderId="15" xfId="0" applyFont="1" applyBorder="1"/>
    <xf numFmtId="166" fontId="25" fillId="0" borderId="0" xfId="0" applyNumberFormat="1" applyFont="1"/>
    <xf numFmtId="42" fontId="21" fillId="0" borderId="16" xfId="0" applyNumberFormat="1" applyFont="1" applyBorder="1"/>
    <xf numFmtId="0" fontId="25" fillId="0" borderId="0" xfId="0" applyNumberFormat="1" applyFont="1" applyAlignment="1"/>
    <xf numFmtId="166" fontId="25" fillId="0" borderId="15" xfId="0" applyNumberFormat="1" applyFont="1" applyBorder="1"/>
    <xf numFmtId="168" fontId="25" fillId="0" borderId="14" xfId="0" applyNumberFormat="1" applyFont="1" applyFill="1" applyBorder="1"/>
    <xf numFmtId="41" fontId="25" fillId="0" borderId="0" xfId="0" applyNumberFormat="1" applyFont="1" applyFill="1" applyBorder="1" applyAlignment="1"/>
    <xf numFmtId="166" fontId="25" fillId="0" borderId="0" xfId="0" applyNumberFormat="1" applyFont="1" applyFill="1"/>
    <xf numFmtId="0" fontId="6" fillId="0" borderId="0" xfId="0" applyFont="1"/>
    <xf numFmtId="41" fontId="25" fillId="0" borderId="0" xfId="0" applyNumberFormat="1" applyFont="1"/>
    <xf numFmtId="0" fontId="25" fillId="0" borderId="0" xfId="0" applyFont="1" applyAlignment="1">
      <alignment horizontal="left" indent="1"/>
    </xf>
    <xf numFmtId="166" fontId="6" fillId="0" borderId="0" xfId="0" applyNumberFormat="1" applyFont="1"/>
    <xf numFmtId="41" fontId="25" fillId="0" borderId="15" xfId="0" applyNumberFormat="1" applyFont="1" applyBorder="1"/>
    <xf numFmtId="41" fontId="25" fillId="0" borderId="0" xfId="0" applyNumberFormat="1" applyFont="1" applyFill="1"/>
    <xf numFmtId="0" fontId="25" fillId="0" borderId="0" xfId="0" applyFont="1" applyFill="1"/>
    <xf numFmtId="41" fontId="25" fillId="0" borderId="15" xfId="0" applyNumberFormat="1" applyFont="1" applyFill="1" applyBorder="1"/>
    <xf numFmtId="42" fontId="25" fillId="0" borderId="16" xfId="0" applyNumberFormat="1" applyFont="1" applyFill="1" applyBorder="1"/>
    <xf numFmtId="0" fontId="23" fillId="0" borderId="25" xfId="0" applyFont="1" applyBorder="1"/>
    <xf numFmtId="0" fontId="3" fillId="0" borderId="27" xfId="0" applyFont="1" applyBorder="1" applyAlignment="1">
      <alignment horizontal="centerContinuous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Original%20Filing/Dirty%20Workpapers%202019%20GRC/%23NEW-PSE-WP-SEF-4.00G-GAS-MODEL-19GRC-06-2019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Attrition%20Change/190529-30-PSE-WP-SEF-4.00E-ELECTRIC-MODEL-19GRC-09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8.00E-ELECTRIC-MODEL-REBUTTAL-19GRC-01-20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8.00G-GAS-MODEL-19GRC-01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Original%20Filing/Dirty%20Workpapers%202019%20GRC/NEW-PSE-WP-SEF-4.00E-ELECTRIC-MODEL-19GRC-06-2019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COC-Restating"/>
      <sheetName val="Summary"/>
      <sheetName val="Detailed Summary"/>
      <sheetName val="Common Adj"/>
      <sheetName val="Gas Adj"/>
      <sheetName val="Named Ranges"/>
      <sheetName val="Dirty Only ==&gt;"/>
      <sheetName val="ETR GRC vs CBR TBPI 100%"/>
      <sheetName val="ETR GRC vs CBR"/>
      <sheetName val="Check ETR"/>
      <sheetName val="FIT Adj"/>
      <sheetName val="Verify"/>
      <sheetName val="ARAM"/>
      <sheetName val="Matrix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UG_________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admin n tracking==&gt;"/>
      <sheetName val="Named Ranges E"/>
      <sheetName val="Track diff for Impacts"/>
    </sheetNames>
    <sheetDataSet>
      <sheetData sheetId="0">
        <row r="14">
          <cell r="I14">
            <v>-14430626.737802146</v>
          </cell>
        </row>
      </sheetData>
      <sheetData sheetId="1">
        <row r="9">
          <cell r="F9">
            <v>7.6200000000000004E-2</v>
          </cell>
        </row>
      </sheetData>
      <sheetData sheetId="2">
        <row r="12">
          <cell r="M12">
            <v>8.4790000000000004E-3</v>
          </cell>
        </row>
      </sheetData>
      <sheetData sheetId="3">
        <row r="16">
          <cell r="G16">
            <v>9043639.2224400043</v>
          </cell>
        </row>
      </sheetData>
      <sheetData sheetId="4">
        <row r="46">
          <cell r="C46">
            <v>391140691.10000062</v>
          </cell>
        </row>
      </sheetData>
      <sheetData sheetId="5">
        <row r="14">
          <cell r="E14">
            <v>7.5999999999999998E-2</v>
          </cell>
        </row>
      </sheetData>
      <sheetData sheetId="6">
        <row r="14">
          <cell r="V14">
            <v>96903246.731522843</v>
          </cell>
        </row>
      </sheetData>
      <sheetData sheetId="7">
        <row r="15">
          <cell r="AD15">
            <v>41661500.859999999</v>
          </cell>
        </row>
      </sheetData>
      <sheetData sheetId="8"/>
      <sheetData sheetId="9"/>
      <sheetData sheetId="10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Rllfwd"/>
      <sheetName val="COC, Def, ConvF"/>
      <sheetName val="COC-Restating"/>
      <sheetName val="Summary"/>
      <sheetName val="Detailed Summary"/>
      <sheetName val="Common Adj"/>
      <sheetName val="Gas Adj"/>
      <sheetName val="Named Ranges G"/>
      <sheetName val="Track diffs for impact"/>
    </sheetNames>
    <sheetDataSet>
      <sheetData sheetId="0"/>
      <sheetData sheetId="1"/>
      <sheetData sheetId="2">
        <row r="12">
          <cell r="P12">
            <v>109551860.17603056</v>
          </cell>
        </row>
      </sheetData>
      <sheetData sheetId="3"/>
      <sheetData sheetId="4">
        <row r="44">
          <cell r="G44">
            <v>92980214.138964653</v>
          </cell>
        </row>
      </sheetData>
      <sheetData sheetId="5">
        <row r="51">
          <cell r="X51">
            <v>-113323.24398580618</v>
          </cell>
        </row>
      </sheetData>
      <sheetData sheetId="6">
        <row r="19">
          <cell r="BE19">
            <v>5.1240000000000001E-3</v>
          </cell>
        </row>
      </sheetData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UG_________</v>
          </cell>
        </row>
        <row r="8">
          <cell r="C8" t="str">
            <v>PUGET SOUND ENERGY - NATURAL GAS</v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99"/>
  <sheetViews>
    <sheetView tabSelected="1" zoomScale="85" zoomScaleNormal="85" workbookViewId="0">
      <pane ySplit="11" topLeftCell="A12" activePane="bottomLeft" state="frozen"/>
      <selection activeCell="I38" sqref="I38"/>
      <selection pane="bottomLeft" activeCell="E27" sqref="E27"/>
    </sheetView>
  </sheetViews>
  <sheetFormatPr defaultColWidth="9.140625" defaultRowHeight="12.75" outlineLevelCol="2" x14ac:dyDescent="0.2"/>
  <cols>
    <col min="1" max="1" width="5" style="48" bestFit="1" customWidth="1"/>
    <col min="2" max="2" width="76.42578125" style="48" bestFit="1" customWidth="1"/>
    <col min="3" max="3" width="31.7109375" style="48" customWidth="1"/>
    <col min="4" max="4" width="5" style="48" customWidth="1" outlineLevel="1"/>
    <col min="5" max="5" width="41.7109375" style="48" customWidth="1" outlineLevel="1"/>
    <col min="6" max="6" width="13.7109375" style="48" customWidth="1" outlineLevel="1"/>
    <col min="7" max="7" width="15.7109375" style="48" customWidth="1" outlineLevel="1"/>
    <col min="8" max="8" width="17.28515625" style="48" customWidth="1" outlineLevel="1"/>
    <col min="9" max="9" width="5" style="48" customWidth="1" outlineLevel="1"/>
    <col min="10" max="10" width="61.7109375" style="48" customWidth="1"/>
    <col min="11" max="11" width="11.5703125" style="48" customWidth="1" outlineLevel="1"/>
    <col min="12" max="12" width="9.140625" style="48" customWidth="1" outlineLevel="1"/>
    <col min="13" max="13" width="11.7109375" style="48" customWidth="1" outlineLevel="1"/>
    <col min="14" max="14" width="5" style="48" customWidth="1" outlineLevel="1"/>
    <col min="15" max="15" width="80.5703125" style="48" customWidth="1" outlineLevel="1"/>
    <col min="16" max="16" width="34.28515625" style="48" customWidth="1" outlineLevel="1"/>
    <col min="17" max="17" width="5.140625" style="48" customWidth="1" outlineLevel="1"/>
    <col min="18" max="18" width="43.42578125" style="48" customWidth="1" outlineLevel="1"/>
    <col min="19" max="19" width="16.85546875" style="48" customWidth="1" outlineLevel="1"/>
    <col min="20" max="20" width="15.5703125" style="48" customWidth="1" outlineLevel="1"/>
    <col min="21" max="21" width="17.28515625" style="48" customWidth="1" outlineLevel="1"/>
    <col min="22" max="22" width="4.42578125" style="48" customWidth="1" outlineLevel="1"/>
    <col min="23" max="23" width="47" style="48" customWidth="1" outlineLevel="1"/>
    <col min="24" max="24" width="14.5703125" style="48" hidden="1" customWidth="1" outlineLevel="2"/>
    <col min="25" max="25" width="25.140625" style="48" hidden="1" customWidth="1" outlineLevel="2"/>
    <col min="26" max="26" width="4.5703125" style="48" hidden="1" customWidth="1" outlineLevel="2"/>
    <col min="27" max="27" width="20.85546875" style="48" hidden="1" customWidth="1" outlineLevel="2"/>
    <col min="28" max="28" width="13.140625" style="48" hidden="1" customWidth="1" outlineLevel="2"/>
    <col min="29" max="29" width="9.140625" style="48" hidden="1" customWidth="1" outlineLevel="2"/>
    <col min="30" max="30" width="14.5703125" style="48" customWidth="1" outlineLevel="1" collapsed="1"/>
    <col min="31" max="31" width="25.140625" style="48" customWidth="1" outlineLevel="1"/>
    <col min="32" max="32" width="4.5703125" style="48" customWidth="1" outlineLevel="1"/>
    <col min="33" max="33" width="17.28515625" style="48" customWidth="1" outlineLevel="1"/>
    <col min="34" max="34" width="14.7109375" style="48" customWidth="1" outlineLevel="1"/>
    <col min="35" max="35" width="9.140625" style="48" customWidth="1" outlineLevel="1"/>
    <col min="36" max="36" width="9.140625" style="48"/>
    <col min="37" max="37" width="12.28515625" style="48" bestFit="1" customWidth="1"/>
    <col min="38" max="38" width="15.28515625" style="48" bestFit="1" customWidth="1"/>
    <col min="39" max="41" width="9.140625" style="48"/>
    <col min="42" max="42" width="16.7109375" style="48" customWidth="1"/>
    <col min="43" max="16384" width="9.140625" style="48"/>
  </cols>
  <sheetData>
    <row r="1" spans="1:43" x14ac:dyDescent="0.2">
      <c r="C1" s="138" t="s">
        <v>121</v>
      </c>
      <c r="G1" s="138" t="s">
        <v>121</v>
      </c>
      <c r="H1" s="138"/>
      <c r="K1" s="140" t="s">
        <v>121</v>
      </c>
      <c r="L1" s="142"/>
      <c r="M1" s="141"/>
      <c r="P1" s="138" t="s">
        <v>121</v>
      </c>
      <c r="T1" s="140" t="s">
        <v>121</v>
      </c>
      <c r="U1" s="144"/>
      <c r="AG1" s="140" t="s">
        <v>121</v>
      </c>
      <c r="AH1" s="144"/>
    </row>
    <row r="2" spans="1:43" ht="22.9" customHeight="1" x14ac:dyDescent="0.25">
      <c r="C2" s="139" t="s">
        <v>122</v>
      </c>
      <c r="G2" s="139" t="s">
        <v>123</v>
      </c>
      <c r="H2" s="139"/>
      <c r="K2" s="139" t="s">
        <v>124</v>
      </c>
      <c r="L2" s="139"/>
      <c r="M2" s="139"/>
      <c r="P2" s="139" t="s">
        <v>125</v>
      </c>
      <c r="T2" s="145" t="s">
        <v>126</v>
      </c>
      <c r="U2" s="146"/>
      <c r="V2" s="2" t="s">
        <v>0</v>
      </c>
      <c r="W2" s="3"/>
      <c r="X2" s="39"/>
      <c r="Y2" s="39"/>
      <c r="Z2" s="39"/>
      <c r="AA2" s="39"/>
      <c r="AB2" s="39"/>
      <c r="AC2" s="39"/>
      <c r="AD2" s="66"/>
      <c r="AE2" s="66"/>
      <c r="AF2" s="66"/>
      <c r="AG2" s="145" t="s">
        <v>127</v>
      </c>
      <c r="AH2" s="146"/>
    </row>
    <row r="3" spans="1:43" ht="18" x14ac:dyDescent="0.25">
      <c r="A3" s="67" t="s">
        <v>1</v>
      </c>
      <c r="B3" s="67"/>
      <c r="C3" s="67"/>
      <c r="D3" s="67" t="s">
        <v>1</v>
      </c>
      <c r="E3" s="67"/>
      <c r="F3" s="67"/>
      <c r="G3" s="67"/>
      <c r="H3" s="67"/>
      <c r="I3" s="67"/>
      <c r="J3" s="67" t="s">
        <v>1</v>
      </c>
      <c r="K3" s="68"/>
      <c r="L3" s="68"/>
      <c r="M3" s="68"/>
      <c r="N3" s="67" t="s">
        <v>1</v>
      </c>
      <c r="O3" s="67"/>
      <c r="P3" s="67"/>
      <c r="Q3" s="67" t="s">
        <v>1</v>
      </c>
      <c r="R3" s="67"/>
      <c r="S3" s="67"/>
      <c r="T3" s="68"/>
      <c r="U3" s="68"/>
      <c r="V3" s="6" t="s">
        <v>2</v>
      </c>
      <c r="W3" s="7"/>
      <c r="X3" s="39"/>
      <c r="Y3" s="39"/>
      <c r="Z3" s="39"/>
      <c r="AA3" s="39"/>
      <c r="AB3" s="39"/>
      <c r="AC3" s="39"/>
      <c r="AD3" s="66"/>
      <c r="AE3" s="66"/>
      <c r="AF3" s="66"/>
      <c r="AG3" s="66"/>
      <c r="AH3" s="8"/>
    </row>
    <row r="4" spans="1:43" ht="16.5" thickBot="1" x14ac:dyDescent="0.3">
      <c r="A4" s="67" t="s">
        <v>3</v>
      </c>
      <c r="B4" s="67"/>
      <c r="C4" s="67"/>
      <c r="D4" s="67" t="s">
        <v>3</v>
      </c>
      <c r="E4" s="67"/>
      <c r="F4" s="67"/>
      <c r="G4" s="67"/>
      <c r="H4" s="67"/>
      <c r="I4" s="67"/>
      <c r="J4" s="67" t="s">
        <v>3</v>
      </c>
      <c r="K4" s="68"/>
      <c r="L4" s="68"/>
      <c r="M4" s="68"/>
      <c r="N4" s="67" t="s">
        <v>3</v>
      </c>
      <c r="O4" s="67"/>
      <c r="P4" s="67"/>
      <c r="Q4" s="67" t="s">
        <v>3</v>
      </c>
      <c r="R4" s="67"/>
      <c r="S4" s="67"/>
      <c r="T4" s="68"/>
      <c r="U4" s="68"/>
      <c r="V4" s="9"/>
      <c r="W4" s="7"/>
      <c r="X4" s="39"/>
      <c r="Y4" s="39"/>
      <c r="Z4" s="39"/>
      <c r="AA4" s="39"/>
      <c r="AB4" s="39"/>
      <c r="AC4" s="39"/>
      <c r="AD4" s="66"/>
      <c r="AE4" s="66"/>
      <c r="AF4" s="66"/>
      <c r="AG4" s="66"/>
      <c r="AH4" s="66"/>
    </row>
    <row r="5" spans="1:43" ht="20.25" thickBot="1" x14ac:dyDescent="0.4">
      <c r="A5" s="67" t="s">
        <v>141</v>
      </c>
      <c r="B5" s="67"/>
      <c r="C5" s="67"/>
      <c r="D5" s="67" t="s">
        <v>141</v>
      </c>
      <c r="E5" s="67"/>
      <c r="F5" s="67"/>
      <c r="G5" s="67"/>
      <c r="H5" s="67"/>
      <c r="I5" s="67"/>
      <c r="J5" s="67" t="s">
        <v>141</v>
      </c>
      <c r="K5" s="68"/>
      <c r="L5" s="68"/>
      <c r="M5" s="68"/>
      <c r="N5" s="67" t="s">
        <v>141</v>
      </c>
      <c r="O5" s="67"/>
      <c r="P5" s="67"/>
      <c r="Q5" s="67" t="s">
        <v>141</v>
      </c>
      <c r="R5" s="67"/>
      <c r="S5" s="67"/>
      <c r="T5" s="68"/>
      <c r="U5" s="68"/>
      <c r="V5" s="9"/>
      <c r="W5" s="7"/>
      <c r="X5" s="69" t="s">
        <v>4</v>
      </c>
      <c r="Y5" s="70"/>
      <c r="Z5" s="70"/>
      <c r="AA5" s="71"/>
      <c r="AB5" s="72"/>
      <c r="AC5" s="73"/>
      <c r="AD5" s="69" t="s">
        <v>5</v>
      </c>
      <c r="AE5" s="70"/>
      <c r="AF5" s="70"/>
      <c r="AG5" s="71"/>
      <c r="AH5" s="72"/>
    </row>
    <row r="6" spans="1:43" ht="15" x14ac:dyDescent="0.25">
      <c r="A6" s="67" t="s">
        <v>143</v>
      </c>
      <c r="B6" s="67"/>
      <c r="C6" s="67"/>
      <c r="D6" s="67" t="s">
        <v>143</v>
      </c>
      <c r="E6" s="67"/>
      <c r="F6" s="67"/>
      <c r="G6" s="67"/>
      <c r="H6" s="67"/>
      <c r="I6" s="67"/>
      <c r="J6" s="67" t="s">
        <v>143</v>
      </c>
      <c r="K6" s="68"/>
      <c r="L6" s="68"/>
      <c r="M6" s="68"/>
      <c r="N6" s="67" t="s">
        <v>143</v>
      </c>
      <c r="O6" s="67"/>
      <c r="P6" s="67"/>
      <c r="Q6" s="67" t="s">
        <v>143</v>
      </c>
      <c r="R6" s="67"/>
      <c r="S6" s="67"/>
      <c r="T6" s="68"/>
      <c r="U6" s="68"/>
      <c r="V6" s="10" t="s">
        <v>6</v>
      </c>
      <c r="W6" s="11"/>
      <c r="X6" s="12" t="s">
        <v>7</v>
      </c>
      <c r="Y6" s="74"/>
      <c r="Z6" s="74"/>
      <c r="AA6" s="74"/>
      <c r="AB6" s="75"/>
      <c r="AC6" s="39"/>
      <c r="AD6" s="12" t="s">
        <v>7</v>
      </c>
      <c r="AE6" s="76"/>
      <c r="AF6" s="76"/>
      <c r="AG6" s="76"/>
      <c r="AH6" s="77"/>
    </row>
    <row r="7" spans="1:43" s="81" customFormat="1" ht="15" x14ac:dyDescent="0.25">
      <c r="A7" s="78" t="s">
        <v>8</v>
      </c>
      <c r="B7" s="67"/>
      <c r="C7" s="67"/>
      <c r="D7" s="78" t="s">
        <v>9</v>
      </c>
      <c r="E7" s="78"/>
      <c r="F7" s="67"/>
      <c r="G7" s="67"/>
      <c r="H7" s="67"/>
      <c r="I7" s="67"/>
      <c r="J7" s="78" t="s">
        <v>10</v>
      </c>
      <c r="K7" s="67"/>
      <c r="L7" s="67"/>
      <c r="M7" s="67"/>
      <c r="N7" s="78" t="s">
        <v>8</v>
      </c>
      <c r="O7" s="67"/>
      <c r="P7" s="67"/>
      <c r="Q7" s="78" t="s">
        <v>8</v>
      </c>
      <c r="R7" s="67"/>
      <c r="S7" s="67"/>
      <c r="T7" s="67"/>
      <c r="U7" s="67"/>
      <c r="V7" s="10">
        <v>3</v>
      </c>
      <c r="W7" s="14" t="s">
        <v>11</v>
      </c>
      <c r="X7" s="15">
        <v>199079031.3739852</v>
      </c>
      <c r="Y7" s="79"/>
      <c r="Z7" s="79"/>
      <c r="AA7" s="79"/>
      <c r="AB7" s="80"/>
      <c r="AC7" s="39"/>
      <c r="AD7" s="15">
        <f>+X7</f>
        <v>199079031.3739852</v>
      </c>
      <c r="AE7" s="79"/>
      <c r="AF7" s="79"/>
      <c r="AG7" s="79"/>
      <c r="AH7" s="80"/>
    </row>
    <row r="8" spans="1:43" ht="15" x14ac:dyDescent="0.25">
      <c r="B8" s="68"/>
      <c r="C8" s="68"/>
      <c r="E8" s="68"/>
      <c r="F8" s="68"/>
      <c r="G8" s="68"/>
      <c r="H8" s="68"/>
      <c r="I8" s="68"/>
      <c r="J8" s="68"/>
      <c r="K8" s="68"/>
      <c r="L8" s="68"/>
      <c r="M8" s="68"/>
      <c r="O8" s="68"/>
      <c r="P8" s="68"/>
      <c r="V8" s="10">
        <v>4</v>
      </c>
      <c r="W8" s="14" t="s">
        <v>12</v>
      </c>
      <c r="X8" s="16">
        <v>85738601.034227908</v>
      </c>
      <c r="Y8" s="21"/>
      <c r="Z8" s="21"/>
      <c r="AA8" s="21"/>
      <c r="AB8" s="82"/>
      <c r="AC8" s="39"/>
      <c r="AD8" s="16">
        <f>+X8</f>
        <v>85738601.034227908</v>
      </c>
      <c r="AE8" s="21"/>
      <c r="AF8" s="21"/>
      <c r="AG8" s="21"/>
      <c r="AH8" s="82"/>
    </row>
    <row r="9" spans="1:43" ht="15" x14ac:dyDescent="0.25">
      <c r="I9" s="68"/>
      <c r="J9" s="68"/>
      <c r="K9" s="68"/>
      <c r="L9" s="68"/>
      <c r="V9" s="10">
        <v>5</v>
      </c>
      <c r="W9" s="14" t="s">
        <v>13</v>
      </c>
      <c r="X9" s="16">
        <v>1961447671.7378278</v>
      </c>
      <c r="Y9" s="21"/>
      <c r="Z9" s="83"/>
      <c r="AA9" s="84" t="s">
        <v>14</v>
      </c>
      <c r="AB9" s="85">
        <v>3.8393999999999998E-2</v>
      </c>
      <c r="AC9" s="39"/>
      <c r="AD9" s="16">
        <f>+X9</f>
        <v>1961447671.7378278</v>
      </c>
      <c r="AE9" s="21"/>
      <c r="AF9" s="86"/>
      <c r="AG9" s="84" t="s">
        <v>15</v>
      </c>
      <c r="AH9" s="87">
        <v>3.8172439532610514E-2</v>
      </c>
    </row>
    <row r="10" spans="1:43" ht="15" x14ac:dyDescent="0.25">
      <c r="A10" s="17" t="s">
        <v>16</v>
      </c>
      <c r="B10" s="17"/>
      <c r="D10" s="17" t="s">
        <v>16</v>
      </c>
      <c r="E10" s="17"/>
      <c r="F10" s="88" t="s">
        <v>17</v>
      </c>
      <c r="H10" s="88" t="s">
        <v>18</v>
      </c>
      <c r="I10" s="17" t="s">
        <v>16</v>
      </c>
      <c r="J10" s="17"/>
      <c r="K10" s="17"/>
      <c r="N10" s="17" t="s">
        <v>16</v>
      </c>
      <c r="O10" s="17"/>
      <c r="Q10" s="17" t="s">
        <v>16</v>
      </c>
      <c r="R10" s="81"/>
      <c r="S10" s="88"/>
      <c r="T10" s="88" t="s">
        <v>19</v>
      </c>
      <c r="U10" s="88"/>
      <c r="V10" s="10">
        <v>6</v>
      </c>
      <c r="W10" s="19"/>
      <c r="X10" s="20">
        <f>SUM(X7:X9)</f>
        <v>2246265304.1460409</v>
      </c>
      <c r="Y10" s="21"/>
      <c r="Z10" s="22"/>
      <c r="AA10" s="23"/>
      <c r="AB10" s="85">
        <f>1-AB9</f>
        <v>0.96160599999999996</v>
      </c>
      <c r="AC10" s="39"/>
      <c r="AD10" s="20">
        <f>SUM(AD7:AD9)</f>
        <v>2246265304.1460409</v>
      </c>
      <c r="AE10" s="21"/>
      <c r="AF10" s="24"/>
      <c r="AG10" s="25"/>
      <c r="AH10" s="85">
        <f>1-AH9</f>
        <v>0.96182756046738949</v>
      </c>
    </row>
    <row r="11" spans="1:43" ht="15" x14ac:dyDescent="0.25">
      <c r="A11" s="26" t="s">
        <v>20</v>
      </c>
      <c r="B11" s="26" t="s">
        <v>21</v>
      </c>
      <c r="C11" s="89"/>
      <c r="D11" s="26" t="s">
        <v>20</v>
      </c>
      <c r="E11" s="26" t="s">
        <v>21</v>
      </c>
      <c r="F11" s="90" t="s">
        <v>22</v>
      </c>
      <c r="G11" s="90" t="s">
        <v>23</v>
      </c>
      <c r="H11" s="90" t="s">
        <v>23</v>
      </c>
      <c r="I11" s="26" t="s">
        <v>20</v>
      </c>
      <c r="J11" s="26" t="s">
        <v>21</v>
      </c>
      <c r="K11" s="26"/>
      <c r="L11" s="89"/>
      <c r="M11" s="89"/>
      <c r="N11" s="26" t="s">
        <v>20</v>
      </c>
      <c r="O11" s="26" t="s">
        <v>21</v>
      </c>
      <c r="P11" s="26" t="s">
        <v>24</v>
      </c>
      <c r="Q11" s="26" t="s">
        <v>20</v>
      </c>
      <c r="R11" s="90" t="s">
        <v>25</v>
      </c>
      <c r="S11" s="90" t="s">
        <v>26</v>
      </c>
      <c r="T11" s="90" t="s">
        <v>27</v>
      </c>
      <c r="U11" s="90" t="s">
        <v>28</v>
      </c>
      <c r="V11" s="10">
        <v>7</v>
      </c>
      <c r="W11" s="14" t="s">
        <v>29</v>
      </c>
      <c r="X11" s="91">
        <v>6.5500000000000003E-2</v>
      </c>
      <c r="Y11" s="29"/>
      <c r="Z11" s="22"/>
      <c r="AA11" s="22" t="s">
        <v>30</v>
      </c>
      <c r="AB11" s="30" t="s">
        <v>31</v>
      </c>
      <c r="AC11" s="39"/>
      <c r="AD11" s="91">
        <f>+X11</f>
        <v>6.5500000000000003E-2</v>
      </c>
      <c r="AE11" s="29"/>
      <c r="AF11" s="24"/>
      <c r="AG11" s="22" t="s">
        <v>30</v>
      </c>
      <c r="AH11" s="30" t="s">
        <v>31</v>
      </c>
      <c r="AK11" s="92"/>
      <c r="AL11" s="92"/>
      <c r="AM11" s="92"/>
      <c r="AN11" s="92"/>
      <c r="AO11" s="92"/>
      <c r="AP11" s="92"/>
      <c r="AQ11" s="92"/>
    </row>
    <row r="12" spans="1:43" ht="15" x14ac:dyDescent="0.25">
      <c r="R12" s="92"/>
      <c r="S12" s="92"/>
      <c r="T12" s="92"/>
      <c r="U12" s="92"/>
      <c r="V12" s="10">
        <v>8</v>
      </c>
      <c r="W12" s="31"/>
      <c r="X12" s="93"/>
      <c r="Y12" s="22" t="s">
        <v>32</v>
      </c>
      <c r="Z12" s="22"/>
      <c r="AA12" s="22" t="s">
        <v>33</v>
      </c>
      <c r="AB12" s="30" t="s">
        <v>33</v>
      </c>
      <c r="AC12" s="39"/>
      <c r="AD12" s="93"/>
      <c r="AE12" s="22" t="s">
        <v>32</v>
      </c>
      <c r="AF12" s="22"/>
      <c r="AG12" s="22" t="s">
        <v>33</v>
      </c>
      <c r="AH12" s="30" t="s">
        <v>33</v>
      </c>
      <c r="AK12" s="92"/>
      <c r="AL12" s="92"/>
      <c r="AM12" s="92"/>
      <c r="AN12" s="92"/>
      <c r="AO12" s="92"/>
      <c r="AP12" s="92"/>
      <c r="AQ12" s="92"/>
    </row>
    <row r="13" spans="1:43" s="119" customFormat="1" ht="15" x14ac:dyDescent="0.25">
      <c r="A13" s="32">
        <v>1</v>
      </c>
      <c r="B13" s="33" t="s">
        <v>34</v>
      </c>
      <c r="C13" s="122">
        <v>5510161280.5417719</v>
      </c>
      <c r="D13" s="32">
        <v>1</v>
      </c>
      <c r="E13" s="33" t="s">
        <v>35</v>
      </c>
      <c r="F13" s="125">
        <v>0.51500000000000001</v>
      </c>
      <c r="G13" s="125">
        <v>5.4951456310679617E-2</v>
      </c>
      <c r="H13" s="125">
        <f>ROUND(F13*G13,4)</f>
        <v>2.8299999999999999E-2</v>
      </c>
      <c r="I13" s="32">
        <v>1</v>
      </c>
      <c r="J13" s="34" t="s">
        <v>36</v>
      </c>
      <c r="K13" s="33"/>
      <c r="L13" s="33"/>
      <c r="M13" s="35">
        <v>8.4790000000000004E-3</v>
      </c>
      <c r="N13" s="32">
        <v>1</v>
      </c>
      <c r="O13" s="33" t="s">
        <v>37</v>
      </c>
      <c r="P13" s="122">
        <v>83674559.605513886</v>
      </c>
      <c r="Q13" s="32">
        <v>1</v>
      </c>
      <c r="R13" s="119" t="s">
        <v>38</v>
      </c>
      <c r="S13" s="122">
        <v>732100742.29690671</v>
      </c>
      <c r="T13" s="122">
        <v>670031043.74581277</v>
      </c>
      <c r="V13" s="10">
        <v>9</v>
      </c>
      <c r="W13" s="36"/>
      <c r="X13" s="93"/>
      <c r="Y13" s="24" t="s">
        <v>39</v>
      </c>
      <c r="Z13" s="44" t="s">
        <v>40</v>
      </c>
      <c r="AA13" s="44" t="s">
        <v>41</v>
      </c>
      <c r="AB13" s="143" t="s">
        <v>42</v>
      </c>
      <c r="AC13" s="39"/>
      <c r="AD13" s="93"/>
      <c r="AE13" s="24" t="s">
        <v>39</v>
      </c>
      <c r="AF13" s="44" t="s">
        <v>40</v>
      </c>
      <c r="AG13" s="44" t="s">
        <v>41</v>
      </c>
      <c r="AH13" s="143" t="s">
        <v>42</v>
      </c>
      <c r="AK13" s="130"/>
      <c r="AL13" s="130"/>
      <c r="AM13" s="130"/>
      <c r="AN13" s="130"/>
      <c r="AO13" s="130"/>
      <c r="AP13" s="130"/>
      <c r="AQ13" s="130"/>
    </row>
    <row r="14" spans="1:43" ht="15" x14ac:dyDescent="0.25">
      <c r="A14" s="32">
        <f t="shared" ref="A14:A41" si="0">A13+1</f>
        <v>2</v>
      </c>
      <c r="B14" s="34" t="s">
        <v>43</v>
      </c>
      <c r="C14" s="125">
        <f>H15</f>
        <v>7.4399999999999994E-2</v>
      </c>
      <c r="D14" s="32">
        <f t="shared" ref="D14:D19" si="1">D13+1</f>
        <v>2</v>
      </c>
      <c r="E14" s="33" t="s">
        <v>44</v>
      </c>
      <c r="F14" s="125">
        <v>0.48499999999999999</v>
      </c>
      <c r="G14" s="125">
        <v>9.5000000000000001E-2</v>
      </c>
      <c r="H14" s="125">
        <f>ROUND(F14*G14,4)</f>
        <v>4.6100000000000002E-2</v>
      </c>
      <c r="I14" s="32">
        <f t="shared" ref="I14:I21" si="2">I13+1</f>
        <v>2</v>
      </c>
      <c r="J14" s="34" t="s">
        <v>45</v>
      </c>
      <c r="K14" s="33"/>
      <c r="L14" s="33"/>
      <c r="M14" s="35">
        <v>2E-3</v>
      </c>
      <c r="N14" s="32">
        <f>N13+1</f>
        <v>2</v>
      </c>
      <c r="O14" s="33" t="s">
        <v>46</v>
      </c>
      <c r="P14" s="94">
        <f>C27</f>
        <v>-3124000</v>
      </c>
      <c r="Q14" s="32">
        <f>Q13+1</f>
        <v>2</v>
      </c>
      <c r="R14" s="48" t="s">
        <v>47</v>
      </c>
      <c r="S14" s="95">
        <v>0.95111500000000004</v>
      </c>
      <c r="T14" s="95">
        <v>0.95238599999999995</v>
      </c>
      <c r="V14" s="10" t="s">
        <v>48</v>
      </c>
      <c r="W14" s="14"/>
      <c r="X14" s="40" t="s">
        <v>49</v>
      </c>
      <c r="Y14" s="22" t="s">
        <v>50</v>
      </c>
      <c r="Z14" s="22" t="s">
        <v>51</v>
      </c>
      <c r="AA14" s="37" t="s">
        <v>52</v>
      </c>
      <c r="AB14" s="38" t="s">
        <v>53</v>
      </c>
      <c r="AC14" s="39"/>
      <c r="AD14" s="40" t="s">
        <v>49</v>
      </c>
      <c r="AE14" s="22" t="s">
        <v>50</v>
      </c>
      <c r="AF14" s="22" t="s">
        <v>51</v>
      </c>
      <c r="AG14" s="37" t="s">
        <v>52</v>
      </c>
      <c r="AH14" s="38" t="s">
        <v>53</v>
      </c>
      <c r="AK14" s="92"/>
      <c r="AL14" s="92"/>
      <c r="AM14" s="92"/>
      <c r="AN14" s="92"/>
      <c r="AO14" s="92"/>
      <c r="AP14" s="92"/>
      <c r="AQ14" s="92"/>
    </row>
    <row r="15" spans="1:43" ht="15" x14ac:dyDescent="0.25">
      <c r="A15" s="32">
        <f t="shared" si="0"/>
        <v>3</v>
      </c>
      <c r="B15" s="34"/>
      <c r="C15" s="116"/>
      <c r="D15" s="32">
        <f t="shared" si="1"/>
        <v>3</v>
      </c>
      <c r="E15" s="33" t="s">
        <v>54</v>
      </c>
      <c r="F15" s="117">
        <f>SUM(F13:F14)</f>
        <v>1</v>
      </c>
      <c r="G15" s="116"/>
      <c r="H15" s="118">
        <f>SUM(H13:H14)</f>
        <v>7.4399999999999994E-2</v>
      </c>
      <c r="I15" s="32">
        <f t="shared" si="2"/>
        <v>3</v>
      </c>
      <c r="J15" s="34" t="str">
        <f>"STATE UTILITY TAX ( "&amp;M15*100&amp;"% - ( LINE 1 * "&amp;M15*100&amp;"% )  )"</f>
        <v>STATE UTILITY TAX ( 3.8406% - ( LINE 1 * 3.8406% )  )</v>
      </c>
      <c r="K15" s="119"/>
      <c r="L15" s="41">
        <v>3.8733999999999998E-2</v>
      </c>
      <c r="M15" s="42">
        <f>ROUND(L15-(L15*M13),6)</f>
        <v>3.8406000000000003E-2</v>
      </c>
      <c r="N15" s="32">
        <f>N14+1</f>
        <v>3</v>
      </c>
      <c r="O15" s="33" t="s">
        <v>55</v>
      </c>
      <c r="P15" s="120">
        <f>U19</f>
        <v>57431890.556382224</v>
      </c>
      <c r="Q15" s="32">
        <f t="shared" ref="Q15:Q19" si="3">Q14+1</f>
        <v>3</v>
      </c>
      <c r="R15" s="119" t="s">
        <v>56</v>
      </c>
      <c r="S15" s="121">
        <f>S13/S14</f>
        <v>769728941.60738361</v>
      </c>
      <c r="T15" s="121">
        <f>T13/T14</f>
        <v>703528867.23010707</v>
      </c>
      <c r="U15" s="119"/>
      <c r="V15" s="10">
        <v>10</v>
      </c>
      <c r="W15" s="14" t="s">
        <v>57</v>
      </c>
      <c r="X15" s="15">
        <f>X7*$AD$11/0.65</f>
        <v>20061040.853840046</v>
      </c>
      <c r="Y15" s="43">
        <f t="shared" ref="Y15:Y36" si="4">+X15/$X$41</f>
        <v>0.96804716672893398</v>
      </c>
      <c r="Z15" s="44" t="s">
        <v>58</v>
      </c>
      <c r="AA15" s="96">
        <f>+X15</f>
        <v>20061040.853840046</v>
      </c>
      <c r="AB15" s="97">
        <v>0</v>
      </c>
      <c r="AC15" s="45"/>
      <c r="AD15" s="15">
        <f>AD7*$AD$11/0.65</f>
        <v>20061040.853840046</v>
      </c>
      <c r="AE15" s="43">
        <f t="shared" ref="AE15:AE36" si="5">+AD15/$AD$41</f>
        <v>0.98905888701150779</v>
      </c>
      <c r="AF15" s="44" t="s">
        <v>58</v>
      </c>
      <c r="AG15" s="96">
        <f>+AD15</f>
        <v>20061040.853840046</v>
      </c>
      <c r="AH15" s="97">
        <v>0</v>
      </c>
      <c r="AI15" s="119"/>
      <c r="AJ15" s="119"/>
      <c r="AK15" s="92"/>
      <c r="AL15" s="92"/>
      <c r="AM15" s="92"/>
      <c r="AN15" s="92"/>
      <c r="AO15" s="92"/>
      <c r="AP15" s="92"/>
      <c r="AQ15" s="92"/>
    </row>
    <row r="16" spans="1:43" ht="15" x14ac:dyDescent="0.25">
      <c r="A16" s="32">
        <f t="shared" si="0"/>
        <v>4</v>
      </c>
      <c r="B16" s="33" t="s">
        <v>59</v>
      </c>
      <c r="C16" s="123">
        <f>+C14*C13</f>
        <v>409955999.27230781</v>
      </c>
      <c r="D16" s="32">
        <f t="shared" si="1"/>
        <v>4</v>
      </c>
      <c r="E16" s="33"/>
      <c r="F16" s="119"/>
      <c r="G16" s="119"/>
      <c r="H16" s="119"/>
      <c r="I16" s="32">
        <f t="shared" si="2"/>
        <v>4</v>
      </c>
      <c r="J16" s="34"/>
      <c r="K16" s="33"/>
      <c r="L16" s="33"/>
      <c r="M16" s="46"/>
      <c r="N16" s="32">
        <f t="shared" ref="N16:N17" si="6">N15+1</f>
        <v>4</v>
      </c>
      <c r="O16" s="119"/>
      <c r="P16" s="116"/>
      <c r="Q16" s="32">
        <f t="shared" si="3"/>
        <v>4</v>
      </c>
      <c r="R16" s="119" t="s">
        <v>60</v>
      </c>
      <c r="S16" s="124">
        <v>20535748.503355935</v>
      </c>
      <c r="T16" s="124">
        <v>20282959</v>
      </c>
      <c r="U16" s="119"/>
      <c r="V16" s="10" t="s">
        <v>61</v>
      </c>
      <c r="W16" s="14" t="s">
        <v>62</v>
      </c>
      <c r="X16" s="16">
        <v>4769481.1386719989</v>
      </c>
      <c r="Y16" s="43">
        <f t="shared" si="4"/>
        <v>0.23015170233177235</v>
      </c>
      <c r="Z16" s="44" t="s">
        <v>63</v>
      </c>
      <c r="AA16" s="21"/>
      <c r="AB16" s="99">
        <f>+X16</f>
        <v>4769481.1386719989</v>
      </c>
      <c r="AC16" s="45"/>
      <c r="AD16" s="16">
        <f>+X16/$AB$10*$AH$10</f>
        <v>4770580.0590929296</v>
      </c>
      <c r="AE16" s="43">
        <f t="shared" si="5"/>
        <v>0.23520138551248512</v>
      </c>
      <c r="AF16" s="44" t="s">
        <v>63</v>
      </c>
      <c r="AG16" s="21"/>
      <c r="AH16" s="99">
        <f>+AD16</f>
        <v>4770580.0590929296</v>
      </c>
      <c r="AI16" s="119"/>
      <c r="AJ16" s="119"/>
      <c r="AK16" s="92"/>
      <c r="AL16" s="92"/>
      <c r="AM16" s="92"/>
      <c r="AN16" s="92"/>
      <c r="AO16" s="92"/>
      <c r="AP16" s="92"/>
      <c r="AQ16" s="92"/>
    </row>
    <row r="17" spans="1:43" ht="15.75" thickBot="1" x14ac:dyDescent="0.3">
      <c r="A17" s="32">
        <f t="shared" si="0"/>
        <v>5</v>
      </c>
      <c r="B17" s="33"/>
      <c r="C17" s="119"/>
      <c r="D17" s="32">
        <f t="shared" si="1"/>
        <v>5</v>
      </c>
      <c r="E17" s="33" t="s">
        <v>64</v>
      </c>
      <c r="F17" s="125">
        <f>+F13</f>
        <v>0.51500000000000001</v>
      </c>
      <c r="G17" s="125">
        <f>G13*0.79</f>
        <v>4.3411650485436902E-2</v>
      </c>
      <c r="H17" s="125">
        <f>ROUND(H13*0.79,4)</f>
        <v>2.24E-2</v>
      </c>
      <c r="I17" s="32">
        <f t="shared" si="2"/>
        <v>5</v>
      </c>
      <c r="J17" s="34" t="s">
        <v>65</v>
      </c>
      <c r="K17" s="33"/>
      <c r="L17" s="33"/>
      <c r="M17" s="35">
        <f>ROUND(SUM(M13:M15),6)</f>
        <v>4.8884999999999998E-2</v>
      </c>
      <c r="N17" s="32">
        <f t="shared" si="6"/>
        <v>5</v>
      </c>
      <c r="O17" s="119" t="s">
        <v>66</v>
      </c>
      <c r="P17" s="126">
        <f>SUM(P13:P16)</f>
        <v>137982450.16189611</v>
      </c>
      <c r="Q17" s="32">
        <f t="shared" si="3"/>
        <v>5</v>
      </c>
      <c r="R17" s="119" t="s">
        <v>67</v>
      </c>
      <c r="S17" s="100">
        <f>S15/S16</f>
        <v>37.482390353660357</v>
      </c>
      <c r="T17" s="100">
        <f>T15/T16</f>
        <v>34.685711647403473</v>
      </c>
      <c r="U17" s="127">
        <f>S17-T17</f>
        <v>2.7966787062568841</v>
      </c>
      <c r="V17" s="10">
        <v>11</v>
      </c>
      <c r="W17" s="19" t="s">
        <v>68</v>
      </c>
      <c r="X17" s="47">
        <f>X8*$AD$11/0.65</f>
        <v>8639812.8734491207</v>
      </c>
      <c r="Y17" s="43">
        <f t="shared" si="4"/>
        <v>0.41691487665803839</v>
      </c>
      <c r="Z17" s="44" t="s">
        <v>58</v>
      </c>
      <c r="AA17" s="101">
        <f>+X17</f>
        <v>8639812.8734491207</v>
      </c>
      <c r="AB17" s="82"/>
      <c r="AC17" s="45"/>
      <c r="AD17" s="47">
        <f>AD8*$AD$11/0.65</f>
        <v>8639812.8734491207</v>
      </c>
      <c r="AE17" s="43">
        <f t="shared" si="5"/>
        <v>0.42596412453671678</v>
      </c>
      <c r="AF17" s="44" t="s">
        <v>58</v>
      </c>
      <c r="AG17" s="101">
        <f>+AD17</f>
        <v>8639812.8734491207</v>
      </c>
      <c r="AH17" s="82"/>
      <c r="AI17" s="119"/>
      <c r="AJ17" s="119"/>
      <c r="AK17" s="92"/>
      <c r="AL17" s="92"/>
      <c r="AM17" s="92"/>
      <c r="AN17" s="92"/>
      <c r="AO17" s="92"/>
      <c r="AP17" s="92"/>
      <c r="AQ17" s="92"/>
    </row>
    <row r="18" spans="1:43" ht="15.75" thickTop="1" x14ac:dyDescent="0.25">
      <c r="A18" s="32">
        <f t="shared" si="0"/>
        <v>6</v>
      </c>
      <c r="B18" s="34" t="s">
        <v>69</v>
      </c>
      <c r="C18" s="123">
        <v>313977292.28217196</v>
      </c>
      <c r="D18" s="32">
        <f t="shared" si="1"/>
        <v>6</v>
      </c>
      <c r="E18" s="33" t="s">
        <v>44</v>
      </c>
      <c r="F18" s="125">
        <f>+F14</f>
        <v>0.48499999999999999</v>
      </c>
      <c r="G18" s="125">
        <f>+G14</f>
        <v>9.5000000000000001E-2</v>
      </c>
      <c r="H18" s="125">
        <f>ROUND(F18*G18,4)</f>
        <v>4.6100000000000002E-2</v>
      </c>
      <c r="I18" s="32">
        <f t="shared" si="2"/>
        <v>6</v>
      </c>
      <c r="J18" s="33"/>
      <c r="K18" s="33"/>
      <c r="L18" s="33"/>
      <c r="M18" s="35"/>
      <c r="N18" s="32"/>
      <c r="O18" s="119"/>
      <c r="P18" s="119"/>
      <c r="Q18" s="32">
        <f t="shared" si="3"/>
        <v>6</v>
      </c>
      <c r="R18" s="119" t="s">
        <v>70</v>
      </c>
      <c r="S18" s="119"/>
      <c r="T18" s="119"/>
      <c r="U18" s="120">
        <f>S16</f>
        <v>20535748.503355935</v>
      </c>
      <c r="V18" s="10">
        <v>12</v>
      </c>
      <c r="W18" s="19" t="s">
        <v>71</v>
      </c>
      <c r="X18" s="16">
        <f>X9*$AD$11/0.65</f>
        <v>197653573.07511958</v>
      </c>
      <c r="Y18" s="43">
        <f t="shared" si="4"/>
        <v>9.5377893302377821</v>
      </c>
      <c r="Z18" s="44" t="s">
        <v>58</v>
      </c>
      <c r="AA18" s="101">
        <f>+X18</f>
        <v>197653573.07511958</v>
      </c>
      <c r="AB18" s="82"/>
      <c r="AC18" s="45"/>
      <c r="AD18" s="16">
        <f>AD9*$AD$11/0.65</f>
        <v>197653573.07511958</v>
      </c>
      <c r="AE18" s="43">
        <f t="shared" si="5"/>
        <v>9.7448095751275527</v>
      </c>
      <c r="AF18" s="44" t="s">
        <v>58</v>
      </c>
      <c r="AG18" s="101">
        <f>+AD18</f>
        <v>197653573.07511958</v>
      </c>
      <c r="AH18" s="82"/>
      <c r="AI18" s="119"/>
      <c r="AJ18" s="119"/>
      <c r="AK18" s="92"/>
      <c r="AL18" s="92"/>
      <c r="AM18" s="92"/>
      <c r="AN18" s="92"/>
      <c r="AO18" s="92"/>
      <c r="AP18" s="92"/>
      <c r="AQ18" s="92"/>
    </row>
    <row r="19" spans="1:43" ht="15.75" thickBot="1" x14ac:dyDescent="0.3">
      <c r="A19" s="32">
        <f t="shared" si="0"/>
        <v>7</v>
      </c>
      <c r="B19" s="34" t="s">
        <v>72</v>
      </c>
      <c r="C19" s="128">
        <f>+C16-C18</f>
        <v>95978706.990135849</v>
      </c>
      <c r="D19" s="32">
        <f t="shared" si="1"/>
        <v>7</v>
      </c>
      <c r="E19" s="33" t="s">
        <v>73</v>
      </c>
      <c r="F19" s="117">
        <f>SUM(F17:F18)</f>
        <v>1</v>
      </c>
      <c r="G19" s="116"/>
      <c r="H19" s="118">
        <f>SUM(H17:H18)</f>
        <v>6.8500000000000005E-2</v>
      </c>
      <c r="I19" s="32">
        <f t="shared" si="2"/>
        <v>7</v>
      </c>
      <c r="J19" s="33" t="str">
        <f>"CONVERSION FACTOR EXCLUDING FEDERAL INCOME TAX ( 1 - LINE "&amp;$I$18&amp;" )"</f>
        <v>CONVERSION FACTOR EXCLUDING FEDERAL INCOME TAX ( 1 - LINE 6 )</v>
      </c>
      <c r="K19" s="33"/>
      <c r="L19" s="33"/>
      <c r="M19" s="35">
        <f>ROUND(1-M17,6)</f>
        <v>0.95111500000000004</v>
      </c>
      <c r="N19" s="33"/>
      <c r="O19" s="33"/>
      <c r="P19" s="122"/>
      <c r="Q19" s="32">
        <f t="shared" si="3"/>
        <v>7</v>
      </c>
      <c r="R19" s="119" t="s">
        <v>74</v>
      </c>
      <c r="S19" s="119"/>
      <c r="T19" s="119"/>
      <c r="U19" s="129">
        <f>U17*U18</f>
        <v>57431890.556382224</v>
      </c>
      <c r="V19" s="10">
        <v>13</v>
      </c>
      <c r="W19" s="19" t="s">
        <v>75</v>
      </c>
      <c r="X19" s="16">
        <v>69962949.456452519</v>
      </c>
      <c r="Y19" s="43">
        <f t="shared" si="4"/>
        <v>3.3760678466668006</v>
      </c>
      <c r="Z19" s="44" t="s">
        <v>63</v>
      </c>
      <c r="AA19" s="21"/>
      <c r="AB19" s="99">
        <f>+X19</f>
        <v>69962949.456452519</v>
      </c>
      <c r="AC19" s="45"/>
      <c r="AD19" s="16">
        <v>69979069.388921246</v>
      </c>
      <c r="AE19" s="43">
        <f t="shared" si="5"/>
        <v>3.4501410464282478</v>
      </c>
      <c r="AF19" s="44" t="s">
        <v>63</v>
      </c>
      <c r="AG19" s="21"/>
      <c r="AH19" s="99">
        <f>+AD19</f>
        <v>69979069.388921246</v>
      </c>
      <c r="AI19" s="119"/>
      <c r="AJ19" s="119"/>
      <c r="AK19" s="92"/>
      <c r="AL19" s="92"/>
      <c r="AM19" s="92"/>
      <c r="AN19" s="92"/>
      <c r="AO19" s="92"/>
      <c r="AP19" s="92"/>
      <c r="AQ19" s="92"/>
    </row>
    <row r="20" spans="1:43" ht="15.75" thickTop="1" x14ac:dyDescent="0.25">
      <c r="A20" s="32">
        <f t="shared" si="0"/>
        <v>8</v>
      </c>
      <c r="B20" s="33"/>
      <c r="C20" s="119"/>
      <c r="D20" s="32"/>
      <c r="E20" s="119"/>
      <c r="F20" s="119"/>
      <c r="G20" s="119"/>
      <c r="H20" s="119"/>
      <c r="I20" s="32">
        <f t="shared" si="2"/>
        <v>8</v>
      </c>
      <c r="J20" s="34" t="s">
        <v>142</v>
      </c>
      <c r="K20" s="33"/>
      <c r="L20" s="49">
        <v>0.21</v>
      </c>
      <c r="M20" s="35">
        <v>0.19973399999999999</v>
      </c>
      <c r="N20" s="33"/>
      <c r="O20" s="33"/>
      <c r="P20" s="130"/>
      <c r="Q20" s="130"/>
      <c r="R20" s="130"/>
      <c r="S20" s="130"/>
      <c r="T20" s="130"/>
      <c r="U20" s="119"/>
      <c r="V20" s="10">
        <v>14</v>
      </c>
      <c r="W20" s="19" t="s">
        <v>76</v>
      </c>
      <c r="X20" s="16">
        <v>378349379.60972166</v>
      </c>
      <c r="Y20" s="43">
        <f t="shared" si="4"/>
        <v>18.257280249480782</v>
      </c>
      <c r="Z20" s="44" t="s">
        <v>63</v>
      </c>
      <c r="AA20" s="21"/>
      <c r="AB20" s="99">
        <f>+X20</f>
        <v>378349379.60972166</v>
      </c>
      <c r="AC20" s="45"/>
      <c r="AD20" s="16">
        <v>370094613.96061605</v>
      </c>
      <c r="AE20" s="43">
        <f t="shared" si="5"/>
        <v>18.246579010518932</v>
      </c>
      <c r="AF20" s="44" t="s">
        <v>63</v>
      </c>
      <c r="AG20" s="21"/>
      <c r="AH20" s="99">
        <f>+AD20</f>
        <v>370094613.96061605</v>
      </c>
      <c r="AI20" s="119"/>
      <c r="AJ20" s="119"/>
      <c r="AK20" s="92"/>
      <c r="AL20" s="92"/>
      <c r="AM20" s="92"/>
      <c r="AN20" s="92"/>
      <c r="AO20" s="92"/>
      <c r="AP20" s="92"/>
      <c r="AQ20" s="92"/>
    </row>
    <row r="21" spans="1:43" ht="15.75" thickBot="1" x14ac:dyDescent="0.3">
      <c r="A21" s="32">
        <f t="shared" si="0"/>
        <v>9</v>
      </c>
      <c r="B21" s="33" t="s">
        <v>10</v>
      </c>
      <c r="C21" s="131">
        <f>+M21</f>
        <v>0.75138099999999997</v>
      </c>
      <c r="D21" s="32"/>
      <c r="E21" s="119"/>
      <c r="F21" s="119"/>
      <c r="G21" s="119"/>
      <c r="H21" s="119"/>
      <c r="I21" s="32">
        <f t="shared" si="2"/>
        <v>9</v>
      </c>
      <c r="J21" s="34" t="str">
        <f>"CONVERSION FACTOR INCL FEDERAL INCOME TAX ( LINE "&amp;I19&amp;" - LINE "&amp;I20&amp;" ) "</f>
        <v xml:space="preserve">CONVERSION FACTOR INCL FEDERAL INCOME TAX ( LINE 7 - LINE 8 ) </v>
      </c>
      <c r="K21" s="33"/>
      <c r="L21" s="33"/>
      <c r="M21" s="115">
        <f>ROUND(1-M20-M17,6)</f>
        <v>0.75138099999999997</v>
      </c>
      <c r="N21" s="33"/>
      <c r="O21" s="33"/>
      <c r="P21" s="130"/>
      <c r="Q21" s="119"/>
      <c r="R21" s="119"/>
      <c r="S21" s="119"/>
      <c r="T21" s="119"/>
      <c r="U21" s="119"/>
      <c r="V21" s="10">
        <v>15</v>
      </c>
      <c r="W21" s="19" t="s">
        <v>77</v>
      </c>
      <c r="X21" s="16">
        <v>7238267.1874165451</v>
      </c>
      <c r="Y21" s="43">
        <f t="shared" si="4"/>
        <v>0.34928317497864692</v>
      </c>
      <c r="Z21" s="44" t="s">
        <v>58</v>
      </c>
      <c r="AA21" s="101">
        <f>+X21</f>
        <v>7238267.1874165451</v>
      </c>
      <c r="AB21" s="82"/>
      <c r="AC21" s="45"/>
      <c r="AD21" s="16">
        <f>+X21</f>
        <v>7238267.1874165451</v>
      </c>
      <c r="AE21" s="43">
        <f t="shared" si="5"/>
        <v>0.35686445885023704</v>
      </c>
      <c r="AF21" s="44" t="s">
        <v>58</v>
      </c>
      <c r="AG21" s="101">
        <f>+AD21</f>
        <v>7238267.1874165451</v>
      </c>
      <c r="AH21" s="82"/>
      <c r="AI21" s="119"/>
      <c r="AJ21" s="119"/>
      <c r="AK21" s="92"/>
      <c r="AL21" s="92"/>
      <c r="AM21" s="92"/>
      <c r="AN21" s="92"/>
      <c r="AO21" s="92"/>
      <c r="AP21" s="92"/>
      <c r="AQ21" s="92"/>
    </row>
    <row r="22" spans="1:43" ht="15.75" thickTop="1" x14ac:dyDescent="0.25">
      <c r="A22" s="32">
        <f t="shared" si="0"/>
        <v>10</v>
      </c>
      <c r="B22" s="48" t="s">
        <v>78</v>
      </c>
      <c r="C22" s="102">
        <f>ROUND(+C19/C21,0)</f>
        <v>127736404</v>
      </c>
      <c r="D22" s="32"/>
      <c r="E22" s="120"/>
      <c r="F22" s="130"/>
      <c r="G22" s="119"/>
      <c r="H22" s="119"/>
      <c r="I22" s="32"/>
      <c r="J22" s="119"/>
      <c r="K22" s="33"/>
      <c r="L22" s="33"/>
      <c r="M22" s="33"/>
      <c r="N22" s="33"/>
      <c r="O22" s="119"/>
      <c r="P22" s="130"/>
      <c r="Q22" s="119"/>
      <c r="R22" s="119"/>
      <c r="S22" s="119"/>
      <c r="T22" s="119"/>
      <c r="U22" s="119"/>
      <c r="V22" s="10" t="s">
        <v>79</v>
      </c>
      <c r="W22" s="51" t="s">
        <v>80</v>
      </c>
      <c r="X22" s="16">
        <v>8206061.1260157973</v>
      </c>
      <c r="Y22" s="43">
        <f t="shared" si="4"/>
        <v>0.39598415061915598</v>
      </c>
      <c r="Z22" s="44" t="s">
        <v>58</v>
      </c>
      <c r="AA22" s="101">
        <f>+X22</f>
        <v>8206061.1260157973</v>
      </c>
      <c r="AB22" s="82"/>
      <c r="AC22" s="45"/>
      <c r="AD22" s="16">
        <f>+X22</f>
        <v>8206061.1260157973</v>
      </c>
      <c r="AE22" s="43">
        <f t="shared" si="5"/>
        <v>0.40457909154259974</v>
      </c>
      <c r="AF22" s="44" t="s">
        <v>58</v>
      </c>
      <c r="AG22" s="101">
        <f>+AD22</f>
        <v>8206061.1260157973</v>
      </c>
      <c r="AH22" s="82"/>
      <c r="AI22" s="119"/>
      <c r="AJ22" s="119"/>
      <c r="AK22" s="92"/>
      <c r="AL22" s="92"/>
      <c r="AM22" s="92"/>
      <c r="AN22" s="92"/>
      <c r="AO22" s="92"/>
      <c r="AP22" s="92"/>
      <c r="AQ22" s="92"/>
    </row>
    <row r="23" spans="1:43" ht="15" x14ac:dyDescent="0.25">
      <c r="A23" s="32">
        <f t="shared" si="0"/>
        <v>11</v>
      </c>
      <c r="B23" s="48" t="s">
        <v>81</v>
      </c>
      <c r="C23" s="116"/>
      <c r="D23" s="32"/>
      <c r="E23" s="120"/>
      <c r="F23" s="119"/>
      <c r="G23" s="119"/>
      <c r="H23" s="119"/>
      <c r="I23" s="32"/>
      <c r="J23" s="119"/>
      <c r="K23" s="33"/>
      <c r="L23" s="33"/>
      <c r="M23" s="35"/>
      <c r="N23" s="33"/>
      <c r="O23" s="119"/>
      <c r="P23" s="130"/>
      <c r="Q23" s="119"/>
      <c r="R23" s="119"/>
      <c r="S23" s="119"/>
      <c r="T23" s="119"/>
      <c r="U23" s="119"/>
      <c r="V23" s="10" t="s">
        <v>82</v>
      </c>
      <c r="W23" s="51" t="s">
        <v>83</v>
      </c>
      <c r="X23" s="16">
        <v>2763777.09</v>
      </c>
      <c r="Y23" s="43">
        <f t="shared" si="4"/>
        <v>0.13336628946312651</v>
      </c>
      <c r="Z23" s="44" t="s">
        <v>58</v>
      </c>
      <c r="AA23" s="101">
        <f>+X23</f>
        <v>2763777.09</v>
      </c>
      <c r="AB23" s="82"/>
      <c r="AC23" s="45"/>
      <c r="AD23" s="16">
        <f>+X23</f>
        <v>2763777.09</v>
      </c>
      <c r="AE23" s="43">
        <f t="shared" si="5"/>
        <v>0.13626104011747003</v>
      </c>
      <c r="AF23" s="44" t="s">
        <v>58</v>
      </c>
      <c r="AG23" s="101">
        <f>+AD23</f>
        <v>2763777.09</v>
      </c>
      <c r="AH23" s="82"/>
      <c r="AI23" s="119"/>
      <c r="AJ23" s="119"/>
      <c r="AK23" s="92"/>
      <c r="AL23" s="92"/>
      <c r="AM23" s="92"/>
      <c r="AN23" s="92"/>
      <c r="AO23" s="92"/>
      <c r="AP23" s="92"/>
      <c r="AQ23" s="92"/>
    </row>
    <row r="24" spans="1:43" ht="15" x14ac:dyDescent="0.25">
      <c r="A24" s="32">
        <f t="shared" si="0"/>
        <v>12</v>
      </c>
      <c r="B24" s="103" t="s">
        <v>84</v>
      </c>
      <c r="C24" s="123">
        <v>-3124000</v>
      </c>
      <c r="D24" s="32"/>
      <c r="E24" s="119"/>
      <c r="F24" s="119"/>
      <c r="G24" s="119"/>
      <c r="H24" s="119"/>
      <c r="I24" s="119"/>
      <c r="J24" s="119"/>
      <c r="K24" s="119"/>
      <c r="L24" s="119"/>
      <c r="M24" s="119"/>
      <c r="N24" s="33"/>
      <c r="O24" s="130"/>
      <c r="P24" s="130"/>
      <c r="Q24" s="119"/>
      <c r="R24" s="119"/>
      <c r="S24" s="119"/>
      <c r="T24" s="119"/>
      <c r="U24" s="119"/>
      <c r="V24" s="10" t="s">
        <v>85</v>
      </c>
      <c r="W24" s="51" t="s">
        <v>86</v>
      </c>
      <c r="X24" s="16">
        <v>1262663.2680056884</v>
      </c>
      <c r="Y24" s="43">
        <f t="shared" si="4"/>
        <v>6.092991924153475E-2</v>
      </c>
      <c r="Z24" s="44" t="s">
        <v>63</v>
      </c>
      <c r="AA24" s="21"/>
      <c r="AB24" s="99">
        <f>+X24</f>
        <v>1262663.2680056884</v>
      </c>
      <c r="AC24" s="45"/>
      <c r="AD24" s="16">
        <f>+X24/$AB$10*$AH$10</f>
        <v>1262954.1940854082</v>
      </c>
      <c r="AE24" s="43">
        <f t="shared" si="5"/>
        <v>6.2266762659501915E-2</v>
      </c>
      <c r="AF24" s="44" t="s">
        <v>63</v>
      </c>
      <c r="AG24" s="21"/>
      <c r="AH24" s="99">
        <f>+AD24</f>
        <v>1262954.1940854082</v>
      </c>
      <c r="AI24" s="119"/>
      <c r="AJ24" s="119"/>
      <c r="AK24" s="92"/>
      <c r="AL24" s="92"/>
      <c r="AM24" s="92"/>
      <c r="AN24" s="92"/>
      <c r="AO24" s="92"/>
      <c r="AP24" s="92"/>
      <c r="AQ24" s="92"/>
    </row>
    <row r="25" spans="1:43" ht="15" x14ac:dyDescent="0.25">
      <c r="A25" s="32">
        <f t="shared" si="0"/>
        <v>13</v>
      </c>
      <c r="B25" s="103" t="s">
        <v>87</v>
      </c>
      <c r="C25" s="123">
        <v>-25853000</v>
      </c>
      <c r="D25" s="32"/>
      <c r="E25" s="130"/>
      <c r="F25" s="130"/>
      <c r="G25" s="130"/>
      <c r="H25" s="130"/>
      <c r="I25" s="119"/>
      <c r="J25" s="119"/>
      <c r="K25" s="119"/>
      <c r="L25" s="119"/>
      <c r="M25" s="119"/>
      <c r="N25" s="119"/>
      <c r="O25" s="33"/>
      <c r="P25" s="130"/>
      <c r="Q25" s="119"/>
      <c r="R25" s="119"/>
      <c r="S25" s="119"/>
      <c r="T25" s="119"/>
      <c r="U25" s="119"/>
      <c r="V25" s="10" t="s">
        <v>88</v>
      </c>
      <c r="W25" s="51" t="s">
        <v>89</v>
      </c>
      <c r="X25" s="16">
        <v>2119540.3036357597</v>
      </c>
      <c r="Y25" s="43">
        <f t="shared" si="4"/>
        <v>0.1022785906599471</v>
      </c>
      <c r="Z25" s="44" t="s">
        <v>58</v>
      </c>
      <c r="AA25" s="101">
        <f>+X25</f>
        <v>2119540.3036357597</v>
      </c>
      <c r="AB25" s="82"/>
      <c r="AC25" s="45"/>
      <c r="AD25" s="16">
        <f>+X25</f>
        <v>2119540.3036357597</v>
      </c>
      <c r="AE25" s="43">
        <f t="shared" si="5"/>
        <v>0.10449857457364874</v>
      </c>
      <c r="AF25" s="44" t="s">
        <v>58</v>
      </c>
      <c r="AG25" s="101">
        <f>+AD25</f>
        <v>2119540.3036357597</v>
      </c>
      <c r="AH25" s="82"/>
      <c r="AI25" s="119"/>
      <c r="AJ25" s="119"/>
      <c r="AK25" s="92"/>
      <c r="AL25" s="92"/>
      <c r="AM25" s="92"/>
      <c r="AN25" s="92"/>
      <c r="AO25" s="92"/>
      <c r="AP25" s="92"/>
      <c r="AQ25" s="92"/>
    </row>
    <row r="26" spans="1:43" ht="15" x14ac:dyDescent="0.25">
      <c r="A26" s="32">
        <f t="shared" si="0"/>
        <v>14</v>
      </c>
      <c r="B26" s="103" t="s">
        <v>90</v>
      </c>
      <c r="C26" s="123">
        <v>25853000</v>
      </c>
      <c r="D26" s="119"/>
      <c r="E26" s="130"/>
      <c r="F26" s="130"/>
      <c r="G26" s="130"/>
      <c r="H26" s="130"/>
      <c r="I26" s="119"/>
      <c r="J26" s="119"/>
      <c r="K26" s="119"/>
      <c r="L26" s="119"/>
      <c r="M26" s="119"/>
      <c r="N26" s="119"/>
      <c r="O26" s="33"/>
      <c r="P26" s="130"/>
      <c r="Q26" s="119"/>
      <c r="R26" s="119"/>
      <c r="S26" s="119"/>
      <c r="T26" s="119"/>
      <c r="U26" s="119"/>
      <c r="V26" s="10" t="s">
        <v>91</v>
      </c>
      <c r="W26" s="51" t="s">
        <v>92</v>
      </c>
      <c r="X26" s="16">
        <v>313332.07420681993</v>
      </c>
      <c r="Y26" s="43">
        <f t="shared" si="4"/>
        <v>1.5119864861007507E-2</v>
      </c>
      <c r="Z26" s="44" t="s">
        <v>63</v>
      </c>
      <c r="AA26" s="21"/>
      <c r="AB26" s="99">
        <f>+X26</f>
        <v>313332.07420681993</v>
      </c>
      <c r="AC26" s="45"/>
      <c r="AD26" s="16">
        <f>+X26/$AB$10*$AH$10</f>
        <v>313404.2680167685</v>
      </c>
      <c r="AE26" s="43">
        <f t="shared" si="5"/>
        <v>1.5451604867749744E-2</v>
      </c>
      <c r="AF26" s="44" t="s">
        <v>63</v>
      </c>
      <c r="AG26" s="21"/>
      <c r="AH26" s="99">
        <f>+AD26</f>
        <v>313404.2680167685</v>
      </c>
      <c r="AI26" s="119"/>
      <c r="AJ26" s="119"/>
      <c r="AK26" s="92"/>
      <c r="AL26" s="92"/>
      <c r="AM26" s="92"/>
      <c r="AN26" s="92"/>
      <c r="AO26" s="92"/>
      <c r="AP26" s="92"/>
      <c r="AQ26" s="92"/>
    </row>
    <row r="27" spans="1:43" ht="15" x14ac:dyDescent="0.25">
      <c r="A27" s="32">
        <f t="shared" si="0"/>
        <v>15</v>
      </c>
      <c r="B27" s="48" t="s">
        <v>93</v>
      </c>
      <c r="C27" s="128">
        <f>SUM(C24:C26)</f>
        <v>-3124000</v>
      </c>
      <c r="D27" s="119"/>
      <c r="E27" s="132"/>
      <c r="F27" s="130"/>
      <c r="G27" s="130"/>
      <c r="H27" s="130"/>
      <c r="I27" s="119"/>
      <c r="J27" s="119"/>
      <c r="K27" s="119"/>
      <c r="L27" s="119"/>
      <c r="M27" s="119"/>
      <c r="N27" s="119"/>
      <c r="O27" s="33"/>
      <c r="P27" s="130"/>
      <c r="Q27" s="119"/>
      <c r="R27" s="119"/>
      <c r="S27" s="119"/>
      <c r="T27" s="119"/>
      <c r="U27" s="119"/>
      <c r="V27" s="10">
        <v>16</v>
      </c>
      <c r="W27" s="19" t="s">
        <v>94</v>
      </c>
      <c r="X27" s="16">
        <v>171115373.90212974</v>
      </c>
      <c r="Y27" s="43">
        <f t="shared" si="4"/>
        <v>8.2571863592018406</v>
      </c>
      <c r="Z27" s="44" t="s">
        <v>63</v>
      </c>
      <c r="AA27" s="21"/>
      <c r="AB27" s="99">
        <f>+X27</f>
        <v>171115373.90212974</v>
      </c>
      <c r="AC27" s="45"/>
      <c r="AD27" s="16">
        <v>171056253.11371228</v>
      </c>
      <c r="AE27" s="43">
        <f t="shared" si="5"/>
        <v>8.433495976287892</v>
      </c>
      <c r="AF27" s="44" t="s">
        <v>63</v>
      </c>
      <c r="AG27" s="21"/>
      <c r="AH27" s="99">
        <f>+AD27</f>
        <v>171056253.11371228</v>
      </c>
      <c r="AI27" s="119"/>
      <c r="AJ27" s="119"/>
      <c r="AK27" s="92"/>
      <c r="AL27" s="92"/>
      <c r="AM27" s="92"/>
      <c r="AN27" s="92"/>
      <c r="AO27" s="92"/>
      <c r="AP27" s="92"/>
      <c r="AQ27" s="92"/>
    </row>
    <row r="28" spans="1:43" ht="15" x14ac:dyDescent="0.25">
      <c r="A28" s="32">
        <f t="shared" si="0"/>
        <v>16</v>
      </c>
      <c r="C28" s="116"/>
      <c r="D28" s="119"/>
      <c r="E28" s="130"/>
      <c r="F28" s="130"/>
      <c r="G28" s="130"/>
      <c r="H28" s="130"/>
      <c r="I28" s="119"/>
      <c r="J28" s="119"/>
      <c r="K28" s="119"/>
      <c r="L28" s="119"/>
      <c r="M28" s="119"/>
      <c r="N28" s="119"/>
      <c r="O28" s="119"/>
      <c r="P28" s="130"/>
      <c r="Q28" s="119"/>
      <c r="R28" s="130"/>
      <c r="S28" s="119"/>
      <c r="T28" s="119"/>
      <c r="U28" s="119"/>
      <c r="V28" s="10">
        <v>17</v>
      </c>
      <c r="W28" s="19" t="s">
        <v>95</v>
      </c>
      <c r="X28" s="16">
        <v>108374278.4084733</v>
      </c>
      <c r="Y28" s="43">
        <f t="shared" si="4"/>
        <v>5.2296096660175699</v>
      </c>
      <c r="Z28" s="44" t="s">
        <v>63</v>
      </c>
      <c r="AA28" s="21"/>
      <c r="AB28" s="99">
        <f>+X28</f>
        <v>108374278.4084733</v>
      </c>
      <c r="AC28" s="45"/>
      <c r="AD28" s="16">
        <v>108399248.56857753</v>
      </c>
      <c r="AE28" s="43">
        <f t="shared" si="5"/>
        <v>5.3443508202416385</v>
      </c>
      <c r="AF28" s="44" t="s">
        <v>63</v>
      </c>
      <c r="AG28" s="21"/>
      <c r="AH28" s="99">
        <f>+AD28</f>
        <v>108399248.56857753</v>
      </c>
      <c r="AI28" s="119"/>
      <c r="AJ28" s="119"/>
      <c r="AK28" s="92"/>
      <c r="AL28" s="92"/>
      <c r="AM28" s="92"/>
      <c r="AN28" s="92"/>
      <c r="AO28" s="92"/>
      <c r="AP28" s="92"/>
      <c r="AQ28" s="92"/>
    </row>
    <row r="29" spans="1:43" ht="15" x14ac:dyDescent="0.25">
      <c r="A29" s="32">
        <f t="shared" si="0"/>
        <v>17</v>
      </c>
      <c r="B29" s="48" t="s">
        <v>96</v>
      </c>
      <c r="C29" s="120">
        <f>C22+C27</f>
        <v>124612404</v>
      </c>
      <c r="D29" s="119"/>
      <c r="E29" s="133"/>
      <c r="F29" s="130"/>
      <c r="G29" s="130"/>
      <c r="H29" s="130"/>
      <c r="I29" s="119"/>
      <c r="J29" s="119"/>
      <c r="K29" s="120"/>
      <c r="L29" s="119"/>
      <c r="M29" s="119"/>
      <c r="N29" s="119"/>
      <c r="O29" s="119"/>
      <c r="P29" s="130"/>
      <c r="Q29" s="119"/>
      <c r="R29" s="119"/>
      <c r="S29" s="119"/>
      <c r="T29" s="119"/>
      <c r="U29" s="119"/>
      <c r="V29" s="10">
        <v>18</v>
      </c>
      <c r="W29" s="19" t="s">
        <v>97</v>
      </c>
      <c r="X29" s="16">
        <v>-11639833.365925668</v>
      </c>
      <c r="Y29" s="43">
        <f t="shared" si="4"/>
        <v>-0.56168111082453498</v>
      </c>
      <c r="Z29" s="44" t="s">
        <v>58</v>
      </c>
      <c r="AA29" s="101">
        <f>+X29</f>
        <v>-11639833.365925668</v>
      </c>
      <c r="AB29" s="82"/>
      <c r="AC29" s="45"/>
      <c r="AD29" s="16">
        <f>+X29</f>
        <v>-11639833.365925668</v>
      </c>
      <c r="AE29" s="43">
        <f t="shared" si="5"/>
        <v>-0.57387254817828448</v>
      </c>
      <c r="AF29" s="44" t="s">
        <v>58</v>
      </c>
      <c r="AG29" s="101">
        <f>+AD29</f>
        <v>-11639833.365925668</v>
      </c>
      <c r="AH29" s="82"/>
      <c r="AI29" s="119"/>
      <c r="AJ29" s="119"/>
      <c r="AK29" s="92"/>
      <c r="AL29" s="92"/>
      <c r="AM29" s="92"/>
      <c r="AN29" s="92"/>
      <c r="AO29" s="92"/>
      <c r="AP29" s="92"/>
      <c r="AQ29" s="92"/>
    </row>
    <row r="30" spans="1:43" ht="15" x14ac:dyDescent="0.25">
      <c r="A30" s="32">
        <f t="shared" si="0"/>
        <v>18</v>
      </c>
      <c r="C30" s="120"/>
      <c r="D30" s="119"/>
      <c r="E30" s="130"/>
      <c r="F30" s="130"/>
      <c r="G30" s="130"/>
      <c r="H30" s="130"/>
      <c r="I30" s="119"/>
      <c r="J30" s="119"/>
      <c r="K30" s="119"/>
      <c r="L30" s="119"/>
      <c r="M30" s="119"/>
      <c r="N30" s="119"/>
      <c r="O30" s="130"/>
      <c r="P30" s="130"/>
      <c r="Q30" s="119"/>
      <c r="R30" s="119"/>
      <c r="S30" s="119"/>
      <c r="T30" s="119"/>
      <c r="U30" s="119"/>
      <c r="V30" s="10">
        <v>19</v>
      </c>
      <c r="W30" s="19" t="s">
        <v>98</v>
      </c>
      <c r="X30" s="16">
        <v>138209148.65181684</v>
      </c>
      <c r="Y30" s="43">
        <f t="shared" si="4"/>
        <v>6.6692937691116345</v>
      </c>
      <c r="Z30" s="44" t="s">
        <v>58</v>
      </c>
      <c r="AA30" s="101">
        <f>+X30</f>
        <v>138209148.65181684</v>
      </c>
      <c r="AB30" s="82"/>
      <c r="AC30" s="45"/>
      <c r="AD30" s="16">
        <f>+X30</f>
        <v>138209148.65181684</v>
      </c>
      <c r="AE30" s="43">
        <f t="shared" si="5"/>
        <v>6.814052557707031</v>
      </c>
      <c r="AF30" s="44" t="s">
        <v>58</v>
      </c>
      <c r="AG30" s="101">
        <f>+AD30</f>
        <v>138209148.65181684</v>
      </c>
      <c r="AH30" s="82"/>
      <c r="AI30" s="119"/>
      <c r="AJ30" s="119"/>
      <c r="AK30" s="92"/>
      <c r="AL30" s="92"/>
      <c r="AM30" s="92"/>
      <c r="AN30" s="92"/>
      <c r="AO30" s="92"/>
      <c r="AP30" s="92"/>
      <c r="AQ30" s="92"/>
    </row>
    <row r="31" spans="1:43" ht="15" x14ac:dyDescent="0.25">
      <c r="A31" s="32">
        <f t="shared" si="0"/>
        <v>19</v>
      </c>
      <c r="B31" s="48" t="s">
        <v>99</v>
      </c>
      <c r="C31" s="120">
        <f>C33-C29</f>
        <v>13370046.16189611</v>
      </c>
      <c r="D31" s="119"/>
      <c r="E31" s="133"/>
      <c r="F31" s="130"/>
      <c r="G31" s="130"/>
      <c r="H31" s="130"/>
      <c r="I31" s="119"/>
      <c r="J31" s="119"/>
      <c r="K31" s="120"/>
      <c r="L31" s="119"/>
      <c r="M31" s="119"/>
      <c r="N31" s="119"/>
      <c r="O31" s="130"/>
      <c r="P31" s="130"/>
      <c r="Q31" s="119"/>
      <c r="R31" s="119"/>
      <c r="S31" s="119"/>
      <c r="T31" s="119"/>
      <c r="U31" s="119"/>
      <c r="V31" s="10">
        <v>20</v>
      </c>
      <c r="W31" s="19" t="s">
        <v>100</v>
      </c>
      <c r="X31" s="16">
        <v>-36228866.83523047</v>
      </c>
      <c r="Y31" s="43">
        <f t="shared" si="4"/>
        <v>-1.7482269314521348</v>
      </c>
      <c r="Z31" s="44" t="s">
        <v>63</v>
      </c>
      <c r="AA31" s="21"/>
      <c r="AB31" s="99">
        <f>+X31</f>
        <v>-36228866.83523047</v>
      </c>
      <c r="AC31" s="45"/>
      <c r="AD31" s="16">
        <v>-39617468.444088995</v>
      </c>
      <c r="AE31" s="43">
        <f t="shared" si="5"/>
        <v>-1.9532390931761483</v>
      </c>
      <c r="AF31" s="44" t="s">
        <v>63</v>
      </c>
      <c r="AG31" s="21"/>
      <c r="AH31" s="99">
        <f>+AD31</f>
        <v>-39617468.444088995</v>
      </c>
      <c r="AI31" s="119"/>
      <c r="AJ31" s="119"/>
      <c r="AK31" s="92"/>
      <c r="AL31" s="92"/>
      <c r="AM31" s="92"/>
      <c r="AN31" s="92"/>
      <c r="AO31" s="92"/>
      <c r="AP31" s="92"/>
      <c r="AQ31" s="92"/>
    </row>
    <row r="32" spans="1:43" ht="15" x14ac:dyDescent="0.25">
      <c r="A32" s="32">
        <f t="shared" si="0"/>
        <v>20</v>
      </c>
      <c r="C32" s="134"/>
      <c r="D32" s="119"/>
      <c r="E32" s="130"/>
      <c r="F32" s="130"/>
      <c r="G32" s="130"/>
      <c r="H32" s="130"/>
      <c r="I32" s="119"/>
      <c r="J32" s="119"/>
      <c r="K32" s="119"/>
      <c r="L32" s="119"/>
      <c r="M32" s="119"/>
      <c r="N32" s="119"/>
      <c r="O32" s="130"/>
      <c r="P32" s="130"/>
      <c r="Q32" s="119"/>
      <c r="R32" s="119"/>
      <c r="S32" s="119"/>
      <c r="T32" s="119"/>
      <c r="U32" s="119"/>
      <c r="V32" s="52">
        <v>21</v>
      </c>
      <c r="W32" s="53" t="s">
        <v>101</v>
      </c>
      <c r="X32" s="16">
        <v>-16223873.273980575</v>
      </c>
      <c r="Y32" s="43">
        <f t="shared" si="4"/>
        <v>-0.78288433140994562</v>
      </c>
      <c r="Z32" s="44" t="s">
        <v>63</v>
      </c>
      <c r="AA32" s="21"/>
      <c r="AB32" s="99">
        <f>+X32</f>
        <v>-16223873.273980575</v>
      </c>
      <c r="AC32" s="45"/>
      <c r="AD32" s="16">
        <v>-16227611.363120463</v>
      </c>
      <c r="AE32" s="43">
        <f t="shared" si="5"/>
        <v>-0.80006134031629517</v>
      </c>
      <c r="AF32" s="44" t="s">
        <v>63</v>
      </c>
      <c r="AG32" s="21"/>
      <c r="AH32" s="99">
        <f>+AD32</f>
        <v>-16227611.363120463</v>
      </c>
      <c r="AI32" s="119"/>
      <c r="AJ32" s="119"/>
      <c r="AK32" s="92"/>
      <c r="AL32" s="92"/>
      <c r="AM32" s="92"/>
      <c r="AN32" s="92"/>
      <c r="AO32" s="92"/>
      <c r="AP32" s="92"/>
      <c r="AQ32" s="92"/>
    </row>
    <row r="33" spans="1:43" ht="15" x14ac:dyDescent="0.25">
      <c r="A33" s="32">
        <f t="shared" si="0"/>
        <v>21</v>
      </c>
      <c r="B33" s="48" t="s">
        <v>102</v>
      </c>
      <c r="C33" s="120">
        <f>P17</f>
        <v>137982450.16189611</v>
      </c>
      <c r="D33" s="119"/>
      <c r="E33" s="130"/>
      <c r="F33" s="130"/>
      <c r="G33" s="130"/>
      <c r="H33" s="130"/>
      <c r="I33" s="119"/>
      <c r="J33" s="119"/>
      <c r="K33" s="119"/>
      <c r="L33" s="119"/>
      <c r="M33" s="119"/>
      <c r="N33" s="119"/>
      <c r="O33" s="130"/>
      <c r="P33" s="130"/>
      <c r="Q33" s="119"/>
      <c r="R33" s="119"/>
      <c r="S33" s="119"/>
      <c r="T33" s="119"/>
      <c r="U33" s="119"/>
      <c r="V33" s="10">
        <v>22</v>
      </c>
      <c r="W33" s="19" t="s">
        <v>103</v>
      </c>
      <c r="X33" s="16">
        <v>662134.87</v>
      </c>
      <c r="Y33" s="43">
        <f t="shared" si="4"/>
        <v>3.1951372292491807E-2</v>
      </c>
      <c r="Z33" s="44" t="s">
        <v>58</v>
      </c>
      <c r="AA33" s="101">
        <f>+X33</f>
        <v>662134.87</v>
      </c>
      <c r="AB33" s="82"/>
      <c r="AC33" s="45"/>
      <c r="AD33" s="16">
        <f>+X33</f>
        <v>662134.87</v>
      </c>
      <c r="AE33" s="43">
        <f t="shared" si="5"/>
        <v>3.264488529508934E-2</v>
      </c>
      <c r="AF33" s="44" t="s">
        <v>58</v>
      </c>
      <c r="AG33" s="101">
        <f>+AD33</f>
        <v>662134.87</v>
      </c>
      <c r="AH33" s="82"/>
      <c r="AI33" s="119"/>
      <c r="AJ33" s="119"/>
      <c r="AK33" s="92"/>
      <c r="AL33" s="92"/>
      <c r="AM33" s="92"/>
      <c r="AN33" s="92"/>
      <c r="AO33" s="92"/>
      <c r="AP33" s="92"/>
      <c r="AQ33" s="92"/>
    </row>
    <row r="34" spans="1:43" ht="15" x14ac:dyDescent="0.25">
      <c r="A34" s="32">
        <f t="shared" si="0"/>
        <v>22</v>
      </c>
      <c r="C34" s="120"/>
      <c r="D34" s="119"/>
      <c r="E34" s="130"/>
      <c r="F34" s="130"/>
      <c r="G34" s="130"/>
      <c r="H34" s="130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0">
        <v>23</v>
      </c>
      <c r="W34" s="54" t="s">
        <v>104</v>
      </c>
      <c r="X34" s="16">
        <v>161583689.16694248</v>
      </c>
      <c r="Y34" s="43">
        <f t="shared" si="4"/>
        <v>7.7972341329301305</v>
      </c>
      <c r="Z34" s="44" t="s">
        <v>58</v>
      </c>
      <c r="AA34" s="101">
        <f>+X34</f>
        <v>161583689.16694248</v>
      </c>
      <c r="AB34" s="82"/>
      <c r="AC34" s="45"/>
      <c r="AD34" s="16">
        <f>+X34</f>
        <v>161583689.16694248</v>
      </c>
      <c r="AE34" s="43">
        <f t="shared" si="5"/>
        <v>7.9664751660220032</v>
      </c>
      <c r="AF34" s="44" t="s">
        <v>58</v>
      </c>
      <c r="AG34" s="101">
        <f>+AD34</f>
        <v>161583689.16694248</v>
      </c>
      <c r="AH34" s="82"/>
      <c r="AI34" s="119"/>
      <c r="AJ34" s="119"/>
      <c r="AK34" s="92"/>
      <c r="AL34" s="92"/>
      <c r="AM34" s="92"/>
      <c r="AN34" s="92"/>
      <c r="AO34" s="92"/>
      <c r="AP34" s="92"/>
      <c r="AQ34" s="92"/>
    </row>
    <row r="35" spans="1:43" ht="15" x14ac:dyDescent="0.25">
      <c r="A35" s="32">
        <f t="shared" si="0"/>
        <v>23</v>
      </c>
      <c r="B35" s="48" t="s">
        <v>105</v>
      </c>
      <c r="C35" s="120">
        <v>0</v>
      </c>
      <c r="D35" s="119"/>
      <c r="E35" s="120"/>
      <c r="F35" s="130"/>
      <c r="G35" s="120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0">
        <v>24</v>
      </c>
      <c r="W35" s="11" t="s">
        <v>106</v>
      </c>
      <c r="X35" s="16">
        <v>3490805.0455442886</v>
      </c>
      <c r="Y35" s="43">
        <f t="shared" si="4"/>
        <v>0.16844908290465715</v>
      </c>
      <c r="Z35" s="44" t="s">
        <v>58</v>
      </c>
      <c r="AA35" s="101">
        <f>+X35</f>
        <v>3490805.0455442886</v>
      </c>
      <c r="AB35" s="82"/>
      <c r="AC35" s="45"/>
      <c r="AD35" s="16">
        <f>+X35</f>
        <v>3490805.0455442886</v>
      </c>
      <c r="AE35" s="43">
        <f t="shared" si="5"/>
        <v>0.17210531488745251</v>
      </c>
      <c r="AF35" s="44" t="s">
        <v>58</v>
      </c>
      <c r="AG35" s="101">
        <f>+AD35</f>
        <v>3490805.0455442886</v>
      </c>
      <c r="AH35" s="82"/>
      <c r="AI35" s="119"/>
      <c r="AJ35" s="119"/>
      <c r="AK35" s="92"/>
      <c r="AL35" s="92"/>
      <c r="AM35" s="92"/>
      <c r="AN35" s="92"/>
      <c r="AO35" s="92"/>
      <c r="AP35" s="92"/>
      <c r="AQ35" s="92"/>
    </row>
    <row r="36" spans="1:43" ht="15" x14ac:dyDescent="0.25">
      <c r="A36" s="32">
        <f t="shared" si="0"/>
        <v>24</v>
      </c>
      <c r="C36" s="134"/>
      <c r="D36" s="119"/>
      <c r="E36" s="119"/>
      <c r="F36" s="119"/>
      <c r="G36" s="119"/>
      <c r="H36" s="119"/>
      <c r="I36" s="119"/>
      <c r="J36" s="135"/>
      <c r="K36" s="119"/>
      <c r="L36" s="119"/>
      <c r="M36" s="119"/>
      <c r="N36" s="119"/>
      <c r="O36" s="119"/>
      <c r="P36" s="119"/>
      <c r="Q36" s="119"/>
      <c r="R36" s="130"/>
      <c r="S36" s="119"/>
      <c r="T36" s="119"/>
      <c r="U36" s="119"/>
      <c r="V36" s="10">
        <f t="shared" ref="V36:V49" si="7">+V35+1</f>
        <v>25</v>
      </c>
      <c r="W36" s="11" t="s">
        <v>107</v>
      </c>
      <c r="X36" s="16">
        <v>19415532.153878614</v>
      </c>
      <c r="Y36" s="43">
        <f t="shared" si="4"/>
        <v>0.93689809163112181</v>
      </c>
      <c r="Z36" s="44" t="s">
        <v>58</v>
      </c>
      <c r="AA36" s="101">
        <f>+X36</f>
        <v>19415532.153878614</v>
      </c>
      <c r="AB36" s="82"/>
      <c r="AC36" s="45"/>
      <c r="AD36" s="16">
        <f>+X36</f>
        <v>19415532.153878614</v>
      </c>
      <c r="AE36" s="43">
        <f t="shared" si="5"/>
        <v>0.95723371298431426</v>
      </c>
      <c r="AF36" s="44" t="s">
        <v>58</v>
      </c>
      <c r="AG36" s="101">
        <f>+AD36</f>
        <v>19415532.153878614</v>
      </c>
      <c r="AH36" s="82"/>
      <c r="AI36" s="119"/>
      <c r="AJ36" s="119"/>
      <c r="AK36" s="92"/>
      <c r="AL36" s="92"/>
      <c r="AM36" s="92"/>
      <c r="AN36" s="92"/>
      <c r="AO36" s="92"/>
      <c r="AP36" s="92"/>
      <c r="AQ36" s="92"/>
    </row>
    <row r="37" spans="1:43" ht="15.75" thickBot="1" x14ac:dyDescent="0.3">
      <c r="A37" s="32">
        <f t="shared" si="0"/>
        <v>25</v>
      </c>
      <c r="B37" s="48" t="s">
        <v>108</v>
      </c>
      <c r="C37" s="126">
        <v>137982450.16189611</v>
      </c>
      <c r="D37" s="119"/>
      <c r="E37" s="120"/>
      <c r="F37" s="130"/>
      <c r="G37" s="119"/>
      <c r="H37" s="119"/>
      <c r="I37" s="119"/>
      <c r="J37" s="135"/>
      <c r="K37" s="119"/>
      <c r="L37" s="119"/>
      <c r="M37" s="119"/>
      <c r="N37" s="119"/>
      <c r="O37" s="119"/>
      <c r="P37" s="119"/>
      <c r="Q37" s="119"/>
      <c r="R37" s="130"/>
      <c r="S37" s="119"/>
      <c r="T37" s="119"/>
      <c r="U37" s="119"/>
      <c r="V37" s="10">
        <f t="shared" si="7"/>
        <v>26</v>
      </c>
      <c r="W37" s="65" t="s">
        <v>109</v>
      </c>
      <c r="X37" s="55"/>
      <c r="Y37" s="56"/>
      <c r="Z37" s="44"/>
      <c r="AA37" s="56"/>
      <c r="AB37" s="57"/>
      <c r="AC37" s="45"/>
      <c r="AD37" s="55"/>
      <c r="AE37" s="56"/>
      <c r="AF37" s="44"/>
      <c r="AG37" s="56"/>
      <c r="AH37" s="57"/>
      <c r="AI37" s="119"/>
      <c r="AJ37" s="119"/>
      <c r="AK37" s="92"/>
      <c r="AL37" s="92"/>
      <c r="AM37" s="92"/>
      <c r="AN37" s="92"/>
      <c r="AO37" s="92"/>
      <c r="AP37" s="92"/>
      <c r="AQ37" s="92"/>
    </row>
    <row r="38" spans="1:43" ht="15.75" thickTop="1" x14ac:dyDescent="0.25">
      <c r="A38" s="32">
        <f t="shared" si="0"/>
        <v>26</v>
      </c>
      <c r="C38" s="120"/>
      <c r="D38" s="119"/>
      <c r="E38" s="119"/>
      <c r="F38" s="119"/>
      <c r="G38" s="119"/>
      <c r="H38" s="119"/>
      <c r="I38" s="119"/>
      <c r="J38" s="135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0">
        <f t="shared" si="7"/>
        <v>27</v>
      </c>
      <c r="W38" s="58" t="s">
        <v>110</v>
      </c>
      <c r="X38" s="59">
        <f>SUM(X15:X37)</f>
        <v>1240098266.7801845</v>
      </c>
      <c r="Y38" s="104">
        <f>SUM(Y15:Y37)</f>
        <v>59.841043262330352</v>
      </c>
      <c r="Z38" s="104"/>
      <c r="AA38" s="60">
        <f>SUM(AA15:AA37)</f>
        <v>558403549.03173339</v>
      </c>
      <c r="AB38" s="61">
        <f>SUM(AB15:AB37)</f>
        <v>681694717.74845052</v>
      </c>
      <c r="AC38" s="39"/>
      <c r="AD38" s="59">
        <f>SUM(AD15:AD37)</f>
        <v>1228434592.7775466</v>
      </c>
      <c r="AE38" s="104">
        <f>SUM(AE15:AE37)</f>
        <v>60.564861013501336</v>
      </c>
      <c r="AF38" s="104"/>
      <c r="AG38" s="60">
        <f>SUM(AG15:AG37)</f>
        <v>558403549.03173339</v>
      </c>
      <c r="AH38" s="61">
        <f>SUM(AH15:AH37)</f>
        <v>670031043.74581277</v>
      </c>
      <c r="AI38" s="119"/>
      <c r="AJ38" s="119"/>
      <c r="AK38" s="92"/>
      <c r="AL38" s="92"/>
      <c r="AM38" s="92"/>
      <c r="AN38" s="92"/>
      <c r="AO38" s="92"/>
      <c r="AP38" s="92"/>
      <c r="AQ38" s="92"/>
    </row>
    <row r="39" spans="1:43" ht="15" x14ac:dyDescent="0.25">
      <c r="A39" s="32">
        <f t="shared" si="0"/>
        <v>27</v>
      </c>
      <c r="C39" s="120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0">
        <f t="shared" si="7"/>
        <v>28</v>
      </c>
      <c r="W39" s="19" t="s">
        <v>47</v>
      </c>
      <c r="X39" s="62">
        <v>0.95238599999999995</v>
      </c>
      <c r="Y39" s="63">
        <f>+X39</f>
        <v>0.95238599999999995</v>
      </c>
      <c r="Z39" s="63"/>
      <c r="AA39" s="105">
        <f>+Y39</f>
        <v>0.95238599999999995</v>
      </c>
      <c r="AB39" s="106">
        <f>+AA39</f>
        <v>0.95238599999999995</v>
      </c>
      <c r="AC39" s="39"/>
      <c r="AD39" s="62">
        <f>+X39</f>
        <v>0.95238599999999995</v>
      </c>
      <c r="AE39" s="63">
        <f>+AD39</f>
        <v>0.95238599999999995</v>
      </c>
      <c r="AF39" s="63"/>
      <c r="AG39" s="105">
        <f>+AE39</f>
        <v>0.95238599999999995</v>
      </c>
      <c r="AH39" s="106">
        <f>+AG39</f>
        <v>0.95238599999999995</v>
      </c>
      <c r="AI39" s="119"/>
      <c r="AJ39" s="119"/>
      <c r="AK39" s="92"/>
      <c r="AL39" s="92"/>
      <c r="AM39" s="92"/>
      <c r="AN39" s="92"/>
      <c r="AO39" s="92"/>
      <c r="AP39" s="92"/>
      <c r="AQ39" s="92"/>
    </row>
    <row r="40" spans="1:43" ht="15" x14ac:dyDescent="0.25">
      <c r="A40" s="32">
        <f t="shared" si="0"/>
        <v>28</v>
      </c>
      <c r="C40" s="120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0">
        <f t="shared" si="7"/>
        <v>29</v>
      </c>
      <c r="W40" s="19" t="s">
        <v>111</v>
      </c>
      <c r="X40" s="59">
        <f>+X38/X39</f>
        <v>1302096279.0089149</v>
      </c>
      <c r="Y40" s="104">
        <f>+Y38/X39</f>
        <v>62.832762411806087</v>
      </c>
      <c r="Z40" s="104"/>
      <c r="AA40" s="60">
        <f>+AA38/AA39</f>
        <v>586320618.98403943</v>
      </c>
      <c r="AB40" s="61">
        <f>+AB38/AB39</f>
        <v>715775660.02487493</v>
      </c>
      <c r="AC40" s="39"/>
      <c r="AD40" s="59">
        <f>+AD38/AD39</f>
        <v>1289849486.2141471</v>
      </c>
      <c r="AE40" s="104">
        <f>+AE38/AE39</f>
        <v>63.59276702251119</v>
      </c>
      <c r="AF40" s="104"/>
      <c r="AG40" s="60">
        <f>+AG38/AG39</f>
        <v>586320618.98403943</v>
      </c>
      <c r="AH40" s="61">
        <f>+AH38/AH39</f>
        <v>703528867.23010707</v>
      </c>
      <c r="AI40" s="119"/>
      <c r="AJ40" s="119"/>
      <c r="AK40" s="92"/>
      <c r="AL40" s="92"/>
      <c r="AM40" s="92"/>
      <c r="AN40" s="92"/>
      <c r="AO40" s="92"/>
      <c r="AP40" s="92"/>
      <c r="AQ40" s="92"/>
    </row>
    <row r="41" spans="1:43" ht="15" x14ac:dyDescent="0.25">
      <c r="A41" s="32">
        <f t="shared" si="0"/>
        <v>29</v>
      </c>
      <c r="B41" s="107" t="s">
        <v>112</v>
      </c>
      <c r="C41" s="122">
        <v>362217.29920936446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0">
        <f t="shared" si="7"/>
        <v>30</v>
      </c>
      <c r="W41" s="19" t="s">
        <v>113</v>
      </c>
      <c r="X41" s="47">
        <v>20723206</v>
      </c>
      <c r="Y41" s="64" t="s">
        <v>114</v>
      </c>
      <c r="Z41" s="64"/>
      <c r="AA41" s="21"/>
      <c r="AB41" s="82"/>
      <c r="AC41" s="39"/>
      <c r="AD41" s="47">
        <v>20282959</v>
      </c>
      <c r="AE41" s="64" t="s">
        <v>114</v>
      </c>
      <c r="AF41" s="64"/>
      <c r="AG41" s="21"/>
      <c r="AH41" s="82"/>
      <c r="AI41" s="119"/>
      <c r="AJ41" s="119"/>
      <c r="AK41" s="92"/>
      <c r="AL41" s="92"/>
      <c r="AM41" s="92"/>
      <c r="AN41" s="92"/>
      <c r="AO41" s="92"/>
      <c r="AP41" s="92"/>
      <c r="AQ41" s="92"/>
    </row>
    <row r="42" spans="1:43" ht="15" x14ac:dyDescent="0.25">
      <c r="C42" s="122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0">
        <f t="shared" si="7"/>
        <v>31</v>
      </c>
      <c r="W42" s="14"/>
      <c r="X42" s="15"/>
      <c r="Y42" s="108" t="s">
        <v>115</v>
      </c>
      <c r="Z42" s="108"/>
      <c r="AA42" s="108" t="s">
        <v>30</v>
      </c>
      <c r="AB42" s="109" t="s">
        <v>116</v>
      </c>
      <c r="AC42" s="39"/>
      <c r="AD42" s="15"/>
      <c r="AE42" s="108" t="s">
        <v>115</v>
      </c>
      <c r="AF42" s="108"/>
      <c r="AG42" s="108" t="s">
        <v>30</v>
      </c>
      <c r="AH42" s="109" t="s">
        <v>116</v>
      </c>
      <c r="AI42" s="119"/>
      <c r="AJ42" s="119"/>
      <c r="AK42" s="92"/>
      <c r="AL42" s="92"/>
      <c r="AM42" s="92"/>
      <c r="AN42" s="92"/>
      <c r="AO42" s="92"/>
      <c r="AP42" s="92"/>
      <c r="AQ42" s="92"/>
    </row>
    <row r="43" spans="1:43" ht="15" x14ac:dyDescent="0.25">
      <c r="A43" s="147"/>
      <c r="B43" s="148"/>
      <c r="C43" s="14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0"/>
      <c r="W43" s="14"/>
      <c r="X43" s="15"/>
      <c r="Y43" s="108"/>
      <c r="Z43" s="108"/>
      <c r="AA43" s="108"/>
      <c r="AB43" s="109"/>
      <c r="AC43" s="39"/>
      <c r="AD43" s="15"/>
      <c r="AE43" s="108"/>
      <c r="AF43" s="108"/>
      <c r="AG43" s="108"/>
      <c r="AH43" s="109"/>
      <c r="AI43" s="119"/>
      <c r="AJ43" s="119"/>
      <c r="AK43" s="92"/>
      <c r="AL43" s="92"/>
      <c r="AM43" s="92"/>
      <c r="AN43" s="92"/>
      <c r="AO43" s="92"/>
      <c r="AP43" s="92"/>
      <c r="AQ43" s="92"/>
    </row>
    <row r="44" spans="1:43" ht="15" x14ac:dyDescent="0.25">
      <c r="A44" s="147"/>
      <c r="B44" s="150"/>
      <c r="C44" s="151"/>
      <c r="D44" s="130"/>
      <c r="E44" s="130"/>
      <c r="F44" s="130"/>
      <c r="G44" s="130"/>
      <c r="H44" s="130"/>
      <c r="I44" s="130"/>
      <c r="J44" s="130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0"/>
      <c r="W44" s="14"/>
      <c r="X44" s="15"/>
      <c r="Y44" s="108"/>
      <c r="Z44" s="108"/>
      <c r="AA44" s="108"/>
      <c r="AB44" s="109"/>
      <c r="AC44" s="39"/>
      <c r="AD44" s="15"/>
      <c r="AE44" s="108"/>
      <c r="AF44" s="108"/>
      <c r="AG44" s="108"/>
      <c r="AH44" s="109"/>
      <c r="AI44" s="119"/>
      <c r="AJ44" s="119"/>
      <c r="AK44" s="92"/>
      <c r="AL44" s="92"/>
      <c r="AM44" s="92"/>
      <c r="AN44" s="92"/>
      <c r="AO44" s="92"/>
      <c r="AP44" s="92"/>
      <c r="AQ44" s="92"/>
    </row>
    <row r="45" spans="1:43" ht="15" x14ac:dyDescent="0.25">
      <c r="A45" s="147"/>
      <c r="B45" s="150"/>
      <c r="C45" s="152"/>
      <c r="D45" s="130"/>
      <c r="E45" s="130"/>
      <c r="F45" s="130"/>
      <c r="G45" s="130"/>
      <c r="H45" s="130"/>
      <c r="I45" s="130"/>
      <c r="J45" s="130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0">
        <f>+V42+1</f>
        <v>32</v>
      </c>
      <c r="W45" s="19" t="s">
        <v>117</v>
      </c>
      <c r="X45" s="55"/>
      <c r="Y45" s="56"/>
      <c r="Z45" s="56"/>
      <c r="AA45" s="56"/>
      <c r="AB45" s="57"/>
      <c r="AC45" s="39"/>
      <c r="AD45" s="55"/>
      <c r="AE45" s="56"/>
      <c r="AF45" s="56"/>
      <c r="AG45" s="56"/>
      <c r="AH45" s="57"/>
      <c r="AI45" s="119"/>
      <c r="AJ45" s="119"/>
      <c r="AK45" s="92"/>
      <c r="AL45" s="92"/>
      <c r="AM45" s="92"/>
      <c r="AN45" s="92"/>
      <c r="AO45" s="92"/>
      <c r="AP45" s="92"/>
      <c r="AQ45" s="92"/>
    </row>
    <row r="46" spans="1:43" ht="15" x14ac:dyDescent="0.25">
      <c r="A46" s="147"/>
      <c r="B46" s="148"/>
      <c r="C46" s="153"/>
      <c r="D46" s="130"/>
      <c r="E46" s="130"/>
      <c r="F46" s="130"/>
      <c r="G46" s="130"/>
      <c r="H46" s="130"/>
      <c r="I46" s="130"/>
      <c r="J46" s="130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0">
        <f t="shared" si="7"/>
        <v>33</v>
      </c>
      <c r="W46" s="19" t="s">
        <v>118</v>
      </c>
      <c r="X46" s="110"/>
      <c r="Y46" s="43">
        <f>+AA46+AB46</f>
        <v>59.841043262330345</v>
      </c>
      <c r="Z46" s="43"/>
      <c r="AA46" s="43">
        <f>+AA38/$X$41</f>
        <v>26.94580891739113</v>
      </c>
      <c r="AB46" s="111">
        <f>+AB38/$X$41</f>
        <v>32.895234344939219</v>
      </c>
      <c r="AC46" s="39"/>
      <c r="AD46" s="110"/>
      <c r="AE46" s="43">
        <f>+AG46+AH46</f>
        <v>60.564861013501343</v>
      </c>
      <c r="AF46" s="43"/>
      <c r="AG46" s="43">
        <f>+AG38/$AD$41</f>
        <v>27.530674840477339</v>
      </c>
      <c r="AH46" s="111">
        <f>+AH38/$AD$41</f>
        <v>33.034186173024004</v>
      </c>
      <c r="AI46" s="119"/>
      <c r="AJ46" s="119"/>
      <c r="AK46" s="92"/>
      <c r="AL46" s="92"/>
      <c r="AM46" s="92"/>
      <c r="AN46" s="92"/>
      <c r="AO46" s="92"/>
      <c r="AP46" s="92"/>
      <c r="AQ46" s="92"/>
    </row>
    <row r="47" spans="1:43" ht="15.75" thickBot="1" x14ac:dyDescent="0.3">
      <c r="A47" s="147"/>
      <c r="B47" s="148"/>
      <c r="C47" s="152"/>
      <c r="D47" s="130"/>
      <c r="E47" s="130"/>
      <c r="F47" s="130"/>
      <c r="G47" s="130"/>
      <c r="H47" s="130"/>
      <c r="I47" s="130"/>
      <c r="J47" s="130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0">
        <f t="shared" si="7"/>
        <v>34</v>
      </c>
      <c r="W47" s="19" t="s">
        <v>119</v>
      </c>
      <c r="X47" s="112"/>
      <c r="Y47" s="113">
        <f>+AA47+AB47</f>
        <v>62.832762411806087</v>
      </c>
      <c r="Z47" s="113"/>
      <c r="AA47" s="113">
        <f>+AA40/$X$41</f>
        <v>28.292949410628811</v>
      </c>
      <c r="AB47" s="114">
        <f>+AB40/$X$41</f>
        <v>34.539813001177272</v>
      </c>
      <c r="AC47" s="39"/>
      <c r="AD47" s="112"/>
      <c r="AE47" s="113">
        <f>+AG47+AH47</f>
        <v>63.59276702251119</v>
      </c>
      <c r="AF47" s="113"/>
      <c r="AG47" s="113">
        <f>+AG40/$AD$41</f>
        <v>28.907055375107717</v>
      </c>
      <c r="AH47" s="114">
        <f>+AH40/$AD$41</f>
        <v>34.685711647403473</v>
      </c>
      <c r="AI47" s="119"/>
      <c r="AJ47" s="119"/>
      <c r="AK47" s="92"/>
      <c r="AL47" s="92"/>
      <c r="AM47" s="92"/>
      <c r="AN47" s="92"/>
      <c r="AO47" s="92"/>
      <c r="AP47" s="92"/>
      <c r="AQ47" s="92"/>
    </row>
    <row r="48" spans="1:43" ht="15" x14ac:dyDescent="0.25">
      <c r="A48" s="147"/>
      <c r="B48" s="150"/>
      <c r="C48" s="153"/>
      <c r="D48" s="130"/>
      <c r="E48" s="130"/>
      <c r="F48" s="130"/>
      <c r="G48" s="130"/>
      <c r="H48" s="130"/>
      <c r="I48" s="130"/>
      <c r="J48" s="130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0">
        <f t="shared" si="7"/>
        <v>35</v>
      </c>
      <c r="W48" s="19"/>
      <c r="X48" s="65"/>
      <c r="Y48" s="65"/>
      <c r="Z48" s="65"/>
      <c r="AA48" s="65"/>
      <c r="AB48" s="65"/>
      <c r="AC48" s="39"/>
      <c r="AD48" s="65"/>
      <c r="AE48" s="65"/>
      <c r="AF48" s="65"/>
      <c r="AG48" s="65"/>
      <c r="AH48" s="65"/>
      <c r="AI48" s="119"/>
      <c r="AJ48" s="119"/>
      <c r="AK48" s="92"/>
      <c r="AL48" s="92"/>
      <c r="AM48" s="92"/>
      <c r="AN48" s="92"/>
      <c r="AO48" s="92"/>
      <c r="AP48" s="92"/>
      <c r="AQ48" s="92"/>
    </row>
    <row r="49" spans="1:43" ht="15" x14ac:dyDescent="0.25">
      <c r="A49" s="147"/>
      <c r="B49" s="150"/>
      <c r="C49" s="153"/>
      <c r="D49" s="130"/>
      <c r="E49" s="130"/>
      <c r="F49" s="130"/>
      <c r="G49" s="130"/>
      <c r="H49" s="130"/>
      <c r="I49" s="130"/>
      <c r="J49" s="130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0">
        <f t="shared" si="7"/>
        <v>36</v>
      </c>
      <c r="W49" s="19" t="s">
        <v>120</v>
      </c>
      <c r="X49" s="65"/>
      <c r="Y49" s="65"/>
      <c r="Z49" s="65"/>
      <c r="AA49" s="65"/>
      <c r="AB49" s="65"/>
      <c r="AC49" s="39"/>
      <c r="AD49" s="66"/>
      <c r="AE49" s="66"/>
      <c r="AF49" s="66"/>
      <c r="AG49" s="66"/>
      <c r="AH49" s="66"/>
      <c r="AI49" s="119"/>
      <c r="AJ49" s="119"/>
      <c r="AK49" s="92"/>
      <c r="AL49" s="92"/>
      <c r="AM49" s="92"/>
      <c r="AN49" s="92"/>
      <c r="AO49" s="92"/>
      <c r="AP49" s="92"/>
      <c r="AQ49" s="92"/>
    </row>
    <row r="50" spans="1:43" ht="15" x14ac:dyDescent="0.25">
      <c r="A50" s="147"/>
      <c r="B50" s="148"/>
      <c r="C50" s="152"/>
      <c r="D50" s="130"/>
      <c r="E50" s="130"/>
      <c r="F50" s="130"/>
      <c r="G50" s="130"/>
      <c r="H50" s="130"/>
      <c r="I50" s="130"/>
      <c r="J50" s="130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92"/>
      <c r="AL50" s="92"/>
      <c r="AM50" s="92"/>
      <c r="AN50" s="92"/>
      <c r="AO50" s="92"/>
      <c r="AP50" s="92"/>
      <c r="AQ50" s="92"/>
    </row>
    <row r="51" spans="1:43" ht="15" x14ac:dyDescent="0.25">
      <c r="A51" s="147"/>
      <c r="B51" s="148"/>
      <c r="C51" s="154"/>
      <c r="D51" s="130"/>
      <c r="E51" s="130"/>
      <c r="F51" s="130"/>
      <c r="G51" s="130"/>
      <c r="H51" s="130"/>
      <c r="I51" s="130"/>
      <c r="J51" s="130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92"/>
      <c r="AL51" s="92"/>
      <c r="AM51" s="92"/>
      <c r="AN51" s="92"/>
      <c r="AO51" s="92"/>
      <c r="AP51" s="92"/>
      <c r="AQ51" s="92"/>
    </row>
    <row r="52" spans="1:43" ht="15" x14ac:dyDescent="0.25">
      <c r="A52" s="147"/>
      <c r="B52" s="155"/>
      <c r="C52" s="102"/>
      <c r="D52" s="130"/>
      <c r="E52" s="130"/>
      <c r="F52" s="130"/>
      <c r="G52" s="130"/>
      <c r="H52" s="130"/>
      <c r="I52" s="130"/>
      <c r="J52" s="130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92"/>
      <c r="AL52" s="92"/>
      <c r="AM52" s="92"/>
      <c r="AN52" s="92"/>
      <c r="AO52" s="92"/>
      <c r="AP52" s="92"/>
      <c r="AQ52" s="92"/>
    </row>
    <row r="53" spans="1:43" ht="15" x14ac:dyDescent="0.25">
      <c r="A53" s="147"/>
      <c r="B53" s="155"/>
      <c r="C53" s="152"/>
      <c r="D53" s="130"/>
      <c r="E53" s="130"/>
      <c r="F53" s="130"/>
      <c r="G53" s="130"/>
      <c r="H53" s="130"/>
      <c r="I53" s="130"/>
      <c r="J53" s="130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92"/>
      <c r="AL53" s="92"/>
      <c r="AM53" s="92"/>
      <c r="AN53" s="92"/>
      <c r="AO53" s="92"/>
      <c r="AP53" s="92"/>
      <c r="AQ53" s="92"/>
    </row>
    <row r="54" spans="1:43" ht="15" x14ac:dyDescent="0.25">
      <c r="A54" s="147"/>
      <c r="B54" s="156"/>
      <c r="C54" s="153"/>
      <c r="D54" s="130"/>
      <c r="E54" s="130"/>
      <c r="F54" s="130"/>
      <c r="G54" s="130"/>
      <c r="H54" s="130"/>
      <c r="I54" s="130"/>
      <c r="J54" s="130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92"/>
      <c r="AL54" s="92"/>
      <c r="AM54" s="92"/>
      <c r="AN54" s="92"/>
      <c r="AO54" s="92"/>
      <c r="AP54" s="92"/>
      <c r="AQ54" s="92"/>
    </row>
    <row r="55" spans="1:43" ht="15" x14ac:dyDescent="0.25">
      <c r="A55" s="147"/>
      <c r="B55" s="156"/>
      <c r="C55" s="153"/>
      <c r="D55" s="130"/>
      <c r="E55" s="130"/>
      <c r="F55" s="130"/>
      <c r="G55" s="130"/>
      <c r="H55" s="130"/>
      <c r="I55" s="130"/>
      <c r="J55" s="130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92"/>
      <c r="AL55" s="92"/>
      <c r="AM55" s="92"/>
      <c r="AN55" s="92"/>
      <c r="AO55" s="92"/>
      <c r="AP55" s="92"/>
      <c r="AQ55" s="92"/>
    </row>
    <row r="56" spans="1:43" ht="15" x14ac:dyDescent="0.25">
      <c r="A56" s="147"/>
      <c r="B56" s="156"/>
      <c r="C56" s="153"/>
      <c r="D56" s="130"/>
      <c r="E56" s="130"/>
      <c r="F56" s="130"/>
      <c r="G56" s="130"/>
      <c r="H56" s="130"/>
      <c r="I56" s="130"/>
      <c r="J56" s="130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92"/>
      <c r="AL56" s="92"/>
      <c r="AM56" s="92"/>
      <c r="AN56" s="92"/>
      <c r="AO56" s="92"/>
      <c r="AP56" s="92"/>
      <c r="AQ56" s="92"/>
    </row>
    <row r="57" spans="1:43" ht="15" x14ac:dyDescent="0.25">
      <c r="A57" s="147"/>
      <c r="B57" s="155"/>
      <c r="C57" s="153"/>
      <c r="D57" s="130"/>
      <c r="E57" s="130"/>
      <c r="F57" s="130"/>
      <c r="G57" s="130"/>
      <c r="H57" s="130"/>
      <c r="I57" s="130"/>
      <c r="J57" s="130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92"/>
      <c r="AL57" s="92"/>
      <c r="AM57" s="92"/>
      <c r="AN57" s="92"/>
      <c r="AO57" s="92"/>
      <c r="AP57" s="92"/>
      <c r="AQ57" s="92"/>
    </row>
    <row r="58" spans="1:43" ht="15" x14ac:dyDescent="0.25">
      <c r="A58" s="147"/>
      <c r="B58" s="155"/>
      <c r="C58" s="152"/>
      <c r="D58" s="130"/>
      <c r="E58" s="130"/>
      <c r="F58" s="130"/>
      <c r="G58" s="130"/>
      <c r="H58" s="130"/>
      <c r="I58" s="130"/>
      <c r="J58" s="130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92"/>
      <c r="AL58" s="92"/>
      <c r="AM58" s="92"/>
      <c r="AN58" s="92"/>
      <c r="AO58" s="92"/>
      <c r="AP58" s="92"/>
      <c r="AQ58" s="92"/>
    </row>
    <row r="59" spans="1:43" ht="15" x14ac:dyDescent="0.25">
      <c r="A59" s="147"/>
      <c r="B59" s="155"/>
      <c r="C59" s="124"/>
      <c r="D59" s="130"/>
      <c r="E59" s="130"/>
      <c r="F59" s="130"/>
      <c r="G59" s="130"/>
      <c r="H59" s="130"/>
      <c r="I59" s="130"/>
      <c r="J59" s="130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92"/>
      <c r="AL59" s="92"/>
      <c r="AM59" s="92"/>
      <c r="AN59" s="92"/>
      <c r="AO59" s="92"/>
      <c r="AP59" s="92"/>
      <c r="AQ59" s="92"/>
    </row>
    <row r="60" spans="1:43" ht="15" x14ac:dyDescent="0.25">
      <c r="A60" s="147"/>
      <c r="B60" s="155"/>
      <c r="C60" s="124"/>
      <c r="D60" s="130"/>
      <c r="E60" s="130"/>
      <c r="F60" s="130"/>
      <c r="G60" s="130"/>
      <c r="H60" s="130"/>
      <c r="I60" s="130"/>
      <c r="J60" s="130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92"/>
      <c r="AL60" s="92"/>
      <c r="AM60" s="92"/>
      <c r="AN60" s="92"/>
      <c r="AO60" s="92"/>
      <c r="AP60" s="92"/>
      <c r="AQ60" s="92"/>
    </row>
    <row r="61" spans="1:43" ht="15" x14ac:dyDescent="0.25">
      <c r="A61" s="147"/>
      <c r="B61" s="155"/>
      <c r="C61" s="124"/>
      <c r="D61" s="130"/>
      <c r="E61" s="130"/>
      <c r="F61" s="130"/>
      <c r="G61" s="130"/>
      <c r="H61" s="130"/>
      <c r="I61" s="130"/>
      <c r="J61" s="130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92"/>
      <c r="AL61" s="92"/>
      <c r="AM61" s="92"/>
      <c r="AN61" s="92"/>
      <c r="AO61" s="92"/>
      <c r="AP61" s="92"/>
      <c r="AQ61" s="92"/>
    </row>
    <row r="62" spans="1:43" ht="15" x14ac:dyDescent="0.25">
      <c r="A62" s="147"/>
      <c r="B62" s="155"/>
      <c r="C62" s="124"/>
      <c r="D62" s="130"/>
      <c r="E62" s="130"/>
      <c r="F62" s="130"/>
      <c r="G62" s="130"/>
      <c r="H62" s="130"/>
      <c r="I62" s="130"/>
      <c r="J62" s="130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92"/>
      <c r="AL62" s="92"/>
      <c r="AM62" s="92"/>
      <c r="AN62" s="92"/>
      <c r="AO62" s="92"/>
      <c r="AP62" s="92"/>
      <c r="AQ62" s="92"/>
    </row>
    <row r="63" spans="1:43" ht="15" x14ac:dyDescent="0.25">
      <c r="A63" s="147"/>
      <c r="B63" s="155"/>
      <c r="C63" s="124"/>
      <c r="D63" s="130"/>
      <c r="E63" s="130"/>
      <c r="F63" s="130"/>
      <c r="G63" s="130"/>
      <c r="H63" s="130"/>
      <c r="I63" s="130"/>
      <c r="J63" s="130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92"/>
      <c r="AL63" s="92"/>
      <c r="AM63" s="92"/>
      <c r="AN63" s="92"/>
      <c r="AO63" s="92"/>
      <c r="AP63" s="92"/>
      <c r="AQ63" s="92"/>
    </row>
    <row r="64" spans="1:43" ht="15" x14ac:dyDescent="0.25">
      <c r="A64" s="147"/>
      <c r="B64" s="155"/>
      <c r="C64" s="124"/>
      <c r="D64" s="130"/>
      <c r="E64" s="130"/>
      <c r="F64" s="130"/>
      <c r="G64" s="130"/>
      <c r="H64" s="130"/>
      <c r="I64" s="130"/>
      <c r="J64" s="130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92"/>
      <c r="AL64" s="92"/>
      <c r="AM64" s="92"/>
      <c r="AN64" s="92"/>
      <c r="AO64" s="92"/>
      <c r="AP64" s="92"/>
      <c r="AQ64" s="92"/>
    </row>
    <row r="65" spans="1:43" ht="15" x14ac:dyDescent="0.25">
      <c r="A65" s="147"/>
      <c r="B65" s="155"/>
      <c r="C65" s="124"/>
      <c r="D65" s="130"/>
      <c r="E65" s="130"/>
      <c r="F65" s="130"/>
      <c r="G65" s="130"/>
      <c r="H65" s="130"/>
      <c r="I65" s="130"/>
      <c r="J65" s="130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92"/>
      <c r="AL65" s="92"/>
      <c r="AM65" s="92"/>
      <c r="AN65" s="92"/>
      <c r="AO65" s="92"/>
      <c r="AP65" s="92"/>
      <c r="AQ65" s="92"/>
    </row>
    <row r="66" spans="1:43" ht="15" x14ac:dyDescent="0.25">
      <c r="A66" s="147"/>
      <c r="B66" s="155"/>
      <c r="C66" s="124"/>
      <c r="D66" s="130"/>
      <c r="E66" s="130"/>
      <c r="F66" s="130"/>
      <c r="G66" s="130"/>
      <c r="H66" s="130"/>
      <c r="I66" s="130"/>
      <c r="J66" s="130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92"/>
      <c r="AL66" s="92"/>
      <c r="AM66" s="92"/>
      <c r="AN66" s="92"/>
      <c r="AO66" s="92"/>
      <c r="AP66" s="92"/>
      <c r="AQ66" s="92"/>
    </row>
    <row r="67" spans="1:43" ht="15" x14ac:dyDescent="0.25">
      <c r="A67" s="147"/>
      <c r="B67" s="155"/>
      <c r="C67" s="149"/>
      <c r="D67" s="130"/>
      <c r="E67" s="130"/>
      <c r="F67" s="130"/>
      <c r="G67" s="130"/>
      <c r="H67" s="130"/>
      <c r="I67" s="130"/>
      <c r="J67" s="130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92"/>
      <c r="AL67" s="92"/>
      <c r="AM67" s="92"/>
      <c r="AN67" s="92"/>
      <c r="AO67" s="92"/>
      <c r="AP67" s="92"/>
      <c r="AQ67" s="92"/>
    </row>
    <row r="68" spans="1:43" ht="15" x14ac:dyDescent="0.25">
      <c r="A68" s="147"/>
      <c r="B68" s="155"/>
      <c r="C68" s="124"/>
      <c r="D68" s="130"/>
      <c r="E68" s="130"/>
      <c r="F68" s="130"/>
      <c r="G68" s="130"/>
      <c r="H68" s="130"/>
      <c r="I68" s="130"/>
      <c r="J68" s="130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92"/>
      <c r="AL68" s="92"/>
      <c r="AM68" s="92"/>
      <c r="AN68" s="92"/>
      <c r="AO68" s="92"/>
      <c r="AP68" s="92"/>
      <c r="AQ68" s="92"/>
    </row>
    <row r="69" spans="1:43" ht="15" x14ac:dyDescent="0.25">
      <c r="A69" s="147"/>
      <c r="B69" s="155"/>
      <c r="C69" s="124"/>
      <c r="D69" s="130"/>
      <c r="E69" s="130"/>
      <c r="F69" s="130"/>
      <c r="G69" s="130"/>
      <c r="H69" s="130"/>
      <c r="I69" s="130"/>
      <c r="J69" s="130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92"/>
      <c r="AL69" s="92"/>
      <c r="AM69" s="92"/>
      <c r="AN69" s="92"/>
      <c r="AO69" s="92"/>
      <c r="AP69" s="92"/>
      <c r="AQ69" s="92"/>
    </row>
    <row r="70" spans="1:43" ht="15" x14ac:dyDescent="0.25">
      <c r="A70" s="147"/>
      <c r="B70" s="155"/>
      <c r="C70" s="124"/>
      <c r="D70" s="130"/>
      <c r="E70" s="130"/>
      <c r="F70" s="130"/>
      <c r="G70" s="130"/>
      <c r="H70" s="130"/>
      <c r="I70" s="130"/>
      <c r="J70" s="130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92"/>
      <c r="AL70" s="92"/>
      <c r="AM70" s="92"/>
      <c r="AN70" s="92"/>
      <c r="AO70" s="92"/>
      <c r="AP70" s="92"/>
      <c r="AQ70" s="92"/>
    </row>
    <row r="71" spans="1:43" ht="15" x14ac:dyDescent="0.25">
      <c r="A71" s="147"/>
      <c r="B71" s="157"/>
      <c r="C71" s="149"/>
      <c r="D71" s="130"/>
      <c r="E71" s="130"/>
      <c r="F71" s="130"/>
      <c r="G71" s="130"/>
      <c r="H71" s="130"/>
      <c r="I71" s="130"/>
      <c r="J71" s="130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92"/>
      <c r="AL71" s="92"/>
      <c r="AM71" s="92"/>
      <c r="AN71" s="92"/>
      <c r="AO71" s="92"/>
      <c r="AP71" s="92"/>
      <c r="AQ71" s="92"/>
    </row>
    <row r="72" spans="1:43" ht="15" x14ac:dyDescent="0.25">
      <c r="A72" s="158"/>
      <c r="B72" s="158"/>
      <c r="C72" s="159"/>
      <c r="D72" s="130"/>
      <c r="E72" s="130"/>
      <c r="F72" s="130"/>
      <c r="G72" s="130"/>
      <c r="H72" s="130"/>
      <c r="I72" s="130"/>
      <c r="J72" s="130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92"/>
      <c r="AL72" s="92"/>
      <c r="AM72" s="92"/>
      <c r="AN72" s="92"/>
      <c r="AO72" s="92"/>
      <c r="AP72" s="92"/>
      <c r="AQ72" s="92"/>
    </row>
    <row r="73" spans="1:43" ht="15" x14ac:dyDescent="0.25">
      <c r="A73" s="147"/>
      <c r="B73" s="148"/>
      <c r="C73" s="149"/>
      <c r="D73" s="130"/>
      <c r="E73" s="130"/>
      <c r="F73" s="130"/>
      <c r="G73" s="130"/>
      <c r="H73" s="130"/>
      <c r="I73" s="130"/>
      <c r="J73" s="130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92"/>
      <c r="AL73" s="92"/>
      <c r="AM73" s="92"/>
      <c r="AN73" s="92"/>
      <c r="AO73" s="92"/>
      <c r="AP73" s="92"/>
      <c r="AQ73" s="92"/>
    </row>
    <row r="74" spans="1:43" ht="15" x14ac:dyDescent="0.25">
      <c r="A74" s="147"/>
      <c r="B74" s="150"/>
      <c r="C74" s="160"/>
      <c r="D74" s="92"/>
      <c r="E74" s="92"/>
      <c r="F74" s="92"/>
      <c r="G74" s="92"/>
      <c r="H74" s="92"/>
      <c r="I74" s="92"/>
      <c r="J74" s="92"/>
      <c r="AK74" s="92"/>
      <c r="AL74" s="92"/>
      <c r="AM74" s="92"/>
      <c r="AN74" s="92"/>
      <c r="AO74" s="92"/>
      <c r="AP74" s="92"/>
      <c r="AQ74" s="92"/>
    </row>
    <row r="75" spans="1:43" ht="15" x14ac:dyDescent="0.25">
      <c r="A75" s="147"/>
      <c r="B75" s="150"/>
      <c r="C75" s="155"/>
      <c r="D75" s="92"/>
      <c r="E75" s="92"/>
      <c r="F75" s="92"/>
      <c r="G75" s="92"/>
      <c r="H75" s="92"/>
      <c r="I75" s="92"/>
      <c r="J75" s="92"/>
      <c r="AK75" s="92"/>
      <c r="AL75" s="92"/>
      <c r="AM75" s="92"/>
      <c r="AN75" s="92"/>
      <c r="AO75" s="92"/>
      <c r="AP75" s="92"/>
      <c r="AQ75" s="92"/>
    </row>
    <row r="76" spans="1:43" ht="15" x14ac:dyDescent="0.25">
      <c r="A76" s="147"/>
      <c r="B76" s="148"/>
      <c r="C76" s="161"/>
      <c r="D76" s="92"/>
      <c r="E76" s="92"/>
      <c r="F76" s="92"/>
      <c r="G76" s="92"/>
      <c r="H76" s="92"/>
      <c r="I76" s="92"/>
      <c r="J76" s="92"/>
      <c r="AK76" s="92"/>
      <c r="AL76" s="92"/>
      <c r="AM76" s="92"/>
      <c r="AN76" s="92"/>
      <c r="AO76" s="92"/>
      <c r="AP76" s="92"/>
      <c r="AQ76" s="92"/>
    </row>
    <row r="77" spans="1:43" ht="15" x14ac:dyDescent="0.25">
      <c r="A77" s="147"/>
      <c r="B77" s="148"/>
      <c r="C77" s="162"/>
      <c r="D77" s="92"/>
      <c r="E77" s="92"/>
      <c r="F77" s="92"/>
      <c r="G77" s="92"/>
      <c r="H77" s="92"/>
      <c r="I77" s="92"/>
      <c r="J77" s="92"/>
      <c r="AK77" s="92"/>
      <c r="AL77" s="92"/>
      <c r="AM77" s="92"/>
      <c r="AN77" s="92"/>
      <c r="AO77" s="92"/>
      <c r="AP77" s="92"/>
      <c r="AQ77" s="92"/>
    </row>
    <row r="78" spans="1:43" ht="15" x14ac:dyDescent="0.25">
      <c r="A78" s="147"/>
      <c r="B78" s="150"/>
      <c r="C78" s="161"/>
      <c r="D78" s="92"/>
      <c r="E78" s="92"/>
      <c r="F78" s="92"/>
      <c r="G78" s="92"/>
      <c r="H78" s="92"/>
      <c r="I78" s="92"/>
      <c r="J78" s="92"/>
      <c r="AK78" s="92"/>
      <c r="AL78" s="92"/>
      <c r="AM78" s="92"/>
      <c r="AN78" s="92"/>
      <c r="AO78" s="92"/>
      <c r="AP78" s="92"/>
      <c r="AQ78" s="92"/>
    </row>
    <row r="79" spans="1:43" ht="15" x14ac:dyDescent="0.25">
      <c r="A79" s="147"/>
      <c r="B79" s="150"/>
      <c r="C79" s="161"/>
      <c r="D79" s="92"/>
      <c r="E79" s="92"/>
      <c r="F79" s="92"/>
      <c r="G79" s="92"/>
      <c r="H79" s="92"/>
      <c r="I79" s="92"/>
      <c r="J79" s="92"/>
      <c r="AK79" s="92"/>
      <c r="AL79" s="92"/>
      <c r="AM79" s="92"/>
      <c r="AN79" s="92"/>
      <c r="AO79" s="92"/>
      <c r="AP79" s="92"/>
      <c r="AQ79" s="92"/>
    </row>
    <row r="80" spans="1:43" ht="15" x14ac:dyDescent="0.25">
      <c r="A80" s="147"/>
      <c r="B80" s="148"/>
      <c r="C80" s="155"/>
      <c r="D80" s="92"/>
      <c r="E80" s="92"/>
      <c r="F80" s="92"/>
      <c r="G80" s="92"/>
      <c r="H80" s="92"/>
      <c r="I80" s="92"/>
      <c r="J80" s="92"/>
      <c r="AK80" s="92"/>
      <c r="AL80" s="92"/>
      <c r="AM80" s="92"/>
      <c r="AN80" s="92"/>
      <c r="AO80" s="92"/>
      <c r="AP80" s="92"/>
      <c r="AQ80" s="92"/>
    </row>
    <row r="81" spans="1:43" ht="15" x14ac:dyDescent="0.25">
      <c r="A81" s="147"/>
      <c r="B81" s="148"/>
      <c r="C81" s="163"/>
      <c r="D81" s="92"/>
      <c r="E81" s="92"/>
      <c r="F81" s="92"/>
      <c r="G81" s="92"/>
      <c r="H81" s="92"/>
      <c r="I81" s="92"/>
      <c r="J81" s="92"/>
      <c r="AK81" s="92"/>
      <c r="AL81" s="92"/>
      <c r="AM81" s="92"/>
      <c r="AN81" s="92"/>
      <c r="AO81" s="92"/>
      <c r="AP81" s="92"/>
      <c r="AQ81" s="92"/>
    </row>
    <row r="82" spans="1:43" ht="15" x14ac:dyDescent="0.25">
      <c r="A82" s="147"/>
      <c r="B82" s="155"/>
      <c r="C82" s="50"/>
      <c r="D82" s="92"/>
      <c r="E82" s="92"/>
      <c r="F82" s="92"/>
      <c r="G82" s="92"/>
      <c r="H82" s="92"/>
      <c r="I82" s="92"/>
      <c r="J82" s="92"/>
      <c r="AK82" s="92"/>
      <c r="AL82" s="92"/>
      <c r="AM82" s="92"/>
      <c r="AN82" s="92"/>
      <c r="AO82" s="92"/>
      <c r="AP82" s="92"/>
      <c r="AQ82" s="92"/>
    </row>
    <row r="83" spans="1:43" ht="15" x14ac:dyDescent="0.25">
      <c r="A83" s="147"/>
      <c r="B83" s="155"/>
      <c r="C83" s="155"/>
      <c r="D83" s="92"/>
      <c r="E83" s="92"/>
      <c r="F83" s="92"/>
      <c r="G83" s="92"/>
      <c r="H83" s="92"/>
      <c r="I83" s="92"/>
      <c r="J83" s="92"/>
      <c r="AK83" s="92"/>
      <c r="AL83" s="92"/>
      <c r="AM83" s="92"/>
      <c r="AN83" s="92"/>
      <c r="AO83" s="92"/>
      <c r="AP83" s="92"/>
      <c r="AQ83" s="92"/>
    </row>
    <row r="84" spans="1:43" ht="15" x14ac:dyDescent="0.25">
      <c r="A84" s="147"/>
      <c r="B84" s="156"/>
      <c r="C84" s="164"/>
      <c r="D84" s="92"/>
      <c r="E84" s="92"/>
      <c r="F84" s="92"/>
      <c r="G84" s="92"/>
      <c r="H84" s="92"/>
      <c r="I84" s="92"/>
      <c r="J84" s="92"/>
      <c r="AK84" s="92"/>
      <c r="AL84" s="92"/>
      <c r="AM84" s="92"/>
      <c r="AN84" s="92"/>
      <c r="AO84" s="92"/>
      <c r="AP84" s="92"/>
      <c r="AQ84" s="92"/>
    </row>
    <row r="85" spans="1:43" ht="15" x14ac:dyDescent="0.25">
      <c r="A85" s="147"/>
      <c r="B85" s="156"/>
      <c r="C85" s="164"/>
      <c r="D85" s="92"/>
      <c r="E85" s="92"/>
      <c r="F85" s="92"/>
      <c r="G85" s="92"/>
      <c r="H85" s="92"/>
      <c r="I85" s="92"/>
      <c r="J85" s="92"/>
      <c r="AK85" s="92"/>
      <c r="AL85" s="92"/>
      <c r="AM85" s="92"/>
      <c r="AN85" s="92"/>
      <c r="AO85" s="92"/>
      <c r="AP85" s="92"/>
      <c r="AQ85" s="92"/>
    </row>
    <row r="86" spans="1:43" ht="15" x14ac:dyDescent="0.25">
      <c r="A86" s="147"/>
      <c r="B86" s="156"/>
      <c r="C86" s="164"/>
      <c r="D86" s="92"/>
      <c r="E86" s="92"/>
      <c r="F86" s="92"/>
      <c r="G86" s="92"/>
      <c r="H86" s="92"/>
      <c r="I86" s="92"/>
      <c r="J86" s="92"/>
      <c r="AK86" s="92"/>
      <c r="AL86" s="92"/>
      <c r="AM86" s="92"/>
      <c r="AN86" s="92"/>
      <c r="AO86" s="92"/>
      <c r="AP86" s="92"/>
      <c r="AQ86" s="92"/>
    </row>
    <row r="87" spans="1:43" ht="15" x14ac:dyDescent="0.25">
      <c r="A87" s="147"/>
      <c r="B87" s="155"/>
      <c r="C87" s="164"/>
      <c r="D87" s="92"/>
      <c r="E87" s="92"/>
      <c r="F87" s="92"/>
      <c r="G87" s="92"/>
      <c r="H87" s="92"/>
      <c r="I87" s="92"/>
      <c r="J87" s="92"/>
      <c r="AK87" s="92"/>
      <c r="AL87" s="92"/>
      <c r="AM87" s="92"/>
      <c r="AN87" s="92"/>
      <c r="AO87" s="92"/>
      <c r="AP87" s="92"/>
      <c r="AQ87" s="92"/>
    </row>
    <row r="88" spans="1:43" ht="15" x14ac:dyDescent="0.25">
      <c r="A88" s="147"/>
      <c r="B88" s="155"/>
      <c r="C88" s="155"/>
      <c r="D88" s="92"/>
      <c r="E88" s="92"/>
      <c r="F88" s="92"/>
      <c r="G88" s="92"/>
      <c r="H88" s="92"/>
      <c r="I88" s="92"/>
      <c r="J88" s="92"/>
      <c r="AK88" s="92"/>
      <c r="AL88" s="92"/>
      <c r="AM88" s="92"/>
      <c r="AN88" s="92"/>
      <c r="AO88" s="92"/>
      <c r="AP88" s="92"/>
      <c r="AQ88" s="92"/>
    </row>
    <row r="89" spans="1:43" ht="15" x14ac:dyDescent="0.25">
      <c r="A89" s="147"/>
      <c r="B89" s="155"/>
      <c r="C89" s="165"/>
      <c r="D89" s="92"/>
      <c r="E89" s="92"/>
      <c r="F89" s="92"/>
      <c r="G89" s="92"/>
      <c r="H89" s="92"/>
      <c r="I89" s="92"/>
      <c r="J89" s="92"/>
      <c r="AK89" s="92"/>
      <c r="AL89" s="92"/>
      <c r="AM89" s="92"/>
      <c r="AN89" s="92"/>
      <c r="AO89" s="92"/>
      <c r="AP89" s="92"/>
      <c r="AQ89" s="92"/>
    </row>
    <row r="90" spans="1:43" ht="15" x14ac:dyDescent="0.25">
      <c r="A90" s="147"/>
      <c r="B90" s="155"/>
      <c r="C90" s="98"/>
      <c r="D90" s="92"/>
      <c r="E90" s="92"/>
      <c r="F90" s="92"/>
      <c r="G90" s="92"/>
      <c r="H90" s="92"/>
      <c r="I90" s="92"/>
      <c r="J90" s="92"/>
      <c r="AK90" s="92"/>
      <c r="AL90" s="92"/>
      <c r="AM90" s="92"/>
      <c r="AN90" s="92"/>
      <c r="AO90" s="92"/>
      <c r="AP90" s="92"/>
      <c r="AQ90" s="92"/>
    </row>
    <row r="91" spans="1:43" ht="15" x14ac:dyDescent="0.25">
      <c r="A91" s="147"/>
      <c r="B91" s="155"/>
      <c r="C91" s="165"/>
      <c r="D91" s="92"/>
      <c r="E91" s="92"/>
      <c r="F91" s="92"/>
      <c r="G91" s="92"/>
      <c r="H91" s="92"/>
      <c r="I91" s="92"/>
      <c r="J91" s="92"/>
      <c r="AK91" s="92"/>
      <c r="AL91" s="92"/>
      <c r="AM91" s="92"/>
      <c r="AN91" s="92"/>
      <c r="AO91" s="92"/>
      <c r="AP91" s="92"/>
      <c r="AQ91" s="92"/>
    </row>
    <row r="92" spans="1:43" ht="15" x14ac:dyDescent="0.25">
      <c r="A92" s="147"/>
      <c r="B92" s="155"/>
      <c r="C92" s="165"/>
      <c r="D92" s="92"/>
      <c r="E92" s="92"/>
      <c r="F92" s="92"/>
      <c r="G92" s="92"/>
      <c r="H92" s="92"/>
      <c r="I92" s="92"/>
      <c r="J92" s="92"/>
      <c r="AK92" s="92"/>
      <c r="AL92" s="92"/>
      <c r="AM92" s="92"/>
      <c r="AN92" s="92"/>
      <c r="AO92" s="92"/>
      <c r="AP92" s="92"/>
      <c r="AQ92" s="92"/>
    </row>
    <row r="93" spans="1:43" ht="15" x14ac:dyDescent="0.25">
      <c r="A93" s="147"/>
      <c r="B93" s="155"/>
      <c r="C93" s="165"/>
      <c r="D93" s="92"/>
      <c r="E93" s="92"/>
      <c r="F93" s="92"/>
      <c r="G93" s="92"/>
      <c r="H93" s="92"/>
      <c r="I93" s="92"/>
      <c r="J93" s="92"/>
      <c r="AK93" s="92"/>
      <c r="AL93" s="92"/>
      <c r="AM93" s="92"/>
      <c r="AN93" s="92"/>
      <c r="AO93" s="92"/>
      <c r="AP93" s="92"/>
      <c r="AQ93" s="92"/>
    </row>
    <row r="94" spans="1:43" ht="15" x14ac:dyDescent="0.25">
      <c r="A94" s="147"/>
      <c r="B94" s="155"/>
      <c r="C94" s="165"/>
      <c r="D94" s="92"/>
      <c r="E94" s="92"/>
      <c r="F94" s="92"/>
      <c r="G94" s="92"/>
      <c r="H94" s="92"/>
      <c r="I94" s="92"/>
      <c r="J94" s="92"/>
      <c r="AK94" s="92"/>
      <c r="AL94" s="92"/>
      <c r="AM94" s="92"/>
      <c r="AN94" s="92"/>
      <c r="AO94" s="92"/>
      <c r="AP94" s="92"/>
      <c r="AQ94" s="92"/>
    </row>
    <row r="95" spans="1:43" ht="15" x14ac:dyDescent="0.25">
      <c r="A95" s="147"/>
      <c r="B95" s="155"/>
      <c r="C95" s="165"/>
      <c r="D95" s="92"/>
      <c r="E95" s="92"/>
      <c r="F95" s="92"/>
      <c r="G95" s="92"/>
      <c r="H95" s="92"/>
      <c r="I95" s="92"/>
      <c r="J95" s="92"/>
      <c r="AK95" s="92"/>
      <c r="AL95" s="92"/>
      <c r="AM95" s="92"/>
      <c r="AN95" s="92"/>
      <c r="AO95" s="92"/>
      <c r="AP95" s="92"/>
      <c r="AQ95" s="92"/>
    </row>
    <row r="96" spans="1:43" ht="15" x14ac:dyDescent="0.25">
      <c r="A96" s="147"/>
      <c r="B96" s="155"/>
      <c r="C96" s="165"/>
      <c r="D96" s="92"/>
      <c r="E96" s="92"/>
      <c r="F96" s="92"/>
      <c r="G96" s="92"/>
      <c r="H96" s="92"/>
      <c r="I96" s="92"/>
      <c r="J96" s="92"/>
      <c r="AK96" s="92"/>
      <c r="AL96" s="92"/>
      <c r="AM96" s="92"/>
      <c r="AN96" s="92"/>
      <c r="AO96" s="92"/>
      <c r="AP96" s="92"/>
      <c r="AQ96" s="92"/>
    </row>
    <row r="97" spans="1:43" ht="15" x14ac:dyDescent="0.25">
      <c r="A97" s="147"/>
      <c r="B97" s="155"/>
      <c r="C97" s="166"/>
      <c r="D97" s="92"/>
      <c r="E97" s="92"/>
      <c r="F97" s="92"/>
      <c r="G97" s="92"/>
      <c r="H97" s="92"/>
      <c r="I97" s="92"/>
      <c r="J97" s="92"/>
      <c r="AK97" s="92"/>
      <c r="AL97" s="92"/>
      <c r="AM97" s="92"/>
      <c r="AN97" s="92"/>
      <c r="AO97" s="92"/>
      <c r="AP97" s="92"/>
      <c r="AQ97" s="92"/>
    </row>
    <row r="98" spans="1:43" ht="15" x14ac:dyDescent="0.25">
      <c r="A98" s="147"/>
      <c r="B98" s="155"/>
      <c r="C98" s="98"/>
      <c r="D98" s="92"/>
      <c r="E98" s="92"/>
      <c r="F98" s="92"/>
      <c r="G98" s="92"/>
      <c r="H98" s="92"/>
      <c r="I98" s="92"/>
      <c r="J98" s="92"/>
      <c r="AK98" s="92"/>
      <c r="AL98" s="92"/>
      <c r="AM98" s="92"/>
      <c r="AN98" s="92"/>
      <c r="AO98" s="92"/>
      <c r="AP98" s="92"/>
      <c r="AQ98" s="92"/>
    </row>
    <row r="99" spans="1:43" ht="15" x14ac:dyDescent="0.25">
      <c r="A99" s="147"/>
      <c r="B99" s="155"/>
      <c r="C99" s="98"/>
      <c r="D99" s="92"/>
      <c r="E99" s="92"/>
      <c r="F99" s="92"/>
      <c r="G99" s="92"/>
      <c r="H99" s="92"/>
      <c r="I99" s="92"/>
      <c r="J99" s="92"/>
      <c r="AK99" s="92"/>
      <c r="AL99" s="92"/>
      <c r="AM99" s="92"/>
      <c r="AN99" s="92"/>
      <c r="AO99" s="92"/>
      <c r="AP99" s="92"/>
      <c r="AQ99" s="92"/>
    </row>
    <row r="100" spans="1:43" ht="15" x14ac:dyDescent="0.25">
      <c r="A100" s="147"/>
      <c r="B100" s="155"/>
      <c r="C100" s="98"/>
      <c r="D100" s="92"/>
      <c r="E100" s="92"/>
      <c r="F100" s="92"/>
      <c r="G100" s="92"/>
      <c r="H100" s="92"/>
      <c r="I100" s="92"/>
      <c r="J100" s="92"/>
      <c r="AK100" s="92"/>
      <c r="AL100" s="92"/>
      <c r="AM100" s="92"/>
      <c r="AN100" s="92"/>
      <c r="AO100" s="92"/>
      <c r="AP100" s="92"/>
      <c r="AQ100" s="92"/>
    </row>
    <row r="101" spans="1:43" ht="15" x14ac:dyDescent="0.25">
      <c r="A101" s="147"/>
      <c r="B101" s="157"/>
      <c r="C101" s="167"/>
      <c r="D101" s="92"/>
      <c r="E101" s="92"/>
      <c r="F101" s="92"/>
      <c r="G101" s="92"/>
      <c r="H101" s="92"/>
      <c r="I101" s="92"/>
      <c r="J101" s="92"/>
      <c r="AK101" s="92"/>
      <c r="AL101" s="92"/>
      <c r="AM101" s="92"/>
      <c r="AN101" s="92"/>
      <c r="AO101" s="92"/>
      <c r="AP101" s="92"/>
      <c r="AQ101" s="92"/>
    </row>
    <row r="102" spans="1:43" ht="15" x14ac:dyDescent="0.25">
      <c r="A102" s="158"/>
      <c r="B102" s="158"/>
      <c r="C102" s="158"/>
      <c r="D102" s="92"/>
      <c r="E102" s="92"/>
      <c r="F102" s="92"/>
      <c r="G102" s="92"/>
      <c r="H102" s="92"/>
      <c r="I102" s="92"/>
      <c r="J102" s="92"/>
      <c r="AK102" s="92"/>
      <c r="AL102" s="92"/>
      <c r="AM102" s="92"/>
      <c r="AN102" s="92"/>
      <c r="AO102" s="92"/>
      <c r="AP102" s="92"/>
      <c r="AQ102" s="92"/>
    </row>
    <row r="103" spans="1:43" ht="15" x14ac:dyDescent="0.25">
      <c r="A103" s="158"/>
      <c r="B103" s="158"/>
      <c r="C103" s="158"/>
      <c r="D103" s="92"/>
      <c r="E103" s="92"/>
      <c r="F103" s="92"/>
      <c r="G103" s="92"/>
      <c r="H103" s="92"/>
      <c r="I103" s="92"/>
      <c r="J103" s="92"/>
      <c r="AK103" s="92"/>
      <c r="AL103" s="92"/>
      <c r="AM103" s="92"/>
      <c r="AN103" s="92"/>
      <c r="AO103" s="92"/>
      <c r="AP103" s="92"/>
      <c r="AQ103" s="92"/>
    </row>
    <row r="104" spans="1:43" ht="15" x14ac:dyDescent="0.25">
      <c r="A104" s="158"/>
      <c r="B104" s="158"/>
      <c r="C104" s="158"/>
      <c r="D104" s="92"/>
      <c r="E104" s="92"/>
      <c r="F104" s="92"/>
      <c r="G104" s="92"/>
      <c r="H104" s="92"/>
      <c r="I104" s="92"/>
      <c r="J104" s="92"/>
      <c r="AK104" s="92"/>
      <c r="AL104" s="92"/>
      <c r="AM104" s="92"/>
      <c r="AN104" s="92"/>
      <c r="AO104" s="92"/>
      <c r="AP104" s="92"/>
      <c r="AQ104" s="92"/>
    </row>
    <row r="105" spans="1:43" ht="15" x14ac:dyDescent="0.25">
      <c r="A105" s="158"/>
      <c r="B105" s="158"/>
      <c r="C105" s="158"/>
      <c r="D105" s="92"/>
      <c r="E105" s="92"/>
      <c r="F105" s="92"/>
      <c r="G105" s="92"/>
      <c r="H105" s="92"/>
      <c r="I105" s="92"/>
      <c r="J105" s="92"/>
      <c r="AK105" s="92"/>
      <c r="AL105" s="92"/>
      <c r="AM105" s="92"/>
      <c r="AN105" s="92"/>
      <c r="AO105" s="92"/>
      <c r="AP105" s="92"/>
      <c r="AQ105" s="92"/>
    </row>
    <row r="106" spans="1:43" ht="15" x14ac:dyDescent="0.25">
      <c r="A106" s="158"/>
      <c r="B106" s="158"/>
      <c r="C106" s="158"/>
      <c r="D106" s="92"/>
      <c r="E106" s="92"/>
      <c r="F106" s="92"/>
      <c r="G106" s="92"/>
      <c r="H106" s="92"/>
      <c r="I106" s="92"/>
      <c r="J106" s="92"/>
      <c r="AK106" s="92"/>
      <c r="AL106" s="92"/>
      <c r="AM106" s="92"/>
      <c r="AN106" s="92"/>
      <c r="AO106" s="92"/>
      <c r="AP106" s="92"/>
      <c r="AQ106" s="92"/>
    </row>
    <row r="107" spans="1:43" ht="15" x14ac:dyDescent="0.25">
      <c r="A107" s="158"/>
      <c r="B107" s="158"/>
      <c r="C107" s="158"/>
      <c r="D107" s="92"/>
      <c r="E107" s="92"/>
      <c r="F107" s="92"/>
      <c r="G107" s="92"/>
      <c r="H107" s="92"/>
      <c r="I107" s="92"/>
      <c r="J107" s="92"/>
      <c r="AK107" s="92"/>
      <c r="AL107" s="92"/>
      <c r="AM107" s="92"/>
      <c r="AN107" s="92"/>
      <c r="AO107" s="92"/>
      <c r="AP107" s="92"/>
      <c r="AQ107" s="92"/>
    </row>
    <row r="108" spans="1:43" ht="15" x14ac:dyDescent="0.25">
      <c r="A108" s="158"/>
      <c r="B108" s="158"/>
      <c r="C108" s="158"/>
      <c r="D108" s="92"/>
      <c r="E108" s="92"/>
      <c r="F108" s="92"/>
      <c r="G108" s="92"/>
      <c r="H108" s="92"/>
      <c r="I108" s="92"/>
      <c r="J108" s="92"/>
      <c r="AK108" s="92"/>
      <c r="AL108" s="92"/>
      <c r="AM108" s="92"/>
      <c r="AN108" s="92"/>
      <c r="AO108" s="92"/>
      <c r="AP108" s="92"/>
      <c r="AQ108" s="92"/>
    </row>
    <row r="109" spans="1:43" ht="15" x14ac:dyDescent="0.25">
      <c r="A109" s="158"/>
      <c r="B109" s="158"/>
      <c r="C109" s="158"/>
      <c r="D109" s="92"/>
      <c r="E109" s="92"/>
      <c r="F109" s="92"/>
      <c r="G109" s="92"/>
      <c r="H109" s="92"/>
      <c r="I109" s="92"/>
      <c r="J109" s="92"/>
      <c r="AK109" s="92"/>
      <c r="AL109" s="92"/>
      <c r="AM109" s="92"/>
      <c r="AN109" s="92"/>
      <c r="AO109" s="92"/>
      <c r="AP109" s="92"/>
      <c r="AQ109" s="92"/>
    </row>
    <row r="110" spans="1:43" ht="15" x14ac:dyDescent="0.25">
      <c r="A110" s="158"/>
      <c r="B110" s="158"/>
      <c r="C110" s="158"/>
      <c r="D110" s="92"/>
      <c r="E110" s="92"/>
      <c r="F110" s="92"/>
      <c r="G110" s="92"/>
      <c r="H110" s="92"/>
      <c r="I110" s="92"/>
      <c r="J110" s="92"/>
      <c r="AK110" s="92"/>
      <c r="AL110" s="92"/>
      <c r="AM110" s="92"/>
      <c r="AN110" s="92"/>
      <c r="AO110" s="92"/>
      <c r="AP110" s="92"/>
      <c r="AQ110" s="92"/>
    </row>
    <row r="111" spans="1:43" ht="15" x14ac:dyDescent="0.25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AK111" s="92"/>
      <c r="AL111" s="92"/>
      <c r="AM111" s="92"/>
      <c r="AN111" s="92"/>
      <c r="AO111" s="92"/>
      <c r="AP111" s="92"/>
      <c r="AQ111" s="92"/>
    </row>
    <row r="112" spans="1:43" ht="15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AK112" s="92"/>
      <c r="AL112" s="92"/>
      <c r="AM112" s="92"/>
      <c r="AN112" s="92"/>
      <c r="AO112" s="92"/>
      <c r="AP112" s="92"/>
      <c r="AQ112" s="92"/>
    </row>
    <row r="113" spans="1:43" ht="15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AK113" s="92"/>
      <c r="AL113" s="92"/>
      <c r="AM113" s="92"/>
      <c r="AN113" s="92"/>
      <c r="AO113" s="92"/>
      <c r="AP113" s="92"/>
      <c r="AQ113" s="92"/>
    </row>
    <row r="114" spans="1:43" ht="15" x14ac:dyDescent="0.25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AK114" s="92"/>
      <c r="AL114" s="92"/>
      <c r="AM114" s="92"/>
      <c r="AN114" s="92"/>
      <c r="AO114" s="92"/>
      <c r="AP114" s="92"/>
      <c r="AQ114" s="92"/>
    </row>
    <row r="115" spans="1:43" ht="15" x14ac:dyDescent="0.25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AK115" s="92"/>
      <c r="AL115" s="92"/>
      <c r="AM115" s="92"/>
      <c r="AN115" s="92"/>
      <c r="AO115" s="92"/>
      <c r="AP115" s="92"/>
      <c r="AQ115" s="92"/>
    </row>
    <row r="116" spans="1:43" ht="15" x14ac:dyDescent="0.25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AK116" s="92"/>
      <c r="AL116" s="92"/>
      <c r="AM116" s="92"/>
      <c r="AN116" s="92"/>
      <c r="AO116" s="92"/>
      <c r="AP116" s="92"/>
      <c r="AQ116" s="92"/>
    </row>
    <row r="117" spans="1:43" ht="15" x14ac:dyDescent="0.25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AK117" s="92"/>
      <c r="AL117" s="92"/>
      <c r="AM117" s="92"/>
      <c r="AN117" s="92"/>
      <c r="AO117" s="92"/>
      <c r="AP117" s="92"/>
      <c r="AQ117" s="92"/>
    </row>
    <row r="118" spans="1:43" ht="15" x14ac:dyDescent="0.25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AK118" s="92"/>
      <c r="AL118" s="92"/>
      <c r="AM118" s="92"/>
      <c r="AN118" s="92"/>
      <c r="AO118" s="92"/>
      <c r="AP118" s="92"/>
      <c r="AQ118" s="92"/>
    </row>
    <row r="119" spans="1:43" ht="15" x14ac:dyDescent="0.25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AK119" s="92"/>
      <c r="AL119" s="92"/>
      <c r="AM119" s="92"/>
      <c r="AN119" s="92"/>
      <c r="AO119" s="92"/>
      <c r="AP119" s="92"/>
      <c r="AQ119" s="92"/>
    </row>
    <row r="120" spans="1:43" ht="15" x14ac:dyDescent="0.25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AK120" s="92"/>
      <c r="AL120" s="92"/>
      <c r="AM120" s="92"/>
      <c r="AN120" s="92"/>
      <c r="AO120" s="92"/>
      <c r="AP120" s="92"/>
      <c r="AQ120" s="92"/>
    </row>
    <row r="121" spans="1:43" ht="15" x14ac:dyDescent="0.25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AK121" s="92"/>
      <c r="AL121" s="92"/>
      <c r="AM121" s="92"/>
      <c r="AN121" s="92"/>
      <c r="AO121" s="92"/>
      <c r="AP121" s="92"/>
      <c r="AQ121" s="92"/>
    </row>
    <row r="122" spans="1:43" ht="15" x14ac:dyDescent="0.25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AK122" s="92"/>
      <c r="AL122" s="92"/>
      <c r="AM122" s="92"/>
      <c r="AN122" s="92"/>
      <c r="AO122" s="92"/>
      <c r="AP122" s="92"/>
      <c r="AQ122" s="92"/>
    </row>
    <row r="123" spans="1:43" ht="15" x14ac:dyDescent="0.25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AK123" s="92"/>
      <c r="AL123" s="92"/>
      <c r="AM123" s="92"/>
      <c r="AN123" s="92"/>
      <c r="AO123" s="92"/>
      <c r="AP123" s="92"/>
      <c r="AQ123" s="92"/>
    </row>
    <row r="124" spans="1:43" ht="15" x14ac:dyDescent="0.25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AK124" s="92"/>
      <c r="AL124" s="92"/>
      <c r="AM124" s="92"/>
      <c r="AN124" s="92"/>
      <c r="AO124" s="92"/>
      <c r="AP124" s="92"/>
      <c r="AQ124" s="92"/>
    </row>
    <row r="125" spans="1:43" ht="15" x14ac:dyDescent="0.25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AK125" s="92"/>
      <c r="AL125" s="92"/>
      <c r="AM125" s="92"/>
      <c r="AN125" s="92"/>
      <c r="AO125" s="92"/>
      <c r="AP125" s="92"/>
      <c r="AQ125" s="92"/>
    </row>
    <row r="126" spans="1:43" ht="15" x14ac:dyDescent="0.25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AK126" s="92"/>
      <c r="AL126" s="92"/>
      <c r="AM126" s="92"/>
      <c r="AN126" s="92"/>
      <c r="AO126" s="92"/>
      <c r="AP126" s="92"/>
      <c r="AQ126" s="92"/>
    </row>
    <row r="127" spans="1:43" ht="15" x14ac:dyDescent="0.25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AK127" s="92"/>
      <c r="AL127" s="92"/>
      <c r="AM127" s="92"/>
      <c r="AN127" s="92"/>
      <c r="AO127" s="92"/>
      <c r="AP127" s="92"/>
      <c r="AQ127" s="92"/>
    </row>
    <row r="128" spans="1:43" ht="15" x14ac:dyDescent="0.25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AK128" s="92"/>
      <c r="AL128" s="92"/>
      <c r="AM128" s="92"/>
      <c r="AN128" s="92"/>
      <c r="AO128" s="92"/>
      <c r="AP128" s="92"/>
      <c r="AQ128" s="92"/>
    </row>
    <row r="129" spans="1:43" ht="15" x14ac:dyDescent="0.25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AK129" s="92"/>
      <c r="AL129" s="92"/>
      <c r="AM129" s="92"/>
      <c r="AN129" s="92"/>
      <c r="AO129" s="92"/>
      <c r="AP129" s="92"/>
      <c r="AQ129" s="92"/>
    </row>
    <row r="130" spans="1:43" ht="15" x14ac:dyDescent="0.25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AK130" s="92"/>
      <c r="AL130" s="92"/>
      <c r="AM130" s="92"/>
      <c r="AN130" s="92"/>
      <c r="AO130" s="92"/>
      <c r="AP130" s="92"/>
      <c r="AQ130" s="92"/>
    </row>
    <row r="131" spans="1:43" ht="15" x14ac:dyDescent="0.25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AK131" s="92"/>
      <c r="AL131" s="92"/>
      <c r="AM131" s="92"/>
      <c r="AN131" s="92"/>
      <c r="AO131" s="92"/>
      <c r="AP131" s="92"/>
      <c r="AQ131" s="92"/>
    </row>
    <row r="132" spans="1:43" ht="15" x14ac:dyDescent="0.25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AK132" s="92"/>
      <c r="AL132" s="92"/>
      <c r="AM132" s="92"/>
      <c r="AN132" s="92"/>
      <c r="AO132" s="92"/>
      <c r="AP132" s="92"/>
      <c r="AQ132" s="92"/>
    </row>
    <row r="133" spans="1:43" ht="15" x14ac:dyDescent="0.25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AK133" s="92"/>
      <c r="AL133" s="92"/>
      <c r="AM133" s="92"/>
      <c r="AN133" s="92"/>
      <c r="AO133" s="92"/>
      <c r="AP133" s="92"/>
      <c r="AQ133" s="92"/>
    </row>
    <row r="134" spans="1:43" ht="15" x14ac:dyDescent="0.25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AK134" s="92"/>
      <c r="AL134" s="92"/>
      <c r="AM134" s="92"/>
      <c r="AN134" s="92"/>
      <c r="AO134" s="92"/>
      <c r="AP134" s="92"/>
      <c r="AQ134" s="92"/>
    </row>
    <row r="135" spans="1:43" ht="15" x14ac:dyDescent="0.25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AK135" s="92"/>
      <c r="AL135" s="92"/>
      <c r="AM135" s="92"/>
      <c r="AN135" s="92"/>
      <c r="AO135" s="92"/>
      <c r="AP135" s="92"/>
      <c r="AQ135" s="92"/>
    </row>
    <row r="136" spans="1:43" ht="15" x14ac:dyDescent="0.25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AK136" s="92"/>
      <c r="AL136" s="92"/>
      <c r="AM136" s="92"/>
      <c r="AN136" s="92"/>
      <c r="AO136" s="92"/>
      <c r="AP136" s="92"/>
      <c r="AQ136" s="92"/>
    </row>
    <row r="137" spans="1:43" ht="15" x14ac:dyDescent="0.25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AK137" s="92"/>
      <c r="AL137" s="92"/>
      <c r="AM137" s="92"/>
      <c r="AN137" s="92"/>
      <c r="AO137" s="92"/>
      <c r="AP137" s="92"/>
      <c r="AQ137" s="92"/>
    </row>
    <row r="138" spans="1:43" ht="15" x14ac:dyDescent="0.25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AK138" s="92"/>
      <c r="AL138" s="92"/>
      <c r="AM138" s="92"/>
      <c r="AN138" s="92"/>
      <c r="AO138" s="92"/>
      <c r="AP138" s="92"/>
      <c r="AQ138" s="92"/>
    </row>
    <row r="139" spans="1:43" ht="15" x14ac:dyDescent="0.25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AK139" s="92"/>
      <c r="AL139" s="92"/>
      <c r="AM139" s="92"/>
      <c r="AN139" s="92"/>
      <c r="AO139" s="92"/>
      <c r="AP139" s="92"/>
      <c r="AQ139" s="92"/>
    </row>
    <row r="140" spans="1:43" ht="15" x14ac:dyDescent="0.25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AK140" s="92"/>
      <c r="AL140" s="92"/>
      <c r="AM140" s="92"/>
      <c r="AN140" s="92"/>
      <c r="AO140" s="92"/>
      <c r="AP140" s="92"/>
      <c r="AQ140" s="92"/>
    </row>
    <row r="141" spans="1:43" ht="15" x14ac:dyDescent="0.25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AK141" s="92"/>
      <c r="AL141" s="92"/>
      <c r="AM141" s="92"/>
      <c r="AN141" s="92"/>
      <c r="AO141" s="92"/>
      <c r="AP141" s="92"/>
      <c r="AQ141" s="92"/>
    </row>
    <row r="142" spans="1:43" ht="15" x14ac:dyDescent="0.25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AK142" s="92"/>
      <c r="AL142" s="92"/>
      <c r="AM142" s="92"/>
      <c r="AN142" s="92"/>
      <c r="AO142" s="92"/>
      <c r="AP142" s="92"/>
      <c r="AQ142" s="92"/>
    </row>
    <row r="143" spans="1:43" ht="15" x14ac:dyDescent="0.25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AK143" s="92"/>
      <c r="AL143" s="92"/>
      <c r="AM143" s="92"/>
      <c r="AN143" s="92"/>
      <c r="AO143" s="92"/>
      <c r="AP143" s="92"/>
      <c r="AQ143" s="92"/>
    </row>
    <row r="144" spans="1:43" ht="15" x14ac:dyDescent="0.25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AK144" s="92"/>
      <c r="AL144" s="92"/>
      <c r="AM144" s="92"/>
      <c r="AN144" s="92"/>
      <c r="AO144" s="92"/>
      <c r="AP144" s="92"/>
      <c r="AQ144" s="92"/>
    </row>
    <row r="145" spans="1:43" ht="15" x14ac:dyDescent="0.25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AK145" s="92"/>
      <c r="AL145" s="92"/>
      <c r="AM145" s="92"/>
      <c r="AN145" s="92"/>
      <c r="AO145" s="92"/>
      <c r="AP145" s="92"/>
      <c r="AQ145" s="92"/>
    </row>
    <row r="146" spans="1:43" ht="15" x14ac:dyDescent="0.25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AK146" s="92"/>
      <c r="AL146" s="92"/>
      <c r="AM146" s="92"/>
      <c r="AN146" s="92"/>
      <c r="AO146" s="92"/>
      <c r="AP146" s="92"/>
      <c r="AQ146" s="92"/>
    </row>
    <row r="147" spans="1:43" ht="15" x14ac:dyDescent="0.25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AK147" s="92"/>
      <c r="AL147" s="92"/>
      <c r="AM147" s="92"/>
      <c r="AN147" s="92"/>
      <c r="AO147" s="92"/>
      <c r="AP147" s="92"/>
      <c r="AQ147" s="92"/>
    </row>
    <row r="148" spans="1:43" ht="15" x14ac:dyDescent="0.25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AK148" s="92"/>
      <c r="AL148" s="92"/>
      <c r="AM148" s="92"/>
      <c r="AN148" s="92"/>
      <c r="AO148" s="92"/>
      <c r="AP148" s="92"/>
      <c r="AQ148" s="92"/>
    </row>
    <row r="149" spans="1:43" ht="15" x14ac:dyDescent="0.25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AK149" s="92"/>
      <c r="AL149" s="92"/>
      <c r="AM149" s="92"/>
      <c r="AN149" s="92"/>
      <c r="AO149" s="92"/>
      <c r="AP149" s="92"/>
      <c r="AQ149" s="92"/>
    </row>
    <row r="150" spans="1:43" ht="15" x14ac:dyDescent="0.25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AK150" s="92"/>
      <c r="AL150" s="92"/>
      <c r="AM150" s="92"/>
      <c r="AN150" s="92"/>
      <c r="AO150" s="92"/>
      <c r="AP150" s="92"/>
      <c r="AQ150" s="92"/>
    </row>
    <row r="151" spans="1:43" ht="15" x14ac:dyDescent="0.25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AK151" s="92"/>
      <c r="AL151" s="92"/>
      <c r="AM151" s="92"/>
      <c r="AN151" s="92"/>
      <c r="AO151" s="92"/>
      <c r="AP151" s="92"/>
      <c r="AQ151" s="92"/>
    </row>
    <row r="152" spans="1:43" ht="15" x14ac:dyDescent="0.25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AK152" s="92"/>
      <c r="AL152" s="92"/>
      <c r="AM152" s="92"/>
      <c r="AN152" s="92"/>
      <c r="AO152" s="92"/>
      <c r="AP152" s="92"/>
      <c r="AQ152" s="92"/>
    </row>
    <row r="153" spans="1:43" ht="15" x14ac:dyDescent="0.25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AK153" s="92"/>
      <c r="AL153" s="92"/>
      <c r="AM153" s="92"/>
      <c r="AN153" s="92"/>
      <c r="AO153" s="92"/>
      <c r="AP153" s="92"/>
      <c r="AQ153" s="92"/>
    </row>
    <row r="154" spans="1:43" ht="15" x14ac:dyDescent="0.25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AK154" s="92"/>
      <c r="AL154" s="92"/>
      <c r="AM154" s="92"/>
      <c r="AN154" s="92"/>
      <c r="AO154" s="92"/>
      <c r="AP154" s="92"/>
      <c r="AQ154" s="92"/>
    </row>
    <row r="155" spans="1:43" ht="15" x14ac:dyDescent="0.25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AK155" s="92"/>
      <c r="AL155" s="92"/>
      <c r="AM155" s="92"/>
      <c r="AN155" s="92"/>
      <c r="AO155" s="92"/>
      <c r="AP155" s="92"/>
      <c r="AQ155" s="92"/>
    </row>
    <row r="156" spans="1:43" ht="15" x14ac:dyDescent="0.25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AK156" s="92"/>
      <c r="AL156" s="92"/>
      <c r="AM156" s="92"/>
      <c r="AN156" s="92"/>
      <c r="AO156" s="92"/>
      <c r="AP156" s="92"/>
      <c r="AQ156" s="92"/>
    </row>
    <row r="157" spans="1:43" ht="15" x14ac:dyDescent="0.25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AK157" s="92"/>
      <c r="AL157" s="92"/>
      <c r="AM157" s="92"/>
      <c r="AN157" s="92"/>
      <c r="AO157" s="92"/>
      <c r="AP157" s="92"/>
      <c r="AQ157" s="92"/>
    </row>
    <row r="158" spans="1:43" ht="15" x14ac:dyDescent="0.25">
      <c r="A158" s="92"/>
      <c r="B158" s="92"/>
      <c r="C158" s="92"/>
      <c r="D158" s="92"/>
      <c r="E158" s="92"/>
      <c r="F158" s="92"/>
      <c r="G158" s="92"/>
      <c r="H158" s="92"/>
      <c r="I158" s="92"/>
      <c r="J158" s="92"/>
      <c r="AK158" s="92"/>
      <c r="AL158" s="92"/>
      <c r="AM158" s="92"/>
      <c r="AN158" s="92"/>
      <c r="AO158" s="92"/>
      <c r="AP158" s="92"/>
      <c r="AQ158" s="92"/>
    </row>
    <row r="159" spans="1:43" ht="15" x14ac:dyDescent="0.25">
      <c r="A159" s="92"/>
      <c r="B159" s="92"/>
      <c r="C159" s="92"/>
      <c r="D159" s="92"/>
      <c r="E159" s="92"/>
      <c r="F159" s="92"/>
      <c r="G159" s="92"/>
      <c r="H159" s="92"/>
      <c r="I159" s="92"/>
      <c r="J159" s="92"/>
      <c r="AK159" s="92"/>
      <c r="AL159" s="92"/>
      <c r="AM159" s="92"/>
      <c r="AN159" s="92"/>
      <c r="AO159" s="92"/>
      <c r="AP159" s="92"/>
      <c r="AQ159" s="92"/>
    </row>
    <row r="160" spans="1:43" ht="15" x14ac:dyDescent="0.25">
      <c r="A160" s="92"/>
      <c r="B160" s="92"/>
      <c r="C160" s="92"/>
      <c r="D160" s="92"/>
      <c r="E160" s="92"/>
      <c r="F160" s="92"/>
      <c r="G160" s="92"/>
      <c r="H160" s="92"/>
      <c r="I160" s="92"/>
      <c r="J160" s="92"/>
      <c r="AK160" s="92"/>
      <c r="AL160" s="92"/>
      <c r="AM160" s="92"/>
      <c r="AN160" s="92"/>
      <c r="AO160" s="92"/>
      <c r="AP160" s="92"/>
      <c r="AQ160" s="92"/>
    </row>
    <row r="161" spans="1:43" ht="15" x14ac:dyDescent="0.25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AK161" s="92"/>
      <c r="AL161" s="92"/>
      <c r="AM161" s="92"/>
      <c r="AN161" s="92"/>
      <c r="AO161" s="92"/>
      <c r="AP161" s="92"/>
      <c r="AQ161" s="92"/>
    </row>
    <row r="162" spans="1:43" ht="15" x14ac:dyDescent="0.25">
      <c r="A162" s="92"/>
      <c r="B162" s="92"/>
      <c r="C162" s="92"/>
      <c r="D162" s="92"/>
      <c r="E162" s="92"/>
      <c r="F162" s="92"/>
      <c r="G162" s="92"/>
      <c r="H162" s="92"/>
      <c r="I162" s="92"/>
      <c r="J162" s="92"/>
      <c r="AK162" s="92"/>
      <c r="AL162" s="92"/>
      <c r="AM162" s="92"/>
      <c r="AN162" s="92"/>
      <c r="AO162" s="92"/>
      <c r="AP162" s="92"/>
      <c r="AQ162" s="92"/>
    </row>
    <row r="163" spans="1:43" ht="15" x14ac:dyDescent="0.25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AK163" s="92"/>
      <c r="AL163" s="92"/>
      <c r="AM163" s="92"/>
      <c r="AN163" s="92"/>
      <c r="AO163" s="92"/>
      <c r="AP163" s="92"/>
      <c r="AQ163" s="92"/>
    </row>
    <row r="164" spans="1:43" ht="15" x14ac:dyDescent="0.25">
      <c r="A164" s="92"/>
      <c r="B164" s="92"/>
      <c r="C164" s="92"/>
      <c r="D164" s="92"/>
      <c r="E164" s="92"/>
      <c r="F164" s="92"/>
      <c r="G164" s="92"/>
      <c r="H164" s="92"/>
      <c r="I164" s="92"/>
      <c r="J164" s="92"/>
      <c r="AK164" s="92"/>
      <c r="AL164" s="92"/>
      <c r="AM164" s="92"/>
      <c r="AN164" s="92"/>
      <c r="AO164" s="92"/>
      <c r="AP164" s="92"/>
      <c r="AQ164" s="92"/>
    </row>
    <row r="165" spans="1:43" ht="15" x14ac:dyDescent="0.25">
      <c r="A165" s="92"/>
      <c r="B165" s="92"/>
      <c r="C165" s="92"/>
      <c r="D165" s="92"/>
      <c r="E165" s="92"/>
      <c r="F165" s="92"/>
      <c r="G165" s="92"/>
      <c r="H165" s="92"/>
      <c r="I165" s="92"/>
      <c r="J165" s="92"/>
      <c r="AK165" s="92"/>
      <c r="AL165" s="92"/>
      <c r="AM165" s="92"/>
      <c r="AN165" s="92"/>
      <c r="AO165" s="92"/>
      <c r="AP165" s="92"/>
      <c r="AQ165" s="92"/>
    </row>
    <row r="166" spans="1:43" ht="15" x14ac:dyDescent="0.25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AK166" s="92"/>
      <c r="AL166" s="92"/>
      <c r="AM166" s="92"/>
      <c r="AN166" s="92"/>
      <c r="AO166" s="92"/>
      <c r="AP166" s="92"/>
      <c r="AQ166" s="92"/>
    </row>
    <row r="167" spans="1:43" ht="15" x14ac:dyDescent="0.25">
      <c r="A167" s="92"/>
      <c r="B167" s="92"/>
      <c r="C167" s="92"/>
      <c r="D167" s="92"/>
      <c r="E167" s="92"/>
      <c r="F167" s="92"/>
      <c r="G167" s="92"/>
      <c r="H167" s="92"/>
      <c r="I167" s="92"/>
      <c r="J167" s="92"/>
      <c r="AK167" s="92"/>
      <c r="AL167" s="92"/>
      <c r="AM167" s="92"/>
      <c r="AN167" s="92"/>
      <c r="AO167" s="92"/>
      <c r="AP167" s="92"/>
      <c r="AQ167" s="92"/>
    </row>
    <row r="168" spans="1:43" ht="15" x14ac:dyDescent="0.25">
      <c r="A168" s="92"/>
      <c r="B168" s="92"/>
      <c r="C168" s="92"/>
      <c r="D168" s="92"/>
      <c r="E168" s="92"/>
      <c r="F168" s="92"/>
      <c r="G168" s="92"/>
      <c r="H168" s="92"/>
      <c r="I168" s="92"/>
      <c r="J168" s="92"/>
      <c r="AK168" s="92"/>
      <c r="AL168" s="92"/>
      <c r="AM168" s="92"/>
      <c r="AN168" s="92"/>
      <c r="AO168" s="92"/>
      <c r="AP168" s="92"/>
      <c r="AQ168" s="92"/>
    </row>
    <row r="169" spans="1:43" ht="15" x14ac:dyDescent="0.25">
      <c r="A169" s="92"/>
      <c r="B169" s="92"/>
      <c r="C169" s="92"/>
      <c r="D169" s="92"/>
      <c r="E169" s="92"/>
      <c r="F169" s="92"/>
      <c r="G169" s="92"/>
      <c r="H169" s="92"/>
      <c r="I169" s="92"/>
      <c r="J169" s="92"/>
      <c r="AK169" s="92"/>
      <c r="AL169" s="92"/>
      <c r="AM169" s="92"/>
      <c r="AN169" s="92"/>
      <c r="AO169" s="92"/>
      <c r="AP169" s="92"/>
      <c r="AQ169" s="92"/>
    </row>
    <row r="170" spans="1:43" ht="15" x14ac:dyDescent="0.25">
      <c r="A170" s="92"/>
      <c r="B170" s="92"/>
      <c r="C170" s="92"/>
      <c r="D170" s="92"/>
      <c r="E170" s="92"/>
      <c r="F170" s="92"/>
      <c r="G170" s="92"/>
      <c r="H170" s="92"/>
      <c r="I170" s="92"/>
      <c r="J170" s="92"/>
      <c r="AK170" s="92"/>
      <c r="AL170" s="92"/>
      <c r="AM170" s="92"/>
      <c r="AN170" s="92"/>
      <c r="AO170" s="92"/>
      <c r="AP170" s="92"/>
      <c r="AQ170" s="92"/>
    </row>
    <row r="171" spans="1:43" ht="15" x14ac:dyDescent="0.25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AK171" s="92"/>
      <c r="AL171" s="92"/>
      <c r="AM171" s="92"/>
      <c r="AN171" s="92"/>
      <c r="AO171" s="92"/>
      <c r="AP171" s="92"/>
      <c r="AQ171" s="92"/>
    </row>
    <row r="172" spans="1:43" ht="15" x14ac:dyDescent="0.25">
      <c r="A172" s="92"/>
      <c r="B172" s="92"/>
      <c r="C172" s="92"/>
      <c r="D172" s="92"/>
      <c r="E172" s="92"/>
      <c r="F172" s="92"/>
      <c r="G172" s="92"/>
      <c r="H172" s="92"/>
      <c r="I172" s="92"/>
      <c r="J172" s="92"/>
    </row>
    <row r="173" spans="1:43" ht="15" x14ac:dyDescent="0.25">
      <c r="A173" s="92"/>
      <c r="B173" s="92"/>
      <c r="C173" s="92"/>
      <c r="D173" s="92"/>
      <c r="E173" s="92"/>
      <c r="F173" s="92"/>
      <c r="G173" s="92"/>
      <c r="H173" s="92"/>
      <c r="I173" s="92"/>
      <c r="J173" s="92"/>
    </row>
    <row r="174" spans="1:43" ht="15" x14ac:dyDescent="0.25">
      <c r="A174" s="92"/>
      <c r="B174" s="92"/>
      <c r="C174" s="92"/>
      <c r="D174" s="92"/>
      <c r="E174" s="92"/>
      <c r="F174" s="92"/>
      <c r="G174" s="92"/>
      <c r="H174" s="92"/>
      <c r="I174" s="92"/>
      <c r="J174" s="92"/>
    </row>
    <row r="175" spans="1:43" ht="15" x14ac:dyDescent="0.25">
      <c r="A175" s="92"/>
      <c r="B175" s="92"/>
      <c r="C175" s="92"/>
      <c r="D175" s="92"/>
      <c r="E175" s="92"/>
      <c r="F175" s="92"/>
      <c r="G175" s="92"/>
      <c r="H175" s="92"/>
      <c r="I175" s="92"/>
      <c r="J175" s="92"/>
    </row>
    <row r="176" spans="1:43" ht="15" x14ac:dyDescent="0.25">
      <c r="A176" s="92"/>
      <c r="B176" s="92"/>
      <c r="C176" s="92"/>
      <c r="D176" s="92"/>
      <c r="E176" s="92"/>
      <c r="F176" s="92"/>
      <c r="G176" s="92"/>
      <c r="H176" s="92"/>
      <c r="I176" s="92"/>
      <c r="J176" s="92"/>
    </row>
    <row r="177" spans="1:10" ht="15" x14ac:dyDescent="0.25">
      <c r="A177" s="92"/>
      <c r="B177" s="92"/>
      <c r="C177" s="92"/>
      <c r="D177" s="92"/>
      <c r="E177" s="92"/>
      <c r="F177" s="92"/>
      <c r="G177" s="92"/>
      <c r="H177" s="92"/>
      <c r="I177" s="92"/>
      <c r="J177" s="92"/>
    </row>
    <row r="178" spans="1:10" ht="15" x14ac:dyDescent="0.25">
      <c r="A178" s="92"/>
      <c r="B178" s="92"/>
      <c r="C178" s="92"/>
      <c r="D178" s="92"/>
      <c r="E178" s="92"/>
      <c r="F178" s="92"/>
      <c r="G178" s="92"/>
      <c r="H178" s="92"/>
      <c r="I178" s="92"/>
      <c r="J178" s="92"/>
    </row>
    <row r="179" spans="1:10" ht="15" x14ac:dyDescent="0.25">
      <c r="A179" s="92"/>
      <c r="B179" s="92"/>
      <c r="C179" s="92"/>
      <c r="D179" s="92"/>
      <c r="E179" s="92"/>
      <c r="F179" s="92"/>
      <c r="G179" s="92"/>
      <c r="H179" s="92"/>
      <c r="I179" s="92"/>
      <c r="J179" s="92"/>
    </row>
    <row r="180" spans="1:10" ht="15" x14ac:dyDescent="0.25">
      <c r="A180" s="92"/>
      <c r="B180" s="92"/>
      <c r="C180" s="92"/>
      <c r="D180" s="92"/>
      <c r="E180" s="92"/>
      <c r="F180" s="92"/>
      <c r="G180" s="92"/>
      <c r="H180" s="92"/>
      <c r="I180" s="92"/>
      <c r="J180" s="92"/>
    </row>
    <row r="181" spans="1:10" ht="15" x14ac:dyDescent="0.25">
      <c r="A181" s="92"/>
      <c r="B181" s="92"/>
      <c r="C181" s="92"/>
      <c r="D181" s="92"/>
      <c r="E181" s="92"/>
      <c r="F181" s="92"/>
      <c r="G181" s="92"/>
      <c r="H181" s="92"/>
      <c r="I181" s="92"/>
      <c r="J181" s="92"/>
    </row>
    <row r="182" spans="1:10" ht="15" x14ac:dyDescent="0.25">
      <c r="A182" s="92"/>
      <c r="B182" s="92"/>
      <c r="C182" s="92"/>
      <c r="D182" s="92"/>
      <c r="E182" s="92"/>
      <c r="F182" s="92"/>
      <c r="G182" s="92"/>
      <c r="H182" s="92"/>
      <c r="I182" s="92"/>
      <c r="J182" s="92"/>
    </row>
    <row r="183" spans="1:10" ht="15" x14ac:dyDescent="0.25">
      <c r="A183" s="92"/>
      <c r="B183" s="92"/>
      <c r="C183" s="92"/>
      <c r="D183" s="92"/>
      <c r="E183" s="92"/>
      <c r="F183" s="92"/>
      <c r="G183" s="92"/>
      <c r="H183" s="92"/>
      <c r="I183" s="92"/>
      <c r="J183" s="92"/>
    </row>
    <row r="184" spans="1:10" ht="15" x14ac:dyDescent="0.25">
      <c r="A184" s="92"/>
      <c r="B184" s="92"/>
      <c r="C184" s="92"/>
      <c r="D184" s="92"/>
      <c r="E184" s="92"/>
      <c r="F184" s="92"/>
      <c r="G184" s="92"/>
      <c r="H184" s="92"/>
      <c r="I184" s="92"/>
      <c r="J184" s="92"/>
    </row>
    <row r="185" spans="1:10" ht="15" x14ac:dyDescent="0.25">
      <c r="A185" s="92"/>
      <c r="B185" s="92"/>
      <c r="C185" s="92"/>
      <c r="D185" s="92"/>
      <c r="E185" s="92"/>
      <c r="F185" s="92"/>
      <c r="G185" s="92"/>
      <c r="H185" s="92"/>
      <c r="I185" s="92"/>
      <c r="J185" s="92"/>
    </row>
    <row r="186" spans="1:10" ht="15" x14ac:dyDescent="0.25">
      <c r="A186" s="92"/>
      <c r="B186" s="92"/>
      <c r="C186" s="92"/>
      <c r="D186" s="92"/>
      <c r="E186" s="92"/>
      <c r="F186" s="92"/>
      <c r="G186" s="92"/>
      <c r="H186" s="92"/>
      <c r="I186" s="92"/>
      <c r="J186" s="92"/>
    </row>
    <row r="187" spans="1:10" ht="15" x14ac:dyDescent="0.25">
      <c r="A187" s="92"/>
      <c r="B187" s="92"/>
      <c r="C187" s="92"/>
      <c r="D187" s="92"/>
      <c r="E187" s="92"/>
      <c r="F187" s="92"/>
      <c r="G187" s="92"/>
      <c r="H187" s="92"/>
      <c r="I187" s="92"/>
      <c r="J187" s="92"/>
    </row>
    <row r="188" spans="1:10" ht="15" x14ac:dyDescent="0.25">
      <c r="A188" s="92"/>
      <c r="B188" s="92"/>
      <c r="C188" s="92"/>
      <c r="D188" s="92"/>
      <c r="E188" s="92"/>
      <c r="F188" s="92"/>
      <c r="G188" s="92"/>
      <c r="H188" s="92"/>
      <c r="I188" s="92"/>
      <c r="J188" s="92"/>
    </row>
    <row r="189" spans="1:10" ht="15" x14ac:dyDescent="0.25">
      <c r="A189" s="92"/>
      <c r="B189" s="92"/>
      <c r="C189" s="92"/>
      <c r="D189" s="92"/>
      <c r="E189" s="92"/>
      <c r="F189" s="92"/>
      <c r="G189" s="92"/>
      <c r="H189" s="92"/>
      <c r="I189" s="92"/>
      <c r="J189" s="92"/>
    </row>
    <row r="190" spans="1:10" ht="15" x14ac:dyDescent="0.25">
      <c r="A190" s="92"/>
      <c r="B190" s="92"/>
      <c r="C190" s="92"/>
      <c r="D190" s="92"/>
      <c r="E190" s="92"/>
      <c r="F190" s="92"/>
      <c r="G190" s="92"/>
      <c r="H190" s="92"/>
      <c r="I190" s="92"/>
      <c r="J190" s="92"/>
    </row>
    <row r="191" spans="1:10" ht="15" x14ac:dyDescent="0.25">
      <c r="A191" s="92"/>
      <c r="B191" s="92"/>
      <c r="C191" s="92"/>
      <c r="D191" s="92"/>
      <c r="E191" s="92"/>
      <c r="F191" s="92"/>
      <c r="G191" s="92"/>
      <c r="H191" s="92"/>
      <c r="I191" s="92"/>
      <c r="J191" s="92"/>
    </row>
    <row r="192" spans="1:10" ht="15" x14ac:dyDescent="0.25">
      <c r="A192" s="92"/>
      <c r="B192" s="92"/>
      <c r="C192" s="92"/>
      <c r="D192" s="92"/>
      <c r="E192" s="92"/>
      <c r="F192" s="92"/>
      <c r="G192" s="92"/>
      <c r="H192" s="92"/>
      <c r="I192" s="92"/>
      <c r="J192" s="92"/>
    </row>
    <row r="193" spans="1:10" ht="15" x14ac:dyDescent="0.25">
      <c r="A193" s="92"/>
      <c r="B193" s="92"/>
      <c r="C193" s="92"/>
      <c r="D193" s="92"/>
      <c r="E193" s="92"/>
      <c r="F193" s="92"/>
      <c r="G193" s="92"/>
      <c r="H193" s="92"/>
      <c r="I193" s="92"/>
      <c r="J193" s="92"/>
    </row>
    <row r="194" spans="1:10" ht="15" x14ac:dyDescent="0.25">
      <c r="A194" s="92"/>
      <c r="B194" s="92"/>
      <c r="C194" s="92"/>
      <c r="D194" s="92"/>
      <c r="E194" s="92"/>
      <c r="F194" s="92"/>
      <c r="G194" s="92"/>
      <c r="H194" s="92"/>
      <c r="I194" s="92"/>
      <c r="J194" s="92"/>
    </row>
    <row r="195" spans="1:10" ht="15" x14ac:dyDescent="0.25">
      <c r="A195" s="92"/>
      <c r="B195" s="92"/>
      <c r="C195" s="92"/>
      <c r="D195" s="92"/>
      <c r="E195" s="92"/>
      <c r="F195" s="92"/>
      <c r="G195" s="92"/>
      <c r="H195" s="92"/>
      <c r="I195" s="92"/>
      <c r="J195" s="92"/>
    </row>
    <row r="196" spans="1:10" ht="15" x14ac:dyDescent="0.25">
      <c r="A196" s="92"/>
      <c r="B196" s="92"/>
      <c r="C196" s="92"/>
      <c r="D196" s="92"/>
      <c r="E196" s="92"/>
      <c r="F196" s="92"/>
      <c r="G196" s="92"/>
      <c r="H196" s="92"/>
      <c r="I196" s="92"/>
      <c r="J196" s="92"/>
    </row>
    <row r="197" spans="1:10" ht="15" x14ac:dyDescent="0.25">
      <c r="A197" s="92"/>
      <c r="B197" s="92"/>
      <c r="C197" s="92"/>
      <c r="D197" s="92"/>
      <c r="E197" s="92"/>
      <c r="F197" s="92"/>
      <c r="G197" s="92"/>
      <c r="H197" s="92"/>
      <c r="I197" s="92"/>
      <c r="J197" s="92"/>
    </row>
    <row r="198" spans="1:10" ht="15" x14ac:dyDescent="0.25">
      <c r="A198" s="92"/>
      <c r="B198" s="92"/>
      <c r="C198" s="92"/>
      <c r="D198" s="92"/>
      <c r="E198" s="92"/>
      <c r="F198" s="92"/>
      <c r="G198" s="92"/>
      <c r="H198" s="92"/>
      <c r="I198" s="92"/>
      <c r="J198" s="92"/>
    </row>
    <row r="199" spans="1:10" ht="15" x14ac:dyDescent="0.25">
      <c r="A199" s="92"/>
      <c r="B199" s="92"/>
      <c r="C199" s="92"/>
      <c r="D199" s="92"/>
      <c r="E199" s="92"/>
      <c r="F199" s="92"/>
      <c r="G199" s="92"/>
      <c r="H199" s="92"/>
      <c r="I199" s="92"/>
      <c r="J199" s="92"/>
    </row>
  </sheetData>
  <pageMargins left="0.7" right="0.7" top="0.75" bottom="0.75" header="0.3" footer="0.3"/>
  <pageSetup scale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5"/>
  <sheetViews>
    <sheetView topLeftCell="I1" zoomScale="85" zoomScaleNormal="85" workbookViewId="0">
      <pane ySplit="11" topLeftCell="A12" activePane="bottomLeft" state="frozen"/>
      <selection activeCell="P3" sqref="P3"/>
      <selection pane="bottomLeft" activeCell="O33" sqref="O33"/>
    </sheetView>
  </sheetViews>
  <sheetFormatPr defaultColWidth="9.140625" defaultRowHeight="15" x14ac:dyDescent="0.25"/>
  <cols>
    <col min="1" max="1" width="6.28515625" style="168" customWidth="1"/>
    <col min="2" max="2" width="82.140625" style="168" customWidth="1"/>
    <col min="3" max="3" width="36.42578125" style="168" customWidth="1"/>
    <col min="4" max="4" width="5" style="168" bestFit="1" customWidth="1"/>
    <col min="5" max="5" width="49.85546875" style="168" bestFit="1" customWidth="1"/>
    <col min="6" max="6" width="12.140625" style="168" customWidth="1"/>
    <col min="7" max="7" width="16.42578125" style="168" customWidth="1"/>
    <col min="8" max="8" width="16" style="168" customWidth="1"/>
    <col min="9" max="9" width="5" style="168" bestFit="1" customWidth="1"/>
    <col min="10" max="10" width="61.7109375" style="168" bestFit="1" customWidth="1"/>
    <col min="11" max="11" width="6.28515625" style="168" customWidth="1"/>
    <col min="12" max="12" width="13.28515625" style="168" customWidth="1"/>
    <col min="13" max="13" width="21.28515625" style="168" customWidth="1"/>
    <col min="14" max="14" width="5.28515625" style="168" bestFit="1" customWidth="1"/>
    <col min="15" max="15" width="61.85546875" style="168" bestFit="1" customWidth="1"/>
    <col min="16" max="16" width="35.28515625" style="168" customWidth="1"/>
    <col min="17" max="16384" width="9.140625" style="168"/>
  </cols>
  <sheetData>
    <row r="1" spans="1:16" x14ac:dyDescent="0.25">
      <c r="C1" s="136" t="s">
        <v>136</v>
      </c>
      <c r="G1" s="140" t="s">
        <v>136</v>
      </c>
      <c r="H1" s="209"/>
      <c r="L1" s="140" t="s">
        <v>136</v>
      </c>
      <c r="M1" s="209"/>
      <c r="P1" s="138" t="s">
        <v>136</v>
      </c>
    </row>
    <row r="2" spans="1:16" ht="21.6" customHeight="1" x14ac:dyDescent="0.25">
      <c r="C2" s="137" t="s">
        <v>137</v>
      </c>
      <c r="G2" s="145" t="s">
        <v>138</v>
      </c>
      <c r="H2" s="210"/>
      <c r="L2" s="145" t="s">
        <v>139</v>
      </c>
      <c r="M2" s="210"/>
      <c r="N2" s="1"/>
      <c r="O2" s="1"/>
      <c r="P2" s="139" t="s">
        <v>140</v>
      </c>
    </row>
    <row r="3" spans="1:16" x14ac:dyDescent="0.25">
      <c r="A3" s="169" t="s">
        <v>144</v>
      </c>
      <c r="B3" s="169"/>
      <c r="C3" s="169"/>
      <c r="D3" s="169" t="s">
        <v>144</v>
      </c>
      <c r="E3" s="169"/>
      <c r="F3" s="169"/>
      <c r="G3" s="169"/>
      <c r="H3" s="169"/>
      <c r="I3" s="169" t="s">
        <v>144</v>
      </c>
      <c r="J3" s="169"/>
      <c r="K3" s="170"/>
      <c r="L3" s="170"/>
      <c r="M3" s="170"/>
      <c r="N3" s="169" t="s">
        <v>144</v>
      </c>
      <c r="O3" s="4"/>
      <c r="P3" s="4"/>
    </row>
    <row r="4" spans="1:16" x14ac:dyDescent="0.25">
      <c r="A4" s="169" t="s">
        <v>128</v>
      </c>
      <c r="B4" s="169"/>
      <c r="C4" s="169"/>
      <c r="D4" s="169" t="s">
        <v>128</v>
      </c>
      <c r="E4" s="169"/>
      <c r="F4" s="169"/>
      <c r="G4" s="169"/>
      <c r="H4" s="169"/>
      <c r="I4" s="169" t="s">
        <v>128</v>
      </c>
      <c r="J4" s="169"/>
      <c r="K4" s="170"/>
      <c r="L4" s="170"/>
      <c r="M4" s="170"/>
      <c r="N4" s="169" t="s">
        <v>128</v>
      </c>
      <c r="O4" s="4"/>
      <c r="P4" s="4"/>
    </row>
    <row r="5" spans="1:16" x14ac:dyDescent="0.25">
      <c r="A5" s="169" t="s">
        <v>141</v>
      </c>
      <c r="B5" s="169"/>
      <c r="C5" s="169"/>
      <c r="D5" s="169" t="s">
        <v>141</v>
      </c>
      <c r="E5" s="169"/>
      <c r="F5" s="169"/>
      <c r="G5" s="169"/>
      <c r="H5" s="169"/>
      <c r="I5" s="169" t="s">
        <v>141</v>
      </c>
      <c r="J5" s="169"/>
      <c r="K5" s="170"/>
      <c r="L5" s="170"/>
      <c r="M5" s="170"/>
      <c r="N5" s="169" t="s">
        <v>141</v>
      </c>
      <c r="O5" s="4"/>
      <c r="P5" s="4"/>
    </row>
    <row r="6" spans="1:16" x14ac:dyDescent="0.25">
      <c r="A6" s="169" t="s">
        <v>143</v>
      </c>
      <c r="B6" s="169"/>
      <c r="C6" s="169"/>
      <c r="D6" s="169" t="s">
        <v>143</v>
      </c>
      <c r="E6" s="169"/>
      <c r="F6" s="169"/>
      <c r="G6" s="169"/>
      <c r="H6" s="169"/>
      <c r="I6" s="169" t="s">
        <v>143</v>
      </c>
      <c r="J6" s="169"/>
      <c r="K6" s="170"/>
      <c r="L6" s="170"/>
      <c r="M6" s="170"/>
      <c r="N6" s="169" t="s">
        <v>143</v>
      </c>
      <c r="O6" s="4"/>
      <c r="P6" s="4"/>
    </row>
    <row r="7" spans="1:16" s="172" customFormat="1" ht="14.25" x14ac:dyDescent="0.2">
      <c r="A7" s="171" t="s">
        <v>8</v>
      </c>
      <c r="B7" s="169"/>
      <c r="C7" s="169"/>
      <c r="D7" s="171" t="s">
        <v>129</v>
      </c>
      <c r="E7" s="171"/>
      <c r="F7" s="169"/>
      <c r="G7" s="169"/>
      <c r="H7" s="169"/>
      <c r="I7" s="171" t="s">
        <v>10</v>
      </c>
      <c r="J7" s="171"/>
      <c r="K7" s="169"/>
      <c r="L7" s="169"/>
      <c r="M7" s="169"/>
      <c r="N7" s="13" t="s">
        <v>8</v>
      </c>
      <c r="O7" s="4"/>
      <c r="P7" s="4"/>
    </row>
    <row r="8" spans="1:16" x14ac:dyDescent="0.25">
      <c r="B8" s="170"/>
      <c r="C8" s="170"/>
      <c r="E8" s="170"/>
      <c r="F8" s="170"/>
      <c r="G8" s="170"/>
      <c r="H8" s="170"/>
      <c r="I8" s="170"/>
      <c r="J8" s="170"/>
      <c r="K8" s="170"/>
      <c r="L8" s="170"/>
      <c r="M8" s="170"/>
      <c r="N8" s="1"/>
      <c r="O8" s="5"/>
      <c r="P8" s="5"/>
    </row>
    <row r="9" spans="1:16" x14ac:dyDescent="0.25">
      <c r="I9" s="170"/>
      <c r="J9" s="170"/>
      <c r="K9" s="170"/>
      <c r="L9" s="170"/>
      <c r="N9" s="1"/>
      <c r="O9" s="1"/>
      <c r="P9" s="1"/>
    </row>
    <row r="10" spans="1:16" x14ac:dyDescent="0.25">
      <c r="A10" s="17" t="s">
        <v>16</v>
      </c>
      <c r="B10" s="17"/>
      <c r="C10" s="1"/>
      <c r="D10" s="17" t="s">
        <v>16</v>
      </c>
      <c r="E10" s="17"/>
      <c r="F10" s="18" t="s">
        <v>17</v>
      </c>
      <c r="G10" s="1"/>
      <c r="H10" s="18" t="s">
        <v>18</v>
      </c>
      <c r="I10" s="17" t="s">
        <v>16</v>
      </c>
      <c r="J10" s="17"/>
      <c r="K10" s="17"/>
      <c r="L10" s="1"/>
      <c r="M10" s="1"/>
      <c r="N10" s="17" t="s">
        <v>16</v>
      </c>
      <c r="O10" s="17"/>
      <c r="P10" s="1"/>
    </row>
    <row r="11" spans="1:16" x14ac:dyDescent="0.25">
      <c r="A11" s="26" t="s">
        <v>20</v>
      </c>
      <c r="B11" s="26" t="s">
        <v>21</v>
      </c>
      <c r="C11" s="27"/>
      <c r="D11" s="26" t="s">
        <v>20</v>
      </c>
      <c r="E11" s="26" t="s">
        <v>21</v>
      </c>
      <c r="F11" s="28" t="s">
        <v>22</v>
      </c>
      <c r="G11" s="28" t="s">
        <v>23</v>
      </c>
      <c r="H11" s="28" t="s">
        <v>23</v>
      </c>
      <c r="I11" s="26" t="s">
        <v>20</v>
      </c>
      <c r="J11" s="26" t="s">
        <v>21</v>
      </c>
      <c r="K11" s="26"/>
      <c r="L11" s="27"/>
      <c r="M11" s="27"/>
      <c r="N11" s="26" t="s">
        <v>20</v>
      </c>
      <c r="O11" s="26" t="s">
        <v>21</v>
      </c>
      <c r="P11" s="26" t="s">
        <v>24</v>
      </c>
    </row>
    <row r="12" spans="1:16" s="183" customFormat="1" x14ac:dyDescent="0.25">
      <c r="N12" s="184"/>
      <c r="O12" s="184"/>
      <c r="P12" s="184"/>
    </row>
    <row r="13" spans="1:16" s="183" customFormat="1" x14ac:dyDescent="0.25">
      <c r="A13" s="173">
        <v>1</v>
      </c>
      <c r="B13" s="174" t="s">
        <v>34</v>
      </c>
      <c r="C13" s="185">
        <v>2142648725.4966133</v>
      </c>
      <c r="D13" s="173">
        <v>1</v>
      </c>
      <c r="E13" s="174" t="s">
        <v>35</v>
      </c>
      <c r="F13" s="186">
        <v>0.51500000000000001</v>
      </c>
      <c r="G13" s="186">
        <v>5.4951456310679617E-2</v>
      </c>
      <c r="H13" s="187">
        <f>ROUND(F13*G13,4)</f>
        <v>2.8299999999999999E-2</v>
      </c>
      <c r="I13" s="173">
        <v>1</v>
      </c>
      <c r="J13" s="175" t="s">
        <v>36</v>
      </c>
      <c r="K13" s="174"/>
      <c r="L13" s="174"/>
      <c r="M13" s="176">
        <v>5.1240000000000001E-3</v>
      </c>
      <c r="N13" s="32">
        <v>1</v>
      </c>
      <c r="O13" s="33" t="s">
        <v>130</v>
      </c>
      <c r="P13" s="188">
        <v>109551860.17603056</v>
      </c>
    </row>
    <row r="14" spans="1:16" s="183" customFormat="1" x14ac:dyDescent="0.25">
      <c r="A14" s="173">
        <f t="shared" ref="A14:A37" si="0">A13+1</f>
        <v>2</v>
      </c>
      <c r="B14" s="175" t="s">
        <v>43</v>
      </c>
      <c r="C14" s="186">
        <f>+H15</f>
        <v>7.4399999999999994E-2</v>
      </c>
      <c r="D14" s="173">
        <f t="shared" ref="D14:D19" si="1">D13+1</f>
        <v>2</v>
      </c>
      <c r="E14" s="174" t="s">
        <v>44</v>
      </c>
      <c r="F14" s="186">
        <v>0.48499999999999999</v>
      </c>
      <c r="G14" s="186">
        <v>9.5000000000000001E-2</v>
      </c>
      <c r="H14" s="187">
        <f t="shared" ref="H14" si="2">ROUND(F14*G14,4)</f>
        <v>4.6100000000000002E-2</v>
      </c>
      <c r="I14" s="173">
        <f t="shared" ref="I14:I21" si="3">I13+1</f>
        <v>2</v>
      </c>
      <c r="J14" s="175" t="s">
        <v>45</v>
      </c>
      <c r="K14" s="174"/>
      <c r="L14" s="174"/>
      <c r="M14" s="176">
        <v>2E-3</v>
      </c>
      <c r="N14" s="32">
        <f>N13+1</f>
        <v>2</v>
      </c>
      <c r="O14" s="33" t="s">
        <v>46</v>
      </c>
      <c r="P14" s="189">
        <v>-32408665.981774215</v>
      </c>
    </row>
    <row r="15" spans="1:16" s="183" customFormat="1" x14ac:dyDescent="0.25">
      <c r="A15" s="173">
        <f t="shared" si="0"/>
        <v>3</v>
      </c>
      <c r="B15" s="175"/>
      <c r="C15" s="190"/>
      <c r="D15" s="173">
        <f t="shared" si="1"/>
        <v>3</v>
      </c>
      <c r="E15" s="174" t="s">
        <v>54</v>
      </c>
      <c r="F15" s="191">
        <f>SUM(F13:F14)</f>
        <v>1</v>
      </c>
      <c r="G15" s="190"/>
      <c r="H15" s="191">
        <f>SUM(H13:H14)</f>
        <v>7.4399999999999994E-2</v>
      </c>
      <c r="I15" s="173">
        <f t="shared" si="3"/>
        <v>3</v>
      </c>
      <c r="J15" s="175" t="str">
        <f>"STATE UTILITY TAX ( "&amp;M15*100&amp;"% - ( LINE 1 * "&amp;M15*100&amp;"% )  )"</f>
        <v>STATE UTILITY TAX ( 3.8323% - ( LINE 1 * 3.8323% )  )</v>
      </c>
      <c r="L15" s="177">
        <v>3.8519999999999999E-2</v>
      </c>
      <c r="M15" s="178">
        <f>ROUND(L15-(L15*M13),6)</f>
        <v>3.8323000000000003E-2</v>
      </c>
      <c r="N15" s="32">
        <f t="shared" ref="N15:N16" si="4">N14+1</f>
        <v>3</v>
      </c>
      <c r="O15" s="184"/>
      <c r="P15" s="192"/>
    </row>
    <row r="16" spans="1:16" s="183" customFormat="1" ht="15.75" thickBot="1" x14ac:dyDescent="0.3">
      <c r="A16" s="173">
        <f t="shared" si="0"/>
        <v>4</v>
      </c>
      <c r="B16" s="174" t="s">
        <v>59</v>
      </c>
      <c r="C16" s="193">
        <f>+C14*C13</f>
        <v>159413065.17694801</v>
      </c>
      <c r="D16" s="173">
        <f t="shared" si="1"/>
        <v>4</v>
      </c>
      <c r="E16" s="174"/>
      <c r="I16" s="173">
        <f t="shared" si="3"/>
        <v>4</v>
      </c>
      <c r="J16" s="175"/>
      <c r="K16" s="174"/>
      <c r="L16" s="174"/>
      <c r="M16" s="179"/>
      <c r="N16" s="32">
        <f t="shared" si="4"/>
        <v>4</v>
      </c>
      <c r="O16" s="184" t="s">
        <v>66</v>
      </c>
      <c r="P16" s="194">
        <f>SUM(P13:P15)</f>
        <v>77143194.19425635</v>
      </c>
    </row>
    <row r="17" spans="1:16" s="183" customFormat="1" ht="15.75" thickTop="1" x14ac:dyDescent="0.25">
      <c r="A17" s="173">
        <f t="shared" si="0"/>
        <v>5</v>
      </c>
      <c r="B17" s="174"/>
      <c r="D17" s="173">
        <f t="shared" si="1"/>
        <v>5</v>
      </c>
      <c r="E17" s="174" t="s">
        <v>64</v>
      </c>
      <c r="F17" s="187">
        <f>+F13</f>
        <v>0.51500000000000001</v>
      </c>
      <c r="G17" s="187">
        <f>G13*0.79</f>
        <v>4.3411650485436902E-2</v>
      </c>
      <c r="H17" s="187">
        <f>ROUND(H13*0.79,4)</f>
        <v>2.24E-2</v>
      </c>
      <c r="I17" s="173">
        <f t="shared" si="3"/>
        <v>5</v>
      </c>
      <c r="J17" s="175" t="s">
        <v>65</v>
      </c>
      <c r="K17" s="174"/>
      <c r="L17" s="174"/>
      <c r="M17" s="176">
        <f>ROUND(SUM(M13:M15),6)</f>
        <v>4.5447000000000001E-2</v>
      </c>
      <c r="N17" s="195"/>
    </row>
    <row r="18" spans="1:16" s="183" customFormat="1" x14ac:dyDescent="0.25">
      <c r="A18" s="173">
        <f t="shared" si="0"/>
        <v>6</v>
      </c>
      <c r="B18" s="175" t="s">
        <v>69</v>
      </c>
      <c r="C18" s="193">
        <v>92980214.138964653</v>
      </c>
      <c r="D18" s="173">
        <f t="shared" si="1"/>
        <v>6</v>
      </c>
      <c r="E18" s="174" t="s">
        <v>44</v>
      </c>
      <c r="F18" s="187">
        <f>+F14</f>
        <v>0.48499999999999999</v>
      </c>
      <c r="G18" s="187">
        <f>+G14</f>
        <v>9.5000000000000001E-2</v>
      </c>
      <c r="H18" s="187">
        <f>ROUND(F18*G18,4)</f>
        <v>4.6100000000000002E-2</v>
      </c>
      <c r="I18" s="173">
        <f t="shared" si="3"/>
        <v>6</v>
      </c>
      <c r="J18" s="174"/>
      <c r="K18" s="174"/>
      <c r="L18" s="174"/>
      <c r="M18" s="176"/>
      <c r="N18" s="195"/>
    </row>
    <row r="19" spans="1:16" s="183" customFormat="1" x14ac:dyDescent="0.25">
      <c r="A19" s="173">
        <f t="shared" si="0"/>
        <v>7</v>
      </c>
      <c r="B19" s="175" t="s">
        <v>72</v>
      </c>
      <c r="C19" s="196">
        <f>+C16-C18</f>
        <v>66432851.037983358</v>
      </c>
      <c r="D19" s="173">
        <f t="shared" si="1"/>
        <v>7</v>
      </c>
      <c r="E19" s="174" t="s">
        <v>73</v>
      </c>
      <c r="F19" s="191">
        <f>SUM(F17:F18)</f>
        <v>1</v>
      </c>
      <c r="G19" s="190"/>
      <c r="H19" s="191">
        <f>SUM(H17:H18)</f>
        <v>6.8500000000000005E-2</v>
      </c>
      <c r="I19" s="173">
        <f t="shared" si="3"/>
        <v>7</v>
      </c>
      <c r="J19" s="174" t="str">
        <f>"CONVERSION FACTOR EXCLUDING FEDERAL INCOME TAX ( 1 - LINE "&amp;$I$18&amp;" )"</f>
        <v>CONVERSION FACTOR EXCLUDING FEDERAL INCOME TAX ( 1 - LINE 6 )</v>
      </c>
      <c r="K19" s="174"/>
      <c r="L19" s="174"/>
      <c r="M19" s="176">
        <f>ROUND(1-M17,6)</f>
        <v>0.95455299999999998</v>
      </c>
      <c r="N19" s="195"/>
    </row>
    <row r="20" spans="1:16" s="183" customFormat="1" x14ac:dyDescent="0.25">
      <c r="A20" s="173">
        <f t="shared" si="0"/>
        <v>8</v>
      </c>
      <c r="B20" s="174"/>
      <c r="D20" s="173"/>
      <c r="I20" s="173">
        <f t="shared" si="3"/>
        <v>8</v>
      </c>
      <c r="J20" s="175" t="s">
        <v>142</v>
      </c>
      <c r="K20" s="174"/>
      <c r="L20" s="180">
        <v>0.21</v>
      </c>
      <c r="M20" s="176">
        <v>0.200456</v>
      </c>
      <c r="N20" s="195"/>
    </row>
    <row r="21" spans="1:16" s="183" customFormat="1" ht="15.75" thickBot="1" x14ac:dyDescent="0.3">
      <c r="A21" s="173">
        <f t="shared" si="0"/>
        <v>9</v>
      </c>
      <c r="B21" s="174" t="s">
        <v>10</v>
      </c>
      <c r="C21" s="197">
        <f>+M21</f>
        <v>0.75409700000000002</v>
      </c>
      <c r="D21" s="173"/>
      <c r="I21" s="173">
        <f t="shared" si="3"/>
        <v>9</v>
      </c>
      <c r="J21" s="175" t="str">
        <f>"CONVERSION FACTOR INCL FEDERAL INCOME TAX ( LINE "&amp;I19&amp;" - LINE "&amp;I20&amp;" ) "</f>
        <v xml:space="preserve">CONVERSION FACTOR INCL FEDERAL INCOME TAX ( LINE 7 - LINE 8 ) </v>
      </c>
      <c r="K21" s="174"/>
      <c r="L21" s="174"/>
      <c r="M21" s="182">
        <f>ROUND(1-M20-M17,6)</f>
        <v>0.75409700000000002</v>
      </c>
      <c r="N21" s="195"/>
    </row>
    <row r="22" spans="1:16" s="183" customFormat="1" ht="15.75" thickTop="1" x14ac:dyDescent="0.25">
      <c r="A22" s="173">
        <f t="shared" si="0"/>
        <v>10</v>
      </c>
      <c r="B22" s="183" t="s">
        <v>131</v>
      </c>
      <c r="C22" s="198">
        <f>ROUND(+C19/C21,0)</f>
        <v>88095896</v>
      </c>
      <c r="D22" s="173"/>
      <c r="E22" s="199"/>
      <c r="F22" s="200"/>
      <c r="I22" s="173"/>
      <c r="K22" s="195"/>
      <c r="L22" s="195"/>
      <c r="M22" s="195"/>
      <c r="N22" s="195"/>
    </row>
    <row r="23" spans="1:16" s="183" customFormat="1" x14ac:dyDescent="0.25">
      <c r="A23" s="32">
        <f t="shared" si="0"/>
        <v>11</v>
      </c>
      <c r="B23" s="183" t="s">
        <v>132</v>
      </c>
      <c r="C23" s="190"/>
      <c r="D23" s="173"/>
      <c r="I23" s="173"/>
      <c r="K23" s="195"/>
      <c r="L23" s="174"/>
      <c r="M23" s="176"/>
    </row>
    <row r="24" spans="1:16" s="183" customFormat="1" x14ac:dyDescent="0.25">
      <c r="A24" s="32">
        <f t="shared" si="0"/>
        <v>12</v>
      </c>
      <c r="B24" s="202" t="s">
        <v>133</v>
      </c>
      <c r="C24" s="199">
        <v>-10620091.678408889</v>
      </c>
      <c r="D24" s="173"/>
    </row>
    <row r="25" spans="1:16" s="183" customFormat="1" x14ac:dyDescent="0.25">
      <c r="A25" s="32">
        <f t="shared" si="0"/>
        <v>13</v>
      </c>
      <c r="B25" s="202" t="s">
        <v>87</v>
      </c>
      <c r="C25" s="199">
        <v>-27975683.393576138</v>
      </c>
      <c r="D25" s="173"/>
    </row>
    <row r="26" spans="1:16" s="183" customFormat="1" x14ac:dyDescent="0.25">
      <c r="A26" s="32">
        <f t="shared" si="0"/>
        <v>14</v>
      </c>
      <c r="B26" s="202" t="s">
        <v>90</v>
      </c>
      <c r="C26" s="199">
        <v>6187109.090210814</v>
      </c>
      <c r="E26" s="200"/>
      <c r="F26" s="200"/>
      <c r="G26" s="200"/>
      <c r="H26" s="200"/>
    </row>
    <row r="27" spans="1:16" s="183" customFormat="1" x14ac:dyDescent="0.25">
      <c r="A27" s="32">
        <f t="shared" si="0"/>
        <v>15</v>
      </c>
      <c r="B27" s="183" t="s">
        <v>93</v>
      </c>
      <c r="C27" s="196">
        <f>SUM(C24:C26)</f>
        <v>-32408665.981774215</v>
      </c>
      <c r="E27" s="203"/>
      <c r="F27" s="200"/>
      <c r="G27" s="200"/>
      <c r="H27" s="200"/>
    </row>
    <row r="28" spans="1:16" s="183" customFormat="1" x14ac:dyDescent="0.25">
      <c r="A28" s="32">
        <f t="shared" si="0"/>
        <v>16</v>
      </c>
      <c r="C28" s="190"/>
      <c r="E28" s="200"/>
      <c r="F28" s="200"/>
      <c r="G28" s="200"/>
      <c r="H28" s="200"/>
      <c r="O28" s="200"/>
      <c r="P28" s="200"/>
    </row>
    <row r="29" spans="1:16" s="183" customFormat="1" x14ac:dyDescent="0.25">
      <c r="A29" s="32">
        <f t="shared" si="0"/>
        <v>17</v>
      </c>
      <c r="B29" s="183" t="s">
        <v>96</v>
      </c>
      <c r="C29" s="201">
        <f>C22+C27</f>
        <v>55687230.018225789</v>
      </c>
      <c r="E29" s="203"/>
      <c r="F29" s="200"/>
      <c r="G29" s="200"/>
      <c r="H29" s="200"/>
    </row>
    <row r="30" spans="1:16" s="183" customFormat="1" x14ac:dyDescent="0.25">
      <c r="A30" s="32">
        <f t="shared" si="0"/>
        <v>18</v>
      </c>
      <c r="C30" s="201"/>
      <c r="E30" s="200"/>
      <c r="F30" s="200"/>
      <c r="G30" s="200"/>
      <c r="H30" s="200"/>
    </row>
    <row r="31" spans="1:16" s="183" customFormat="1" x14ac:dyDescent="0.25">
      <c r="A31" s="32">
        <f t="shared" si="0"/>
        <v>19</v>
      </c>
      <c r="B31" s="183" t="s">
        <v>99</v>
      </c>
      <c r="C31" s="201">
        <f>C33-C29</f>
        <v>21455964.176030561</v>
      </c>
      <c r="E31" s="199"/>
      <c r="F31" s="200"/>
      <c r="G31" s="200"/>
      <c r="H31" s="200"/>
    </row>
    <row r="32" spans="1:16" s="183" customFormat="1" x14ac:dyDescent="0.25">
      <c r="A32" s="32">
        <f t="shared" si="0"/>
        <v>20</v>
      </c>
      <c r="C32" s="204"/>
      <c r="E32" s="200"/>
      <c r="F32" s="200"/>
      <c r="G32" s="200"/>
      <c r="H32" s="200"/>
    </row>
    <row r="33" spans="1:8" s="183" customFormat="1" x14ac:dyDescent="0.25">
      <c r="A33" s="32">
        <f t="shared" si="0"/>
        <v>21</v>
      </c>
      <c r="B33" s="183" t="s">
        <v>134</v>
      </c>
      <c r="C33" s="201">
        <f>'SEF-18G (BR-011)'!P16</f>
        <v>77143194.19425635</v>
      </c>
      <c r="E33" s="200"/>
      <c r="F33" s="200"/>
      <c r="G33" s="200"/>
      <c r="H33" s="200"/>
    </row>
    <row r="34" spans="1:8" s="183" customFormat="1" x14ac:dyDescent="0.25">
      <c r="A34" s="32">
        <f t="shared" si="0"/>
        <v>22</v>
      </c>
      <c r="C34" s="201"/>
    </row>
    <row r="35" spans="1:8" s="183" customFormat="1" x14ac:dyDescent="0.25">
      <c r="A35" s="32">
        <f t="shared" si="0"/>
        <v>23</v>
      </c>
      <c r="B35" s="183" t="s">
        <v>105</v>
      </c>
      <c r="C35" s="205">
        <f>C37-C33</f>
        <v>-11670384.18880561</v>
      </c>
      <c r="D35" s="206"/>
      <c r="E35" s="199"/>
      <c r="F35" s="200"/>
      <c r="G35" s="199"/>
    </row>
    <row r="36" spans="1:8" s="183" customFormat="1" x14ac:dyDescent="0.25">
      <c r="A36" s="32">
        <f t="shared" si="0"/>
        <v>24</v>
      </c>
      <c r="C36" s="207"/>
      <c r="D36" s="206"/>
      <c r="E36" s="206"/>
    </row>
    <row r="37" spans="1:8" s="183" customFormat="1" ht="15.75" thickBot="1" x14ac:dyDescent="0.3">
      <c r="A37" s="32">
        <f t="shared" si="0"/>
        <v>25</v>
      </c>
      <c r="B37" s="183" t="s">
        <v>135</v>
      </c>
      <c r="C37" s="208">
        <v>65472810.00545074</v>
      </c>
      <c r="D37" s="206"/>
      <c r="E37" s="193"/>
      <c r="F37" s="200"/>
    </row>
    <row r="38" spans="1:8" ht="15.75" thickTop="1" x14ac:dyDescent="0.25">
      <c r="C38" s="181"/>
    </row>
    <row r="39" spans="1:8" x14ac:dyDescent="0.25">
      <c r="A39"/>
      <c r="B39"/>
      <c r="C39"/>
    </row>
    <row r="40" spans="1:8" x14ac:dyDescent="0.25">
      <c r="A40"/>
      <c r="B40"/>
      <c r="C40"/>
    </row>
    <row r="41" spans="1:8" x14ac:dyDescent="0.25">
      <c r="A41"/>
      <c r="B41"/>
      <c r="C41"/>
    </row>
    <row r="42" spans="1:8" x14ac:dyDescent="0.25">
      <c r="A42"/>
      <c r="B42"/>
      <c r="C42"/>
    </row>
    <row r="43" spans="1:8" x14ac:dyDescent="0.25">
      <c r="A43"/>
      <c r="B43"/>
      <c r="C43"/>
    </row>
    <row r="44" spans="1:8" x14ac:dyDescent="0.25">
      <c r="A44"/>
      <c r="B44"/>
      <c r="C44"/>
    </row>
    <row r="45" spans="1:8" x14ac:dyDescent="0.25">
      <c r="A45"/>
      <c r="B45"/>
      <c r="C45"/>
    </row>
    <row r="46" spans="1:8" x14ac:dyDescent="0.25">
      <c r="A46"/>
      <c r="B46"/>
      <c r="C46"/>
    </row>
    <row r="47" spans="1:8" x14ac:dyDescent="0.25">
      <c r="A47"/>
      <c r="B47"/>
      <c r="C47"/>
    </row>
    <row r="48" spans="1:8" x14ac:dyDescent="0.25">
      <c r="A48"/>
      <c r="B48"/>
      <c r="C48"/>
    </row>
    <row r="49" spans="1:3" x14ac:dyDescent="0.25">
      <c r="A49"/>
      <c r="B49"/>
      <c r="C49"/>
    </row>
    <row r="50" spans="1:3" x14ac:dyDescent="0.25">
      <c r="A50"/>
      <c r="B50"/>
      <c r="C50"/>
    </row>
    <row r="51" spans="1:3" x14ac:dyDescent="0.25">
      <c r="A51"/>
      <c r="B51"/>
      <c r="C51"/>
    </row>
    <row r="52" spans="1:3" x14ac:dyDescent="0.25">
      <c r="A52"/>
      <c r="B52"/>
      <c r="C52"/>
    </row>
    <row r="53" spans="1:3" x14ac:dyDescent="0.25">
      <c r="A53"/>
      <c r="B53"/>
      <c r="C53"/>
    </row>
    <row r="54" spans="1:3" x14ac:dyDescent="0.25">
      <c r="A54"/>
      <c r="B54"/>
      <c r="C54"/>
    </row>
    <row r="55" spans="1:3" x14ac:dyDescent="0.25">
      <c r="A55"/>
      <c r="B55"/>
      <c r="C55"/>
    </row>
    <row r="56" spans="1:3" x14ac:dyDescent="0.25">
      <c r="A56"/>
      <c r="B56"/>
      <c r="C56"/>
    </row>
    <row r="57" spans="1:3" x14ac:dyDescent="0.25">
      <c r="A57"/>
      <c r="B57"/>
      <c r="C57"/>
    </row>
    <row r="58" spans="1:3" x14ac:dyDescent="0.25">
      <c r="A58"/>
      <c r="B58"/>
      <c r="C58"/>
    </row>
    <row r="59" spans="1:3" x14ac:dyDescent="0.25">
      <c r="A59"/>
      <c r="B59"/>
      <c r="C59"/>
    </row>
    <row r="60" spans="1:3" x14ac:dyDescent="0.25">
      <c r="A60"/>
      <c r="B60"/>
      <c r="C60"/>
    </row>
    <row r="61" spans="1:3" x14ac:dyDescent="0.25">
      <c r="A61"/>
      <c r="B61"/>
      <c r="C61"/>
    </row>
    <row r="62" spans="1:3" x14ac:dyDescent="0.25">
      <c r="A62"/>
      <c r="B62"/>
      <c r="C62"/>
    </row>
    <row r="63" spans="1:3" x14ac:dyDescent="0.25">
      <c r="A63"/>
      <c r="B63"/>
      <c r="C63"/>
    </row>
    <row r="64" spans="1:3" x14ac:dyDescent="0.25">
      <c r="A64"/>
      <c r="B64"/>
      <c r="C64"/>
    </row>
    <row r="65" spans="1:3" x14ac:dyDescent="0.25">
      <c r="A65"/>
      <c r="B65"/>
      <c r="C65"/>
    </row>
    <row r="66" spans="1:3" x14ac:dyDescent="0.25">
      <c r="A66"/>
      <c r="B66"/>
      <c r="C66"/>
    </row>
    <row r="67" spans="1:3" x14ac:dyDescent="0.25">
      <c r="A67"/>
      <c r="B67"/>
      <c r="C67"/>
    </row>
    <row r="68" spans="1:3" x14ac:dyDescent="0.25">
      <c r="A68"/>
      <c r="B68"/>
      <c r="C68"/>
    </row>
    <row r="69" spans="1:3" x14ac:dyDescent="0.25">
      <c r="A69"/>
      <c r="B69"/>
      <c r="C69"/>
    </row>
    <row r="70" spans="1:3" x14ac:dyDescent="0.25">
      <c r="A70"/>
      <c r="B70"/>
      <c r="C70"/>
    </row>
    <row r="71" spans="1:3" x14ac:dyDescent="0.25">
      <c r="A71"/>
      <c r="B71"/>
      <c r="C71"/>
    </row>
    <row r="72" spans="1:3" x14ac:dyDescent="0.25">
      <c r="A72"/>
      <c r="B72"/>
      <c r="C72"/>
    </row>
    <row r="73" spans="1:3" x14ac:dyDescent="0.25">
      <c r="A73"/>
      <c r="B73"/>
      <c r="C73"/>
    </row>
    <row r="74" spans="1:3" x14ac:dyDescent="0.25">
      <c r="A74"/>
      <c r="B74"/>
      <c r="C74"/>
    </row>
    <row r="75" spans="1:3" x14ac:dyDescent="0.25">
      <c r="A75"/>
      <c r="B75"/>
      <c r="C75"/>
    </row>
    <row r="76" spans="1:3" x14ac:dyDescent="0.25">
      <c r="A76"/>
      <c r="B76"/>
      <c r="C76"/>
    </row>
    <row r="77" spans="1:3" x14ac:dyDescent="0.25">
      <c r="A77"/>
      <c r="B77"/>
      <c r="C77"/>
    </row>
    <row r="78" spans="1:3" x14ac:dyDescent="0.25">
      <c r="A78"/>
      <c r="B78"/>
      <c r="C78"/>
    </row>
    <row r="79" spans="1:3" x14ac:dyDescent="0.25">
      <c r="A79"/>
      <c r="B79"/>
      <c r="C79"/>
    </row>
    <row r="80" spans="1:3" x14ac:dyDescent="0.25">
      <c r="A80"/>
      <c r="B80"/>
      <c r="C80"/>
    </row>
    <row r="81" spans="1:3" x14ac:dyDescent="0.25">
      <c r="A81"/>
      <c r="B81"/>
      <c r="C81"/>
    </row>
    <row r="82" spans="1:3" x14ac:dyDescent="0.25">
      <c r="A82"/>
      <c r="B82"/>
      <c r="C82"/>
    </row>
    <row r="83" spans="1:3" x14ac:dyDescent="0.25">
      <c r="A83"/>
      <c r="B83"/>
      <c r="C83"/>
    </row>
    <row r="84" spans="1:3" x14ac:dyDescent="0.25">
      <c r="A84"/>
      <c r="B84"/>
      <c r="C84"/>
    </row>
    <row r="85" spans="1:3" x14ac:dyDescent="0.25">
      <c r="A85"/>
      <c r="B85"/>
      <c r="C85"/>
    </row>
    <row r="86" spans="1:3" x14ac:dyDescent="0.25">
      <c r="A86"/>
      <c r="B86"/>
      <c r="C86"/>
    </row>
    <row r="87" spans="1:3" x14ac:dyDescent="0.25">
      <c r="A87"/>
      <c r="B87"/>
      <c r="C87"/>
    </row>
    <row r="88" spans="1:3" x14ac:dyDescent="0.25">
      <c r="A88"/>
      <c r="B88"/>
      <c r="C88"/>
    </row>
    <row r="89" spans="1:3" x14ac:dyDescent="0.25">
      <c r="A89"/>
      <c r="B89"/>
      <c r="C89"/>
    </row>
    <row r="90" spans="1:3" x14ac:dyDescent="0.25">
      <c r="B90"/>
      <c r="C90"/>
    </row>
    <row r="91" spans="1:3" x14ac:dyDescent="0.25">
      <c r="B91"/>
      <c r="C91"/>
    </row>
    <row r="92" spans="1:3" x14ac:dyDescent="0.25">
      <c r="B92"/>
      <c r="C92"/>
    </row>
    <row r="93" spans="1:3" x14ac:dyDescent="0.25">
      <c r="B93"/>
      <c r="C93"/>
    </row>
    <row r="94" spans="1:3" x14ac:dyDescent="0.25">
      <c r="B94"/>
      <c r="C94"/>
    </row>
    <row r="95" spans="1:3" x14ac:dyDescent="0.25">
      <c r="B95"/>
      <c r="C95"/>
    </row>
    <row r="96" spans="1:3" x14ac:dyDescent="0.25">
      <c r="B96"/>
      <c r="C96"/>
    </row>
    <row r="97" spans="2:3" x14ac:dyDescent="0.25">
      <c r="B97"/>
      <c r="C97"/>
    </row>
    <row r="98" spans="2:3" x14ac:dyDescent="0.25">
      <c r="B98"/>
      <c r="C98"/>
    </row>
    <row r="99" spans="2:3" x14ac:dyDescent="0.25">
      <c r="B99"/>
      <c r="C99"/>
    </row>
    <row r="100" spans="2:3" x14ac:dyDescent="0.25">
      <c r="B100"/>
      <c r="C100"/>
    </row>
    <row r="101" spans="2:3" x14ac:dyDescent="0.25">
      <c r="B101"/>
      <c r="C101"/>
    </row>
    <row r="102" spans="2:3" x14ac:dyDescent="0.25">
      <c r="B102"/>
      <c r="C102"/>
    </row>
    <row r="103" spans="2:3" x14ac:dyDescent="0.25">
      <c r="B103"/>
      <c r="C103"/>
    </row>
    <row r="104" spans="2:3" x14ac:dyDescent="0.25">
      <c r="B104"/>
      <c r="C104"/>
    </row>
    <row r="105" spans="2:3" x14ac:dyDescent="0.25">
      <c r="B105"/>
      <c r="C105"/>
    </row>
    <row r="106" spans="2:3" x14ac:dyDescent="0.25">
      <c r="B106"/>
      <c r="C106"/>
    </row>
    <row r="107" spans="2:3" x14ac:dyDescent="0.25">
      <c r="B107"/>
      <c r="C107"/>
    </row>
    <row r="108" spans="2:3" x14ac:dyDescent="0.25">
      <c r="B108"/>
      <c r="C108"/>
    </row>
    <row r="109" spans="2:3" x14ac:dyDescent="0.25">
      <c r="B109"/>
      <c r="C109"/>
    </row>
    <row r="110" spans="2:3" x14ac:dyDescent="0.25">
      <c r="B110"/>
      <c r="C110"/>
    </row>
    <row r="111" spans="2:3" x14ac:dyDescent="0.25">
      <c r="B111"/>
      <c r="C111"/>
    </row>
    <row r="112" spans="2:3" x14ac:dyDescent="0.25">
      <c r="B112"/>
      <c r="C112"/>
    </row>
    <row r="113" spans="2:3" x14ac:dyDescent="0.25">
      <c r="B113"/>
      <c r="C113"/>
    </row>
    <row r="114" spans="2:3" x14ac:dyDescent="0.25">
      <c r="B114"/>
      <c r="C114"/>
    </row>
    <row r="115" spans="2:3" x14ac:dyDescent="0.25">
      <c r="B115"/>
      <c r="C115"/>
    </row>
  </sheetData>
  <pageMargins left="0.5" right="0.45" top="0.75" bottom="0.75" header="0.3" footer="0.3"/>
  <pageSetup scale="2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B52F4DD-628B-4542-829C-5A9E11AD9780}"/>
</file>

<file path=customXml/itemProps2.xml><?xml version="1.0" encoding="utf-8"?>
<ds:datastoreItem xmlns:ds="http://schemas.openxmlformats.org/officeDocument/2006/customXml" ds:itemID="{43B1DEED-B839-4697-9F87-C16F567EA512}"/>
</file>

<file path=customXml/itemProps3.xml><?xml version="1.0" encoding="utf-8"?>
<ds:datastoreItem xmlns:ds="http://schemas.openxmlformats.org/officeDocument/2006/customXml" ds:itemID="{1440F9C1-4229-4BAB-866A-5ED509A63F2F}"/>
</file>

<file path=customXml/itemProps4.xml><?xml version="1.0" encoding="utf-8"?>
<ds:datastoreItem xmlns:ds="http://schemas.openxmlformats.org/officeDocument/2006/customXml" ds:itemID="{F6CF4261-EC0F-4344-9666-A6A42C0B23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SEF-18E (BR-011)</vt:lpstr>
      <vt:lpstr>SEF-18G (BR-011)</vt:lpstr>
      <vt:lpstr>_A_1</vt:lpstr>
      <vt:lpstr>_COC_E</vt:lpstr>
      <vt:lpstr>_ConvFact_G</vt:lpstr>
      <vt:lpstr>_RateInc_E</vt:lpstr>
      <vt:lpstr>_RateIncr</vt:lpstr>
      <vt:lpstr>_RateIncr_G</vt:lpstr>
      <vt:lpstr>_VarCost</vt:lpstr>
      <vt:lpstr>Conv_Factor_E</vt:lpstr>
      <vt:lpstr>Conv_Factor_G</vt:lpstr>
      <vt:lpstr>COST_OF_CAPITAL_E</vt:lpstr>
      <vt:lpstr>COST_OF_CAPITAL_G</vt:lpstr>
      <vt:lpstr>RATE_Increase_G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 Marina</dc:creator>
  <cp:lastModifiedBy>NC</cp:lastModifiedBy>
  <cp:lastPrinted>2020-02-28T19:25:23Z</cp:lastPrinted>
  <dcterms:created xsi:type="dcterms:W3CDTF">2020-02-27T17:17:50Z</dcterms:created>
  <dcterms:modified xsi:type="dcterms:W3CDTF">2020-03-02T19:49:09Z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