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120" yWindow="90" windowWidth="21210" windowHeight="8565" tabRatio="788"/>
  </bookViews>
  <sheets>
    <sheet name="Lead E" sheetId="1" r:id="rId1"/>
    <sheet name="Lead G" sheetId="7" r:id="rId2"/>
    <sheet name="Pro-forma Plant Additions=&gt;" sheetId="2" r:id="rId3"/>
    <sheet name="HT TOPS Additions" sheetId="3" r:id="rId4"/>
    <sheet name="PP Total" sheetId="8" r:id="rId5"/>
    <sheet name="PP Sept" sheetId="9" r:id="rId6"/>
    <sheet name="PP July" sheetId="10" r:id="rId7"/>
    <sheet name="PP Aug" sheetId="11" r:id="rId8"/>
    <sheet name="Add HR" sheetId="12" r:id="rId9"/>
    <sheet name="DFIT " sheetId="4" r:id="rId10"/>
    <sheet name="MACRS" sheetId="5" r:id="rId11"/>
  </sheets>
  <calcPr calcId="162913"/>
</workbook>
</file>

<file path=xl/calcChain.xml><?xml version="1.0" encoding="utf-8"?>
<calcChain xmlns="http://schemas.openxmlformats.org/spreadsheetml/2006/main">
  <c r="E27" i="3" l="1"/>
  <c r="E26" i="3"/>
  <c r="P7" i="8"/>
  <c r="O7" i="8"/>
  <c r="N7" i="8"/>
  <c r="E25" i="3" s="1"/>
  <c r="P4" i="8" l="1"/>
  <c r="O4" i="8"/>
  <c r="N4" i="8"/>
  <c r="E21" i="3" l="1"/>
  <c r="C21" i="3"/>
  <c r="I26" i="8"/>
  <c r="M7" i="8"/>
  <c r="E24" i="3" s="1"/>
  <c r="L7" i="8"/>
  <c r="E23" i="3" s="1"/>
  <c r="K7" i="8"/>
  <c r="E22" i="3" s="1"/>
  <c r="J7" i="8"/>
  <c r="J8" i="8" s="1"/>
  <c r="K8" i="8" s="1"/>
  <c r="L8" i="8" s="1"/>
  <c r="M8" i="8" s="1"/>
  <c r="N8" i="8" s="1"/>
  <c r="O8" i="8" s="1"/>
  <c r="P8" i="8" s="1"/>
  <c r="J5" i="8"/>
  <c r="M4" i="8"/>
  <c r="L4" i="8"/>
  <c r="K4" i="8"/>
  <c r="K5" i="8" s="1"/>
  <c r="C22" i="3" s="1"/>
  <c r="K3" i="8"/>
  <c r="L3" i="8" s="1"/>
  <c r="M3" i="8" l="1"/>
  <c r="L5" i="8"/>
  <c r="C23" i="3" s="1"/>
  <c r="M5" i="8" l="1"/>
  <c r="C24" i="3" s="1"/>
  <c r="B24" i="3" s="1"/>
  <c r="N3" i="8"/>
  <c r="O3" i="8" l="1"/>
  <c r="N5" i="8"/>
  <c r="C25" i="3" s="1"/>
  <c r="B25" i="3" s="1"/>
  <c r="B28" i="4"/>
  <c r="B27" i="4"/>
  <c r="B26" i="4"/>
  <c r="B25" i="4"/>
  <c r="B24" i="4"/>
  <c r="B23" i="4"/>
  <c r="B22" i="4"/>
  <c r="B21" i="4"/>
  <c r="B20" i="4"/>
  <c r="B19" i="4"/>
  <c r="B18" i="4"/>
  <c r="B17" i="4"/>
  <c r="P3" i="8" l="1"/>
  <c r="P5" i="8" s="1"/>
  <c r="C27" i="3" s="1"/>
  <c r="B27" i="3" s="1"/>
  <c r="O5" i="8"/>
  <c r="C26" i="3" s="1"/>
  <c r="B26" i="3" s="1"/>
  <c r="F25" i="7"/>
  <c r="E25" i="7"/>
  <c r="D25" i="7"/>
  <c r="F19" i="7"/>
  <c r="F21" i="7" s="1"/>
  <c r="E19" i="7"/>
  <c r="E21" i="7" s="1"/>
  <c r="D19" i="7"/>
  <c r="D21" i="7" s="1"/>
  <c r="A15" i="7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H21" i="1" l="1"/>
  <c r="H22" i="1"/>
  <c r="H23" i="1"/>
  <c r="D24" i="1"/>
  <c r="E24" i="1"/>
  <c r="F24" i="1"/>
  <c r="G24" i="1"/>
  <c r="H30" i="1"/>
  <c r="H31" i="1"/>
  <c r="H32" i="1"/>
  <c r="D33" i="1"/>
  <c r="E33" i="1"/>
  <c r="F33" i="1"/>
  <c r="H24" i="1" l="1"/>
  <c r="A1" i="3" l="1"/>
  <c r="AI10" i="5" l="1"/>
  <c r="E6" i="3" s="1"/>
  <c r="AI9" i="5"/>
  <c r="D6" i="3" s="1"/>
  <c r="AI8" i="5"/>
  <c r="C6" i="3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M7" i="5"/>
  <c r="AM8" i="5" s="1"/>
  <c r="AM9" i="5" s="1"/>
  <c r="AM10" i="5" s="1"/>
  <c r="AM11" i="5" s="1"/>
  <c r="AM12" i="5" s="1"/>
  <c r="AM13" i="5" s="1"/>
  <c r="AM14" i="5" s="1"/>
  <c r="AM15" i="5" s="1"/>
  <c r="AM16" i="5" s="1"/>
  <c r="AM17" i="5" s="1"/>
  <c r="AM18" i="5" s="1"/>
  <c r="AM19" i="5" s="1"/>
  <c r="AI7" i="5"/>
  <c r="B6" i="3" s="1"/>
  <c r="AG7" i="5"/>
  <c r="AG8" i="5" s="1"/>
  <c r="AG9" i="5" s="1"/>
  <c r="AG10" i="5" s="1"/>
  <c r="AG11" i="5" s="1"/>
  <c r="AG12" i="5" s="1"/>
  <c r="AG13" i="5" s="1"/>
  <c r="AG14" i="5" s="1"/>
  <c r="AG15" i="5" s="1"/>
  <c r="AG16" i="5" s="1"/>
  <c r="AG17" i="5" s="1"/>
  <c r="AG18" i="5" s="1"/>
  <c r="AG19" i="5" s="1"/>
  <c r="AG20" i="5" s="1"/>
  <c r="AG21" i="5" s="1"/>
  <c r="AG22" i="5" s="1"/>
  <c r="AG23" i="5" s="1"/>
  <c r="AG24" i="5" s="1"/>
  <c r="AG25" i="5" s="1"/>
  <c r="AG26" i="5" s="1"/>
  <c r="AG27" i="5" s="1"/>
  <c r="AG28" i="5" s="1"/>
  <c r="AG29" i="5" s="1"/>
  <c r="AG30" i="5" s="1"/>
  <c r="AG31" i="5" s="1"/>
  <c r="AG32" i="5" s="1"/>
  <c r="AG33" i="5" s="1"/>
  <c r="AG34" i="5" s="1"/>
  <c r="AG35" i="5" s="1"/>
  <c r="AG36" i="5" s="1"/>
  <c r="AG37" i="5" s="1"/>
  <c r="AG38" i="5" s="1"/>
  <c r="AG39" i="5" s="1"/>
  <c r="AG40" i="5" s="1"/>
  <c r="AG41" i="5" s="1"/>
  <c r="AG42" i="5" s="1"/>
  <c r="AG43" i="5" s="1"/>
  <c r="AG44" i="5" s="1"/>
  <c r="AG45" i="5" s="1"/>
  <c r="AG46" i="5" s="1"/>
  <c r="AD7" i="5"/>
  <c r="AD8" i="5" s="1"/>
  <c r="AD9" i="5" s="1"/>
  <c r="AD10" i="5" s="1"/>
  <c r="AD11" i="5" s="1"/>
  <c r="AD12" i="5" s="1"/>
  <c r="AD13" i="5" s="1"/>
  <c r="AD14" i="5" s="1"/>
  <c r="AD15" i="5" s="1"/>
  <c r="AD16" i="5" s="1"/>
  <c r="AD17" i="5" s="1"/>
  <c r="AD18" i="5" s="1"/>
  <c r="AD19" i="5" s="1"/>
  <c r="AD20" i="5" s="1"/>
  <c r="AD21" i="5" s="1"/>
  <c r="AD22" i="5" s="1"/>
  <c r="AD23" i="5" s="1"/>
  <c r="AD24" i="5" s="1"/>
  <c r="AD25" i="5" s="1"/>
  <c r="AD26" i="5" s="1"/>
  <c r="AD27" i="5" s="1"/>
  <c r="AD28" i="5" s="1"/>
  <c r="AD29" i="5" s="1"/>
  <c r="AD30" i="5" s="1"/>
  <c r="AD31" i="5" s="1"/>
  <c r="AD32" i="5" s="1"/>
  <c r="AD33" i="5" s="1"/>
  <c r="AD34" i="5" s="1"/>
  <c r="AD35" i="5" s="1"/>
  <c r="AD36" i="5" s="1"/>
  <c r="AD37" i="5" s="1"/>
  <c r="AD38" i="5" s="1"/>
  <c r="AA7" i="5"/>
  <c r="AA8" i="5" s="1"/>
  <c r="AA9" i="5" s="1"/>
  <c r="AA10" i="5" s="1"/>
  <c r="AA11" i="5" s="1"/>
  <c r="AA12" i="5" s="1"/>
  <c r="AA13" i="5" s="1"/>
  <c r="AA14" i="5" s="1"/>
  <c r="AA15" i="5" s="1"/>
  <c r="AA16" i="5" s="1"/>
  <c r="AA17" i="5" s="1"/>
  <c r="AA18" i="5" s="1"/>
  <c r="AA19" i="5" s="1"/>
  <c r="AA20" i="5" s="1"/>
  <c r="AA21" i="5" s="1"/>
  <c r="AA22" i="5" s="1"/>
  <c r="AA23" i="5" s="1"/>
  <c r="AA24" i="5" s="1"/>
  <c r="AA25" i="5" s="1"/>
  <c r="AA26" i="5" s="1"/>
  <c r="AA27" i="5" s="1"/>
  <c r="Y7" i="5"/>
  <c r="Y8" i="5" s="1"/>
  <c r="Y9" i="5" s="1"/>
  <c r="Y10" i="5" s="1"/>
  <c r="Y11" i="5" s="1"/>
  <c r="Y12" i="5" s="1"/>
  <c r="Y13" i="5" s="1"/>
  <c r="Y14" i="5" s="1"/>
  <c r="Y15" i="5" s="1"/>
  <c r="Y16" i="5" s="1"/>
  <c r="Y17" i="5" s="1"/>
  <c r="V7" i="5"/>
  <c r="V8" i="5" s="1"/>
  <c r="V9" i="5" s="1"/>
  <c r="V10" i="5" s="1"/>
  <c r="V11" i="5" s="1"/>
  <c r="V12" i="5" s="1"/>
  <c r="V13" i="5" s="1"/>
  <c r="V14" i="5" s="1"/>
  <c r="V15" i="5" s="1"/>
  <c r="V16" i="5" s="1"/>
  <c r="V17" i="5" s="1"/>
  <c r="V18" i="5" s="1"/>
  <c r="V19" i="5" s="1"/>
  <c r="V20" i="5" s="1"/>
  <c r="V21" i="5" s="1"/>
  <c r="V22" i="5" s="1"/>
  <c r="S7" i="5"/>
  <c r="S8" i="5" s="1"/>
  <c r="S9" i="5" s="1"/>
  <c r="S10" i="5" s="1"/>
  <c r="S11" i="5" s="1"/>
  <c r="S12" i="5" s="1"/>
  <c r="S13" i="5" s="1"/>
  <c r="S14" i="5" s="1"/>
  <c r="S15" i="5" s="1"/>
  <c r="S16" i="5" s="1"/>
  <c r="S17" i="5" s="1"/>
  <c r="S18" i="5" s="1"/>
  <c r="S19" i="5" s="1"/>
  <c r="P7" i="5"/>
  <c r="P8" i="5" s="1"/>
  <c r="P9" i="5" s="1"/>
  <c r="P10" i="5" s="1"/>
  <c r="P11" i="5" s="1"/>
  <c r="P12" i="5" s="1"/>
  <c r="P13" i="5" s="1"/>
  <c r="P14" i="5" s="1"/>
  <c r="P15" i="5" s="1"/>
  <c r="P16" i="5" s="1"/>
  <c r="P17" i="5" s="1"/>
  <c r="M7" i="5"/>
  <c r="M8" i="5" s="1"/>
  <c r="M9" i="5" s="1"/>
  <c r="M10" i="5" s="1"/>
  <c r="M11" i="5" s="1"/>
  <c r="M12" i="5" s="1"/>
  <c r="M13" i="5" s="1"/>
  <c r="M14" i="5" s="1"/>
  <c r="M15" i="5" s="1"/>
  <c r="M16" i="5" s="1"/>
  <c r="J7" i="5"/>
  <c r="J8" i="5" s="1"/>
  <c r="J9" i="5" s="1"/>
  <c r="J10" i="5" s="1"/>
  <c r="J11" i="5" s="1"/>
  <c r="J12" i="5" s="1"/>
  <c r="J13" i="5" s="1"/>
  <c r="J14" i="5" s="1"/>
  <c r="G7" i="5"/>
  <c r="G8" i="5" s="1"/>
  <c r="G9" i="5" s="1"/>
  <c r="G10" i="5" s="1"/>
  <c r="G11" i="5" s="1"/>
  <c r="G12" i="5" s="1"/>
  <c r="D7" i="5"/>
  <c r="D8" i="5" s="1"/>
  <c r="D9" i="5" s="1"/>
  <c r="D10" i="5" s="1"/>
  <c r="G6" i="5"/>
  <c r="M6" i="5" s="1"/>
  <c r="A32" i="4"/>
  <c r="A31" i="4"/>
  <c r="A30" i="4"/>
  <c r="B29" i="4"/>
  <c r="G17" i="4" s="1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4" i="4"/>
  <c r="C5" i="3"/>
  <c r="D5" i="3" s="1"/>
  <c r="E5" i="3" s="1"/>
  <c r="F19" i="1"/>
  <c r="F26" i="1" s="1"/>
  <c r="E19" i="1"/>
  <c r="E26" i="1" s="1"/>
  <c r="D19" i="1"/>
  <c r="D26" i="1" s="1"/>
  <c r="A15" i="1"/>
  <c r="A16" i="1" s="1"/>
  <c r="A17" i="1" s="1"/>
  <c r="A18" i="1" s="1"/>
  <c r="A19" i="1" s="1"/>
  <c r="F6" i="3" l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J6" i="5"/>
  <c r="S6" i="5" s="1"/>
  <c r="Y6" i="5" s="1"/>
  <c r="G17" i="3"/>
  <c r="AJ7" i="5"/>
  <c r="AJ8" i="5" s="1"/>
  <c r="AJ9" i="5" s="1"/>
  <c r="AJ10" i="5" s="1"/>
  <c r="G18" i="4"/>
  <c r="F17" i="4"/>
  <c r="B17" i="3"/>
  <c r="P6" i="5" l="1"/>
  <c r="V6" i="5" s="1"/>
  <c r="AA6" i="5" s="1"/>
  <c r="AD6" i="5" s="1"/>
  <c r="G19" i="4"/>
  <c r="F18" i="4"/>
  <c r="I17" i="3"/>
  <c r="AM6" i="5"/>
  <c r="AG6" i="5"/>
  <c r="B18" i="3"/>
  <c r="G18" i="3"/>
  <c r="G20" i="4" l="1"/>
  <c r="F19" i="4"/>
  <c r="I18" i="3"/>
  <c r="B19" i="3"/>
  <c r="G19" i="3"/>
  <c r="F20" i="4" l="1"/>
  <c r="G21" i="4"/>
  <c r="I19" i="3"/>
  <c r="G20" i="3"/>
  <c r="B20" i="3"/>
  <c r="G22" i="4" l="1"/>
  <c r="F21" i="4"/>
  <c r="I20" i="3"/>
  <c r="G21" i="3"/>
  <c r="B21" i="3"/>
  <c r="D21" i="3" s="1"/>
  <c r="G23" i="4" l="1"/>
  <c r="F22" i="4"/>
  <c r="I21" i="3"/>
  <c r="B22" i="3"/>
  <c r="D22" i="3" s="1"/>
  <c r="G22" i="3"/>
  <c r="G24" i="4" l="1"/>
  <c r="F23" i="4"/>
  <c r="I22" i="3"/>
  <c r="G23" i="3"/>
  <c r="B23" i="3"/>
  <c r="D23" i="3" s="1"/>
  <c r="G25" i="4" l="1"/>
  <c r="F24" i="4"/>
  <c r="I23" i="3"/>
  <c r="G24" i="3"/>
  <c r="D24" i="3"/>
  <c r="G26" i="4" l="1"/>
  <c r="F25" i="4"/>
  <c r="I24" i="3"/>
  <c r="D25" i="3"/>
  <c r="G25" i="3"/>
  <c r="G27" i="4" l="1"/>
  <c r="F26" i="4"/>
  <c r="I25" i="3"/>
  <c r="G26" i="3"/>
  <c r="D26" i="3"/>
  <c r="F27" i="4" l="1"/>
  <c r="G28" i="4"/>
  <c r="F28" i="4" s="1"/>
  <c r="I26" i="3"/>
  <c r="G27" i="3"/>
  <c r="C28" i="3"/>
  <c r="E28" i="3" s="1"/>
  <c r="D27" i="3"/>
  <c r="I27" i="3" l="1"/>
  <c r="B28" i="3"/>
  <c r="C29" i="3"/>
  <c r="E29" i="3" s="1"/>
  <c r="G28" i="3"/>
  <c r="F17" i="3"/>
  <c r="H17" i="3" s="1"/>
  <c r="J17" i="3" s="1"/>
  <c r="K17" i="3" s="1"/>
  <c r="L17" i="3" s="1"/>
  <c r="D28" i="3" l="1"/>
  <c r="I28" i="3"/>
  <c r="B29" i="3"/>
  <c r="G29" i="3"/>
  <c r="C30" i="3"/>
  <c r="F18" i="3"/>
  <c r="H18" i="3" s="1"/>
  <c r="J18" i="3" s="1"/>
  <c r="K18" i="3" s="1"/>
  <c r="L18" i="3" s="1"/>
  <c r="E30" i="3" l="1"/>
  <c r="G30" i="3" s="1"/>
  <c r="C31" i="3"/>
  <c r="D29" i="3"/>
  <c r="I29" i="3"/>
  <c r="F19" i="3"/>
  <c r="H19" i="3" s="1"/>
  <c r="J19" i="3" s="1"/>
  <c r="K19" i="3" s="1"/>
  <c r="L19" i="3" s="1"/>
  <c r="B30" i="3"/>
  <c r="B31" i="3" l="1"/>
  <c r="D30" i="3"/>
  <c r="E31" i="3"/>
  <c r="G31" i="3" s="1"/>
  <c r="C32" i="3"/>
  <c r="I30" i="3"/>
  <c r="F20" i="3"/>
  <c r="H20" i="3" s="1"/>
  <c r="J20" i="3" s="1"/>
  <c r="K20" i="3" s="1"/>
  <c r="L20" i="3" s="1"/>
  <c r="B32" i="3" l="1"/>
  <c r="D31" i="3"/>
  <c r="E32" i="3"/>
  <c r="G32" i="3" s="1"/>
  <c r="C33" i="3"/>
  <c r="I31" i="3"/>
  <c r="F21" i="3"/>
  <c r="H21" i="3" s="1"/>
  <c r="J21" i="3" s="1"/>
  <c r="K21" i="3" s="1"/>
  <c r="L21" i="3" s="1"/>
  <c r="D32" i="3" l="1"/>
  <c r="B33" i="3"/>
  <c r="E33" i="3"/>
  <c r="G33" i="3" s="1"/>
  <c r="C34" i="3"/>
  <c r="I32" i="3"/>
  <c r="F22" i="3"/>
  <c r="C35" i="3" l="1"/>
  <c r="E34" i="3"/>
  <c r="G34" i="3" s="1"/>
  <c r="B34" i="3"/>
  <c r="D33" i="3"/>
  <c r="I33" i="3"/>
  <c r="H22" i="3"/>
  <c r="J22" i="3" s="1"/>
  <c r="K22" i="3" s="1"/>
  <c r="L22" i="3" s="1"/>
  <c r="F23" i="3"/>
  <c r="E35" i="3" l="1"/>
  <c r="C36" i="3"/>
  <c r="B35" i="3"/>
  <c r="D34" i="3"/>
  <c r="G35" i="3"/>
  <c r="I34" i="3"/>
  <c r="H23" i="3"/>
  <c r="J23" i="3" s="1"/>
  <c r="K23" i="3" s="1"/>
  <c r="L23" i="3" s="1"/>
  <c r="F24" i="3"/>
  <c r="D35" i="3" l="1"/>
  <c r="B36" i="3"/>
  <c r="E36" i="3"/>
  <c r="G36" i="3" s="1"/>
  <c r="C37" i="3"/>
  <c r="I35" i="3"/>
  <c r="H24" i="3"/>
  <c r="J24" i="3" s="1"/>
  <c r="K24" i="3" s="1"/>
  <c r="L24" i="3" s="1"/>
  <c r="F25" i="3"/>
  <c r="D36" i="3" l="1"/>
  <c r="B37" i="3"/>
  <c r="E37" i="3"/>
  <c r="G37" i="3" s="1"/>
  <c r="C38" i="3"/>
  <c r="I36" i="3"/>
  <c r="H25" i="3"/>
  <c r="J25" i="3" s="1"/>
  <c r="K25" i="3" s="1"/>
  <c r="L25" i="3" s="1"/>
  <c r="F26" i="3"/>
  <c r="H26" i="3" s="1"/>
  <c r="D37" i="3" l="1"/>
  <c r="B38" i="3"/>
  <c r="E38" i="3"/>
  <c r="G38" i="3" s="1"/>
  <c r="C39" i="3"/>
  <c r="I37" i="3"/>
  <c r="J26" i="3"/>
  <c r="K26" i="3" s="1"/>
  <c r="L26" i="3" s="1"/>
  <c r="F27" i="3"/>
  <c r="H27" i="3" s="1"/>
  <c r="E39" i="3" l="1"/>
  <c r="G39" i="3" s="1"/>
  <c r="C40" i="3"/>
  <c r="D38" i="3"/>
  <c r="B39" i="3"/>
  <c r="I38" i="3"/>
  <c r="J27" i="3"/>
  <c r="K27" i="3" s="1"/>
  <c r="L27" i="3" s="1"/>
  <c r="F28" i="3"/>
  <c r="H28" i="3" s="1"/>
  <c r="D39" i="3" l="1"/>
  <c r="B40" i="3"/>
  <c r="E40" i="3"/>
  <c r="G40" i="3" s="1"/>
  <c r="C41" i="3"/>
  <c r="I39" i="3"/>
  <c r="J28" i="3"/>
  <c r="K28" i="3" s="1"/>
  <c r="L28" i="3" s="1"/>
  <c r="F29" i="3"/>
  <c r="H29" i="3" s="1"/>
  <c r="E41" i="3" l="1"/>
  <c r="G41" i="3" s="1"/>
  <c r="C42" i="3"/>
  <c r="D40" i="3"/>
  <c r="B41" i="3"/>
  <c r="I40" i="3"/>
  <c r="J29" i="3"/>
  <c r="K29" i="3" s="1"/>
  <c r="L29" i="3" s="1"/>
  <c r="F30" i="3"/>
  <c r="E42" i="3" l="1"/>
  <c r="G42" i="3" s="1"/>
  <c r="C43" i="3"/>
  <c r="H30" i="3"/>
  <c r="J30" i="3" s="1"/>
  <c r="K30" i="3" s="1"/>
  <c r="F31" i="3"/>
  <c r="B42" i="3"/>
  <c r="D41" i="3"/>
  <c r="I41" i="3"/>
  <c r="H31" i="3" l="1"/>
  <c r="J31" i="3" s="1"/>
  <c r="K31" i="3" s="1"/>
  <c r="L31" i="3" s="1"/>
  <c r="F32" i="3"/>
  <c r="E43" i="3"/>
  <c r="E61" i="3" s="1"/>
  <c r="C44" i="3"/>
  <c r="D42" i="3"/>
  <c r="B43" i="3"/>
  <c r="I42" i="3"/>
  <c r="L30" i="3"/>
  <c r="C62" i="3"/>
  <c r="G43" i="3" l="1"/>
  <c r="D43" i="3"/>
  <c r="B44" i="3"/>
  <c r="E44" i="3"/>
  <c r="G44" i="3" s="1"/>
  <c r="C45" i="3"/>
  <c r="H32" i="3"/>
  <c r="J32" i="3" s="1"/>
  <c r="K32" i="3" s="1"/>
  <c r="L32" i="3" s="1"/>
  <c r="F33" i="3"/>
  <c r="I43" i="3"/>
  <c r="B62" i="3"/>
  <c r="G62" i="3"/>
  <c r="H33" i="3" l="1"/>
  <c r="J33" i="3" s="1"/>
  <c r="K33" i="3" s="1"/>
  <c r="L33" i="3" s="1"/>
  <c r="F34" i="3"/>
  <c r="D61" i="3"/>
  <c r="E45" i="3"/>
  <c r="G45" i="3" s="1"/>
  <c r="C46" i="3"/>
  <c r="D44" i="3"/>
  <c r="B45" i="3"/>
  <c r="I44" i="3"/>
  <c r="E16" i="4"/>
  <c r="I62" i="3"/>
  <c r="E46" i="3" l="1"/>
  <c r="G46" i="3" s="1"/>
  <c r="C47" i="3"/>
  <c r="B46" i="3"/>
  <c r="D45" i="3"/>
  <c r="H34" i="3"/>
  <c r="J34" i="3" s="1"/>
  <c r="K34" i="3" s="1"/>
  <c r="L34" i="3" s="1"/>
  <c r="F35" i="3"/>
  <c r="I45" i="3"/>
  <c r="D18" i="4"/>
  <c r="H35" i="3" l="1"/>
  <c r="J35" i="3" s="1"/>
  <c r="K35" i="3" s="1"/>
  <c r="L35" i="3" s="1"/>
  <c r="F36" i="3"/>
  <c r="E47" i="3"/>
  <c r="G47" i="3" s="1"/>
  <c r="C48" i="3"/>
  <c r="B47" i="3"/>
  <c r="D46" i="3"/>
  <c r="I46" i="3"/>
  <c r="D17" i="4"/>
  <c r="H18" i="4"/>
  <c r="D19" i="4"/>
  <c r="I16" i="4"/>
  <c r="E48" i="3" l="1"/>
  <c r="G48" i="3" s="1"/>
  <c r="C49" i="3"/>
  <c r="B48" i="3"/>
  <c r="D47" i="3"/>
  <c r="H36" i="3"/>
  <c r="J36" i="3" s="1"/>
  <c r="K36" i="3" s="1"/>
  <c r="L36" i="3" s="1"/>
  <c r="F37" i="3"/>
  <c r="I47" i="3"/>
  <c r="H19" i="4"/>
  <c r="D20" i="4"/>
  <c r="H17" i="4"/>
  <c r="I17" i="4" s="1"/>
  <c r="I18" i="4" s="1"/>
  <c r="E17" i="4"/>
  <c r="E18" i="4" s="1"/>
  <c r="E19" i="4" s="1"/>
  <c r="H37" i="3" l="1"/>
  <c r="J37" i="3" s="1"/>
  <c r="K37" i="3" s="1"/>
  <c r="L37" i="3" s="1"/>
  <c r="F38" i="3"/>
  <c r="D48" i="3"/>
  <c r="B49" i="3"/>
  <c r="E49" i="3"/>
  <c r="G49" i="3" s="1"/>
  <c r="C50" i="3"/>
  <c r="I48" i="3"/>
  <c r="I19" i="4"/>
  <c r="H20" i="4"/>
  <c r="D21" i="4"/>
  <c r="E20" i="4"/>
  <c r="H38" i="3" l="1"/>
  <c r="J38" i="3" s="1"/>
  <c r="K38" i="3" s="1"/>
  <c r="L38" i="3" s="1"/>
  <c r="D23" i="4" s="1"/>
  <c r="F39" i="3"/>
  <c r="E50" i="3"/>
  <c r="G50" i="3" s="1"/>
  <c r="C51" i="3"/>
  <c r="D49" i="3"/>
  <c r="B50" i="3"/>
  <c r="I49" i="3"/>
  <c r="I20" i="4"/>
  <c r="H21" i="4"/>
  <c r="D22" i="4"/>
  <c r="E21" i="4"/>
  <c r="B51" i="3" l="1"/>
  <c r="D50" i="3"/>
  <c r="H39" i="3"/>
  <c r="J39" i="3" s="1"/>
  <c r="K39" i="3" s="1"/>
  <c r="L39" i="3" s="1"/>
  <c r="F40" i="3"/>
  <c r="E51" i="3"/>
  <c r="G51" i="3" s="1"/>
  <c r="C52" i="3"/>
  <c r="E52" i="3" s="1"/>
  <c r="I50" i="3"/>
  <c r="I21" i="4"/>
  <c r="H40" i="3" l="1"/>
  <c r="J40" i="3" s="1"/>
  <c r="K40" i="3" s="1"/>
  <c r="L40" i="3" s="1"/>
  <c r="F41" i="3"/>
  <c r="D51" i="3"/>
  <c r="B52" i="3"/>
  <c r="D52" i="3" s="1"/>
  <c r="G52" i="3"/>
  <c r="I51" i="3"/>
  <c r="H23" i="4"/>
  <c r="D24" i="4"/>
  <c r="H22" i="4"/>
  <c r="E22" i="4"/>
  <c r="E23" i="4" s="1"/>
  <c r="H41" i="3" l="1"/>
  <c r="J41" i="3" s="1"/>
  <c r="K41" i="3" s="1"/>
  <c r="L41" i="3" s="1"/>
  <c r="F42" i="3"/>
  <c r="I52" i="3"/>
  <c r="H24" i="4"/>
  <c r="D25" i="4"/>
  <c r="I22" i="4"/>
  <c r="I23" i="4" s="1"/>
  <c r="E24" i="4"/>
  <c r="H42" i="3" l="1"/>
  <c r="J42" i="3" s="1"/>
  <c r="K42" i="3" s="1"/>
  <c r="L42" i="3" s="1"/>
  <c r="F43" i="3"/>
  <c r="I24" i="4"/>
  <c r="H25" i="4"/>
  <c r="D26" i="4"/>
  <c r="E25" i="4"/>
  <c r="H43" i="3" l="1"/>
  <c r="J43" i="3" s="1"/>
  <c r="K43" i="3" s="1"/>
  <c r="L43" i="3" s="1"/>
  <c r="F44" i="3"/>
  <c r="F62" i="3"/>
  <c r="I25" i="4"/>
  <c r="H26" i="4"/>
  <c r="D27" i="4"/>
  <c r="E26" i="4"/>
  <c r="H44" i="3" l="1"/>
  <c r="J44" i="3" s="1"/>
  <c r="K44" i="3" s="1"/>
  <c r="L44" i="3" s="1"/>
  <c r="F45" i="3"/>
  <c r="I26" i="4"/>
  <c r="H62" i="3"/>
  <c r="H27" i="4"/>
  <c r="E27" i="4"/>
  <c r="H45" i="3" l="1"/>
  <c r="J45" i="3" s="1"/>
  <c r="K45" i="3" s="1"/>
  <c r="L45" i="3" s="1"/>
  <c r="F46" i="3"/>
  <c r="I27" i="4"/>
  <c r="K62" i="3"/>
  <c r="H46" i="3" l="1"/>
  <c r="J46" i="3" s="1"/>
  <c r="K46" i="3" s="1"/>
  <c r="L46" i="3" s="1"/>
  <c r="F47" i="3"/>
  <c r="L61" i="3"/>
  <c r="D28" i="4"/>
  <c r="H47" i="3" l="1"/>
  <c r="J47" i="3" s="1"/>
  <c r="K47" i="3" s="1"/>
  <c r="L47" i="3" s="1"/>
  <c r="F48" i="3"/>
  <c r="H28" i="4"/>
  <c r="D29" i="4"/>
  <c r="E28" i="4"/>
  <c r="E29" i="4" s="1"/>
  <c r="H48" i="3" l="1"/>
  <c r="J48" i="3" s="1"/>
  <c r="K48" i="3" s="1"/>
  <c r="L48" i="3" s="1"/>
  <c r="F49" i="3"/>
  <c r="H29" i="4"/>
  <c r="I28" i="4"/>
  <c r="I31" i="4" s="1"/>
  <c r="E31" i="4"/>
  <c r="H49" i="3" l="1"/>
  <c r="J49" i="3" s="1"/>
  <c r="K49" i="3" s="1"/>
  <c r="L49" i="3" s="1"/>
  <c r="F50" i="3"/>
  <c r="H50" i="3" l="1"/>
  <c r="J50" i="3" s="1"/>
  <c r="K50" i="3" s="1"/>
  <c r="L50" i="3" s="1"/>
  <c r="F51" i="3"/>
  <c r="H51" i="3" l="1"/>
  <c r="J51" i="3" s="1"/>
  <c r="K51" i="3" s="1"/>
  <c r="L51" i="3" s="1"/>
  <c r="F52" i="3"/>
  <c r="H52" i="3" l="1"/>
  <c r="J52" i="3" s="1"/>
  <c r="K52" i="3" s="1"/>
  <c r="G29" i="1" l="1"/>
  <c r="G17" i="1"/>
  <c r="H17" i="1" s="1"/>
  <c r="G16" i="1"/>
  <c r="G18" i="1"/>
  <c r="H18" i="1" s="1"/>
  <c r="G16" i="7" l="1"/>
  <c r="G24" i="7"/>
  <c r="G17" i="7"/>
  <c r="H17" i="7" s="1"/>
  <c r="G18" i="7"/>
  <c r="H18" i="7" s="1"/>
  <c r="H16" i="1"/>
  <c r="H19" i="1" s="1"/>
  <c r="H26" i="1" s="1"/>
  <c r="G19" i="1"/>
  <c r="G26" i="1" s="1"/>
  <c r="G33" i="1"/>
  <c r="G35" i="1" s="1"/>
  <c r="G37" i="1" s="1"/>
  <c r="G38" i="1" s="1"/>
  <c r="H29" i="1"/>
  <c r="H33" i="1" s="1"/>
  <c r="H35" i="1" s="1"/>
  <c r="H24" i="7" l="1"/>
  <c r="H25" i="7" s="1"/>
  <c r="H27" i="7" s="1"/>
  <c r="G25" i="7"/>
  <c r="G27" i="7" s="1"/>
  <c r="G29" i="7" s="1"/>
  <c r="G30" i="7" s="1"/>
  <c r="G19" i="7"/>
  <c r="G21" i="7" s="1"/>
  <c r="H16" i="7"/>
  <c r="H19" i="7" s="1"/>
  <c r="H21" i="7" s="1"/>
  <c r="H37" i="1"/>
  <c r="H38" i="1" s="1"/>
  <c r="H29" i="7" l="1"/>
  <c r="H30" i="7"/>
</calcChain>
</file>

<file path=xl/sharedStrings.xml><?xml version="1.0" encoding="utf-8"?>
<sst xmlns="http://schemas.openxmlformats.org/spreadsheetml/2006/main" count="217" uniqueCount="150">
  <si>
    <t>Docket Number UE</t>
  </si>
  <si>
    <t>Exhibit No.   (SEF-XX)</t>
  </si>
  <si>
    <t>Page XXX</t>
  </si>
  <si>
    <t>PUGET SOUND ENERGY-ELECTRIC</t>
  </si>
  <si>
    <t>FOR THE TWELVE MONTHS ENDED DECEMBER 31, 2018</t>
  </si>
  <si>
    <t>TY</t>
  </si>
  <si>
    <t>RESTATED</t>
  </si>
  <si>
    <t>PROFORMA</t>
  </si>
  <si>
    <t>LINE</t>
  </si>
  <si>
    <t>ACTUAL</t>
  </si>
  <si>
    <t>ADJUSTMENT</t>
  </si>
  <si>
    <t>NO.</t>
  </si>
  <si>
    <t>DESCRIPTION</t>
  </si>
  <si>
    <t>%'s</t>
  </si>
  <si>
    <t>(a)</t>
  </si>
  <si>
    <t>(b)</t>
  </si>
  <si>
    <t>(c)=(b)-(a)</t>
  </si>
  <si>
    <t>(d)</t>
  </si>
  <si>
    <t>(e)=(d)-(b)</t>
  </si>
  <si>
    <t>RATEBASE (AMA) UTILITY PLANT RATEBASE</t>
  </si>
  <si>
    <t>Total Utility Plant</t>
  </si>
  <si>
    <t>NET RATEBASE</t>
  </si>
  <si>
    <t>OPERATING EXPENSE</t>
  </si>
  <si>
    <t>TOTAL OPERATING EXPENSES</t>
  </si>
  <si>
    <t>INCREASE (DECREASE ) EXPENSE</t>
  </si>
  <si>
    <t>INCREASE (DECREASE) FIT @</t>
  </si>
  <si>
    <t>INCREASE (DECREASE) NOI</t>
  </si>
  <si>
    <t>Total</t>
  </si>
  <si>
    <t>TAX DEPRECIATION</t>
  </si>
  <si>
    <t>Date</t>
  </si>
  <si>
    <t>Depreciable Plant Balance</t>
  </si>
  <si>
    <t>Depreciation Expense</t>
  </si>
  <si>
    <t>Accumulated Depreciation</t>
  </si>
  <si>
    <t>Net Book Value</t>
  </si>
  <si>
    <t>NBV Diff</t>
  </si>
  <si>
    <t>ADFIT</t>
  </si>
  <si>
    <t>DFIT</t>
  </si>
  <si>
    <t>Current</t>
  </si>
  <si>
    <t>Expense (k)</t>
  </si>
  <si>
    <t>New</t>
  </si>
  <si>
    <t xml:space="preserve"> </t>
  </si>
  <si>
    <t>Tax</t>
  </si>
  <si>
    <t>Book</t>
  </si>
  <si>
    <t>Tax (c) = (a)</t>
  </si>
  <si>
    <t>Book (d) = (b)</t>
  </si>
  <si>
    <t xml:space="preserve">Book  </t>
  </si>
  <si>
    <t>Book &gt; Tax</t>
  </si>
  <si>
    <t>= - curr mos</t>
  </si>
  <si>
    <t>x Tax Table</t>
  </si>
  <si>
    <t>x Depr % ÷ 12</t>
  </si>
  <si>
    <t>(e) = prior</t>
  </si>
  <si>
    <t>(f) = prior</t>
  </si>
  <si>
    <t>(j) = - (i) *</t>
  </si>
  <si>
    <t>(j) + prior</t>
  </si>
  <si>
    <t>mos.</t>
  </si>
  <si>
    <t>mos- (c)</t>
  </si>
  <si>
    <t>mos - (d)</t>
  </si>
  <si>
    <t>(g) = (a) + (e)</t>
  </si>
  <si>
    <t>(h) = (b) + (f)</t>
  </si>
  <si>
    <t>(i) = (h) - (g)</t>
  </si>
  <si>
    <t>mos (j)</t>
  </si>
  <si>
    <t>Rate Year</t>
  </si>
  <si>
    <t>Total - 12ME APR '21</t>
  </si>
  <si>
    <t>AMA - 12ME APR '21</t>
  </si>
  <si>
    <t>PUGET SOUND ENERGY</t>
  </si>
  <si>
    <t xml:space="preserve">DETERMINATION OF RATE YEAR DEFERRED FEDERAL INCOME TAX  </t>
  </si>
  <si>
    <t>RATE YEAR MAY 2020 to APRIL 30, 2021</t>
  </si>
  <si>
    <t>DFIT arising from Depreciation Expense</t>
  </si>
  <si>
    <t>AMA Calculation</t>
  </si>
  <si>
    <t>IRS Calculation</t>
  </si>
  <si>
    <t>Accumulated</t>
  </si>
  <si>
    <t>Row</t>
  </si>
  <si>
    <t>Days in</t>
  </si>
  <si>
    <t>Month</t>
  </si>
  <si>
    <t>Deferred Tax</t>
  </si>
  <si>
    <t>Deferred</t>
  </si>
  <si>
    <t># Days</t>
  </si>
  <si>
    <t>Total Days</t>
  </si>
  <si>
    <t>IRS</t>
  </si>
  <si>
    <t>Cum IRS</t>
  </si>
  <si>
    <t>Ended</t>
  </si>
  <si>
    <t>Expense</t>
  </si>
  <si>
    <t>Taxes</t>
  </si>
  <si>
    <t>to include</t>
  </si>
  <si>
    <t>in Period</t>
  </si>
  <si>
    <t>Amount</t>
  </si>
  <si>
    <t>Balance</t>
  </si>
  <si>
    <t>a</t>
  </si>
  <si>
    <t>b</t>
  </si>
  <si>
    <t>c</t>
  </si>
  <si>
    <t>d = prior</t>
  </si>
  <si>
    <t>e =</t>
  </si>
  <si>
    <t>f = col. a row 28</t>
  </si>
  <si>
    <t>h = prior</t>
  </si>
  <si>
    <t>month - col c</t>
  </si>
  <si>
    <t>f - sum a +1</t>
  </si>
  <si>
    <t>month - col g</t>
  </si>
  <si>
    <t>check</t>
  </si>
  <si>
    <t>Average of the Monthly Averages</t>
  </si>
  <si>
    <t>CAPITAL RECOVERY</t>
  </si>
  <si>
    <t>TAX DEPRECIATION RATES</t>
  </si>
  <si>
    <t>MACRS-Federal Post 1986 Vintages</t>
  </si>
  <si>
    <t>200 DB</t>
  </si>
  <si>
    <t>150 DB</t>
  </si>
  <si>
    <t>S/L</t>
  </si>
  <si>
    <t>STRAIGHT-LINE</t>
  </si>
  <si>
    <t>Year</t>
  </si>
  <si>
    <t>3-Years</t>
  </si>
  <si>
    <t>Cumulative</t>
  </si>
  <si>
    <t>5-Years</t>
  </si>
  <si>
    <t>7-Years</t>
  </si>
  <si>
    <t>9-Years</t>
  </si>
  <si>
    <t>10-Years</t>
  </si>
  <si>
    <t>12-Years</t>
  </si>
  <si>
    <t>15-Years</t>
  </si>
  <si>
    <t>20-Years</t>
  </si>
  <si>
    <t>31.5-Years</t>
  </si>
  <si>
    <t>39-Years</t>
  </si>
  <si>
    <t>In service Date Jun, 2019</t>
  </si>
  <si>
    <t>HR TOPS</t>
  </si>
  <si>
    <t>HR TOPS - ELECTRIC</t>
  </si>
  <si>
    <t>HR TOPS - GAS</t>
  </si>
  <si>
    <t>Four Factor Allocator</t>
  </si>
  <si>
    <t>Four Factor Alloator</t>
  </si>
  <si>
    <t>2019 GENERAL RATE CASE</t>
  </si>
  <si>
    <t>PLANT ADDITIONS</t>
  </si>
  <si>
    <t xml:space="preserve">ACCUM DEPRECIATION </t>
  </si>
  <si>
    <t xml:space="preserve">DEFERRED INCOME TAX LIABILITY  </t>
  </si>
  <si>
    <t xml:space="preserve">DEPRECIATION EXPENSE  </t>
  </si>
  <si>
    <t>ACCUM DEPRECIATION</t>
  </si>
  <si>
    <t>PA Email saved in the support folder</t>
  </si>
  <si>
    <t>Beginning Balance</t>
  </si>
  <si>
    <t>Total Balance</t>
  </si>
  <si>
    <t>Depreciation</t>
  </si>
  <si>
    <t>A/D</t>
  </si>
  <si>
    <t>actuals</t>
  </si>
  <si>
    <t>depr_group</t>
  </si>
  <si>
    <t>month_number</t>
  </si>
  <si>
    <t>act_work_order_number</t>
  </si>
  <si>
    <t>funding_project</t>
  </si>
  <si>
    <t>activity_cost</t>
  </si>
  <si>
    <t>activity_quantity</t>
  </si>
  <si>
    <t>C303 INT Misc Intangible Plant</t>
  </si>
  <si>
    <t>F.10002.01.06.01</t>
  </si>
  <si>
    <t>W/O 143003014</t>
  </si>
  <si>
    <t>Highlight Asset, Detail, Cpr Depr</t>
  </si>
  <si>
    <t>Depr</t>
  </si>
  <si>
    <t>Additions</t>
  </si>
  <si>
    <t>MACRS 3 YEAR</t>
  </si>
  <si>
    <r>
      <t xml:space="preserve">g = e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Arial"/>
        <family val="2"/>
      </rPr>
      <t xml:space="preserve"> f x 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</si>
</sst>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PAGE&quot;\ 0.00"/>
    <numFmt numFmtId="165" formatCode="_(&quot;$&quot;* #,##0_);_(&quot;$&quot;* \(#,##0\);_(&quot;$&quot;* &quot;-&quot;??_);_(@_)"/>
    <numFmt numFmtId="166" formatCode="0.000000"/>
    <numFmt numFmtId="167" formatCode="_(* #,##0_);_(* \(#,##0\);_(* &quot;-&quot;??_);_(@_)"/>
    <numFmt numFmtId="168" formatCode="[$-409]mmmm\ d\,\ yyyy;@"/>
    <numFmt numFmtId="169" formatCode="0.000%"/>
    <numFmt numFmtId="170" formatCode="[$-409]mmm\-yy;@"/>
    <numFmt numFmtId="171" formatCode="&quot;Check=&gt;&quot;\ 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Arial"/>
      <family val="2"/>
    </font>
    <font>
      <b/>
      <u/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Symbol"/>
      <family val="1"/>
      <charset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2">
    <xf numFmtId="0" fontId="0" fillId="0" borderId="0" xfId="0"/>
    <xf numFmtId="0" fontId="8" fillId="0" borderId="2" xfId="0" applyFont="1" applyFill="1" applyBorder="1" applyAlignment="1">
      <alignment horizontal="center"/>
    </xf>
    <xf numFmtId="169" fontId="7" fillId="0" borderId="0" xfId="0" applyNumberFormat="1" applyFont="1" applyFill="1"/>
    <xf numFmtId="166" fontId="9" fillId="0" borderId="0" xfId="0" applyNumberFormat="1" applyFont="1" applyFill="1" applyAlignment="1">
      <alignment horizontal="left"/>
    </xf>
    <xf numFmtId="0" fontId="0" fillId="0" borderId="0" xfId="0" applyNumberFormat="1" applyFont="1" applyFill="1" applyAlignment="1"/>
    <xf numFmtId="166" fontId="10" fillId="0" borderId="0" xfId="0" applyNumberFormat="1" applyFont="1" applyFill="1" applyAlignment="1">
      <alignment horizontal="left"/>
    </xf>
    <xf numFmtId="166" fontId="11" fillId="0" borderId="0" xfId="0" applyNumberFormat="1" applyFont="1" applyFill="1" applyAlignment="1">
      <alignment horizontal="left"/>
    </xf>
    <xf numFmtId="0" fontId="0" fillId="0" borderId="7" xfId="0" applyNumberFormat="1" applyFont="1" applyFill="1" applyBorder="1" applyAlignment="1">
      <alignment horizontal="center"/>
    </xf>
    <xf numFmtId="166" fontId="10" fillId="0" borderId="28" xfId="0" applyNumberFormat="1" applyFont="1" applyFill="1" applyBorder="1" applyAlignment="1">
      <alignment horizontal="centerContinuous"/>
    </xf>
    <xf numFmtId="166" fontId="10" fillId="0" borderId="29" xfId="0" applyNumberFormat="1" applyFont="1" applyFill="1" applyBorder="1" applyAlignment="1">
      <alignment horizontal="centerContinuous"/>
    </xf>
    <xf numFmtId="166" fontId="10" fillId="0" borderId="30" xfId="0" applyNumberFormat="1" applyFont="1" applyFill="1" applyBorder="1" applyAlignment="1">
      <alignment horizontal="centerContinuous"/>
    </xf>
    <xf numFmtId="0" fontId="0" fillId="0" borderId="31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left"/>
    </xf>
    <xf numFmtId="166" fontId="10" fillId="0" borderId="33" xfId="0" applyNumberFormat="1" applyFont="1" applyFill="1" applyBorder="1" applyAlignment="1">
      <alignment horizontal="left"/>
    </xf>
    <xf numFmtId="166" fontId="10" fillId="0" borderId="34" xfId="0" applyNumberFormat="1" applyFont="1" applyFill="1" applyBorder="1" applyAlignment="1">
      <alignment horizontal="left"/>
    </xf>
    <xf numFmtId="166" fontId="10" fillId="0" borderId="0" xfId="0" applyNumberFormat="1" applyFont="1" applyFill="1" applyBorder="1" applyAlignment="1">
      <alignment horizontal="left"/>
    </xf>
    <xf numFmtId="166" fontId="10" fillId="0" borderId="35" xfId="0" applyNumberFormat="1" applyFont="1" applyFill="1" applyBorder="1" applyAlignment="1">
      <alignment horizontal="center"/>
    </xf>
    <xf numFmtId="166" fontId="10" fillId="0" borderId="34" xfId="0" applyNumberFormat="1" applyFont="1" applyFill="1" applyBorder="1" applyAlignment="1">
      <alignment horizontal="centerContinuous"/>
    </xf>
    <xf numFmtId="166" fontId="10" fillId="0" borderId="0" xfId="0" applyNumberFormat="1" applyFont="1" applyFill="1" applyBorder="1" applyAlignment="1">
      <alignment horizontal="centerContinuous"/>
    </xf>
    <xf numFmtId="166" fontId="10" fillId="0" borderId="35" xfId="0" applyNumberFormat="1" applyFont="1" applyFill="1" applyBorder="1" applyAlignment="1">
      <alignment horizontal="left"/>
    </xf>
    <xf numFmtId="166" fontId="10" fillId="0" borderId="34" xfId="0" applyNumberFormat="1" applyFont="1" applyFill="1" applyBorder="1" applyAlignment="1">
      <alignment horizontal="center"/>
    </xf>
    <xf numFmtId="166" fontId="10" fillId="0" borderId="0" xfId="0" applyNumberFormat="1" applyFont="1" applyFill="1" applyBorder="1" applyAlignment="1">
      <alignment horizontal="center"/>
    </xf>
    <xf numFmtId="166" fontId="10" fillId="0" borderId="36" xfId="0" applyNumberFormat="1" applyFont="1" applyFill="1" applyBorder="1" applyAlignment="1">
      <alignment horizontal="center"/>
    </xf>
    <xf numFmtId="166" fontId="10" fillId="0" borderId="2" xfId="0" applyNumberFormat="1" applyFont="1" applyFill="1" applyBorder="1" applyAlignment="1">
      <alignment horizontal="center"/>
    </xf>
    <xf numFmtId="166" fontId="10" fillId="0" borderId="37" xfId="0" applyNumberFormat="1" applyFont="1" applyFill="1" applyBorder="1" applyAlignment="1">
      <alignment horizontal="center"/>
    </xf>
    <xf numFmtId="0" fontId="10" fillId="0" borderId="34" xfId="0" applyNumberFormat="1" applyFont="1" applyFill="1" applyBorder="1" applyAlignment="1">
      <alignment horizontal="center" vertical="top"/>
    </xf>
    <xf numFmtId="17" fontId="10" fillId="0" borderId="0" xfId="0" applyNumberFormat="1" applyFont="1" applyFill="1" applyBorder="1" applyAlignment="1">
      <alignment horizontal="center" vertical="top"/>
    </xf>
    <xf numFmtId="41" fontId="10" fillId="0" borderId="0" xfId="0" applyNumberFormat="1" applyFont="1" applyFill="1" applyBorder="1" applyAlignment="1">
      <alignment horizontal="center" vertical="top"/>
    </xf>
    <xf numFmtId="41" fontId="10" fillId="0" borderId="35" xfId="0" applyNumberFormat="1" applyFont="1" applyFill="1" applyBorder="1" applyAlignment="1">
      <alignment horizontal="center" vertical="top"/>
    </xf>
    <xf numFmtId="37" fontId="10" fillId="0" borderId="0" xfId="0" applyNumberFormat="1" applyFont="1" applyFill="1" applyBorder="1" applyAlignment="1">
      <alignment horizontal="center" vertical="top"/>
    </xf>
    <xf numFmtId="166" fontId="10" fillId="0" borderId="0" xfId="0" applyNumberFormat="1" applyFont="1" applyFill="1" applyAlignment="1">
      <alignment horizontal="center"/>
    </xf>
    <xf numFmtId="0" fontId="0" fillId="0" borderId="8" xfId="0" applyNumberFormat="1" applyFont="1" applyFill="1" applyBorder="1" applyAlignment="1">
      <alignment horizontal="center"/>
    </xf>
    <xf numFmtId="0" fontId="10" fillId="0" borderId="36" xfId="0" applyNumberFormat="1" applyFont="1" applyFill="1" applyBorder="1" applyAlignment="1">
      <alignment horizontal="center"/>
    </xf>
    <xf numFmtId="17" fontId="10" fillId="0" borderId="2" xfId="0" applyNumberFormat="1" applyFont="1" applyFill="1" applyBorder="1" applyAlignment="1">
      <alignment horizontal="center"/>
    </xf>
    <xf numFmtId="41" fontId="10" fillId="0" borderId="2" xfId="0" applyNumberFormat="1" applyFont="1" applyFill="1" applyBorder="1" applyAlignment="1">
      <alignment horizontal="center"/>
    </xf>
    <xf numFmtId="41" fontId="10" fillId="0" borderId="37" xfId="0" applyNumberFormat="1" applyFont="1" applyFill="1" applyBorder="1" applyAlignment="1">
      <alignment horizontal="center"/>
    </xf>
    <xf numFmtId="37" fontId="10" fillId="0" borderId="2" xfId="0" applyNumberFormat="1" applyFont="1" applyFill="1" applyBorder="1" applyAlignment="1">
      <alignment horizontal="center"/>
    </xf>
    <xf numFmtId="41" fontId="10" fillId="0" borderId="2" xfId="0" applyNumberFormat="1" applyFont="1" applyFill="1" applyBorder="1" applyAlignment="1">
      <alignment horizontal="left"/>
    </xf>
    <xf numFmtId="0" fontId="10" fillId="0" borderId="34" xfId="0" applyNumberFormat="1" applyFont="1" applyFill="1" applyBorder="1" applyAlignment="1">
      <alignment horizontal="center"/>
    </xf>
    <xf numFmtId="17" fontId="10" fillId="0" borderId="0" xfId="0" applyNumberFormat="1" applyFont="1" applyFill="1" applyBorder="1" applyAlignment="1">
      <alignment horizontal="center"/>
    </xf>
    <xf numFmtId="41" fontId="10" fillId="0" borderId="0" xfId="0" applyNumberFormat="1" applyFont="1" applyFill="1" applyBorder="1" applyAlignment="1">
      <alignment horizontal="left"/>
    </xf>
    <xf numFmtId="41" fontId="10" fillId="0" borderId="35" xfId="0" applyNumberFormat="1" applyFont="1" applyFill="1" applyBorder="1" applyAlignment="1">
      <alignment horizontal="left"/>
    </xf>
    <xf numFmtId="37" fontId="10" fillId="0" borderId="34" xfId="0" applyNumberFormat="1" applyFont="1" applyFill="1" applyBorder="1" applyAlignment="1">
      <alignment horizontal="center"/>
    </xf>
    <xf numFmtId="37" fontId="10" fillId="0" borderId="0" xfId="0" applyNumberFormat="1" applyFont="1" applyFill="1" applyBorder="1" applyAlignment="1">
      <alignment horizontal="center"/>
    </xf>
    <xf numFmtId="42" fontId="10" fillId="0" borderId="35" xfId="0" applyNumberFormat="1" applyFont="1" applyFill="1" applyBorder="1" applyAlignment="1">
      <alignment horizontal="left"/>
    </xf>
    <xf numFmtId="165" fontId="10" fillId="0" borderId="35" xfId="0" applyNumberFormat="1" applyFont="1" applyFill="1" applyBorder="1" applyAlignment="1">
      <alignment horizontal="left"/>
    </xf>
    <xf numFmtId="0" fontId="10" fillId="0" borderId="38" xfId="0" applyNumberFormat="1" applyFont="1" applyFill="1" applyBorder="1" applyAlignment="1">
      <alignment horizontal="center"/>
    </xf>
    <xf numFmtId="41" fontId="10" fillId="0" borderId="5" xfId="0" applyNumberFormat="1" applyFont="1" applyFill="1" applyBorder="1" applyAlignment="1">
      <alignment horizontal="left"/>
    </xf>
    <xf numFmtId="171" fontId="13" fillId="0" borderId="35" xfId="0" applyNumberFormat="1" applyFont="1" applyFill="1" applyBorder="1" applyAlignment="1">
      <alignment horizontal="right"/>
    </xf>
    <xf numFmtId="37" fontId="10" fillId="0" borderId="0" xfId="0" applyNumberFormat="1" applyFont="1" applyFill="1" applyBorder="1" applyAlignment="1">
      <alignment horizontal="left"/>
    </xf>
    <xf numFmtId="166" fontId="13" fillId="0" borderId="0" xfId="0" applyNumberFormat="1" applyFont="1" applyFill="1" applyBorder="1" applyAlignment="1">
      <alignment horizontal="right"/>
    </xf>
    <xf numFmtId="41" fontId="13" fillId="0" borderId="0" xfId="0" applyNumberFormat="1" applyFont="1" applyFill="1" applyBorder="1" applyAlignment="1">
      <alignment horizontal="left"/>
    </xf>
    <xf numFmtId="41" fontId="9" fillId="0" borderId="0" xfId="0" applyNumberFormat="1" applyFont="1" applyFill="1" applyBorder="1" applyAlignment="1">
      <alignment horizontal="left"/>
    </xf>
    <xf numFmtId="42" fontId="10" fillId="0" borderId="39" xfId="0" applyNumberFormat="1" applyFont="1" applyFill="1" applyBorder="1" applyAlignment="1">
      <alignment horizontal="left"/>
    </xf>
    <xf numFmtId="42" fontId="9" fillId="0" borderId="1" xfId="0" applyNumberFormat="1" applyFont="1" applyFill="1" applyBorder="1" applyAlignment="1">
      <alignment horizontal="left"/>
    </xf>
    <xf numFmtId="166" fontId="10" fillId="0" borderId="36" xfId="0" applyNumberFormat="1" applyFont="1" applyFill="1" applyBorder="1" applyAlignment="1">
      <alignment horizontal="left"/>
    </xf>
    <xf numFmtId="166" fontId="10" fillId="0" borderId="2" xfId="0" applyNumberFormat="1" applyFont="1" applyFill="1" applyBorder="1" applyAlignment="1">
      <alignment horizontal="left"/>
    </xf>
    <xf numFmtId="166" fontId="13" fillId="0" borderId="2" xfId="0" applyNumberFormat="1" applyFont="1" applyFill="1" applyBorder="1" applyAlignment="1">
      <alignment horizontal="right"/>
    </xf>
    <xf numFmtId="167" fontId="13" fillId="0" borderId="37" xfId="0" applyNumberFormat="1" applyFont="1" applyFill="1" applyBorder="1" applyAlignment="1">
      <alignment horizontal="left"/>
    </xf>
    <xf numFmtId="166" fontId="10" fillId="0" borderId="37" xfId="0" applyNumberFormat="1" applyFont="1" applyFill="1" applyBorder="1" applyAlignment="1">
      <alignment horizontal="left"/>
    </xf>
    <xf numFmtId="166" fontId="10" fillId="0" borderId="0" xfId="0" applyNumberFormat="1" applyFont="1" applyFill="1" applyAlignment="1">
      <alignment horizontal="right"/>
    </xf>
    <xf numFmtId="9" fontId="10" fillId="0" borderId="0" xfId="0" applyNumberFormat="1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wrapText="1"/>
    </xf>
    <xf numFmtId="167" fontId="10" fillId="0" borderId="0" xfId="0" applyNumberFormat="1" applyFont="1" applyFill="1" applyAlignment="1">
      <alignment horizontal="left"/>
    </xf>
    <xf numFmtId="13" fontId="10" fillId="0" borderId="0" xfId="0" applyNumberFormat="1" applyFont="1" applyFill="1"/>
    <xf numFmtId="0" fontId="10" fillId="0" borderId="0" xfId="0" applyFont="1" applyFill="1" applyAlignment="1">
      <alignment horizontal="right"/>
    </xf>
    <xf numFmtId="168" fontId="9" fillId="0" borderId="6" xfId="0" applyNumberFormat="1" applyFont="1" applyFill="1" applyBorder="1" applyAlignment="1">
      <alignment horizontal="left"/>
    </xf>
    <xf numFmtId="44" fontId="9" fillId="0" borderId="0" xfId="0" applyNumberFormat="1" applyFont="1" applyFill="1" applyAlignment="1"/>
    <xf numFmtId="6" fontId="9" fillId="0" borderId="0" xfId="0" applyNumberFormat="1" applyFont="1" applyFill="1" applyAlignment="1"/>
    <xf numFmtId="165" fontId="10" fillId="0" borderId="0" xfId="0" applyNumberFormat="1" applyFont="1" applyFill="1" applyAlignment="1">
      <alignment horizontal="left"/>
    </xf>
    <xf numFmtId="0" fontId="10" fillId="0" borderId="0" xfId="0" applyFont="1" applyFill="1" applyBorder="1"/>
    <xf numFmtId="0" fontId="10" fillId="0" borderId="0" xfId="0" applyNumberFormat="1" applyFont="1" applyFill="1" applyAlignment="1"/>
    <xf numFmtId="42" fontId="14" fillId="0" borderId="0" xfId="0" applyNumberFormat="1" applyFont="1" applyFill="1" applyAlignment="1">
      <alignment horizontal="center"/>
    </xf>
    <xf numFmtId="0" fontId="9" fillId="0" borderId="7" xfId="0" applyNumberFormat="1" applyFont="1" applyFill="1" applyBorder="1" applyAlignment="1"/>
    <xf numFmtId="0" fontId="9" fillId="0" borderId="7" xfId="0" applyNumberFormat="1" applyFont="1" applyFill="1" applyBorder="1" applyAlignment="1">
      <alignment horizontal="center"/>
    </xf>
    <xf numFmtId="0" fontId="9" fillId="0" borderId="8" xfId="0" applyNumberFormat="1" applyFont="1" applyFill="1" applyBorder="1" applyAlignment="1"/>
    <xf numFmtId="169" fontId="9" fillId="0" borderId="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/>
    <xf numFmtId="169" fontId="9" fillId="0" borderId="0" xfId="0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/>
    <xf numFmtId="0" fontId="9" fillId="0" borderId="14" xfId="0" applyNumberFormat="1" applyFont="1" applyFill="1" applyBorder="1" applyAlignment="1">
      <alignment horizontal="centerContinuous" vertical="center"/>
    </xf>
    <xf numFmtId="0" fontId="9" fillId="0" borderId="15" xfId="0" applyNumberFormat="1" applyFont="1" applyFill="1" applyBorder="1" applyAlignment="1">
      <alignment horizontal="centerContinuous" vertical="center"/>
    </xf>
    <xf numFmtId="10" fontId="9" fillId="0" borderId="16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Continuous" vertical="center"/>
    </xf>
    <xf numFmtId="0" fontId="9" fillId="0" borderId="14" xfId="0" applyNumberFormat="1" applyFont="1" applyFill="1" applyBorder="1" applyAlignment="1">
      <alignment horizontal="center"/>
    </xf>
    <xf numFmtId="0" fontId="9" fillId="0" borderId="15" xfId="0" applyNumberFormat="1" applyFont="1" applyFill="1" applyBorder="1" applyAlignment="1">
      <alignment horizontal="center"/>
    </xf>
    <xf numFmtId="166" fontId="9" fillId="0" borderId="13" xfId="0" applyNumberFormat="1" applyFont="1" applyFill="1" applyBorder="1" applyAlignment="1">
      <alignment horizontal="center"/>
    </xf>
    <xf numFmtId="10" fontId="9" fillId="0" borderId="1" xfId="0" applyNumberFormat="1" applyFont="1" applyFill="1" applyBorder="1" applyAlignment="1">
      <alignment horizontal="center"/>
    </xf>
    <xf numFmtId="9" fontId="9" fillId="0" borderId="13" xfId="0" applyNumberFormat="1" applyFont="1" applyFill="1" applyBorder="1" applyAlignment="1">
      <alignment horizontal="center"/>
    </xf>
    <xf numFmtId="0" fontId="9" fillId="0" borderId="18" xfId="0" applyNumberFormat="1" applyFont="1" applyFill="1" applyBorder="1" applyAlignment="1">
      <alignment horizontal="center"/>
    </xf>
    <xf numFmtId="0" fontId="9" fillId="0" borderId="19" xfId="0" applyNumberFormat="1" applyFont="1" applyFill="1" applyBorder="1" applyAlignment="1">
      <alignment horizontal="center"/>
    </xf>
    <xf numFmtId="166" fontId="9" fillId="0" borderId="17" xfId="0" quotePrefix="1" applyNumberFormat="1" applyFont="1" applyFill="1" applyBorder="1" applyAlignment="1">
      <alignment horizontal="center"/>
    </xf>
    <xf numFmtId="168" fontId="10" fillId="0" borderId="0" xfId="0" applyNumberFormat="1" applyFont="1" applyFill="1" applyBorder="1" applyAlignment="1">
      <alignment horizontal="right"/>
    </xf>
    <xf numFmtId="41" fontId="10" fillId="0" borderId="0" xfId="0" applyNumberFormat="1" applyFont="1" applyFill="1" applyAlignment="1"/>
    <xf numFmtId="167" fontId="10" fillId="0" borderId="6" xfId="0" applyNumberFormat="1" applyFont="1" applyFill="1" applyBorder="1" applyAlignment="1"/>
    <xf numFmtId="41" fontId="10" fillId="0" borderId="6" xfId="0" applyNumberFormat="1" applyFont="1" applyFill="1" applyBorder="1" applyAlignment="1"/>
    <xf numFmtId="41" fontId="10" fillId="0" borderId="20" xfId="0" applyNumberFormat="1" applyFont="1" applyFill="1" applyBorder="1" applyAlignment="1"/>
    <xf numFmtId="167" fontId="10" fillId="0" borderId="0" xfId="0" applyNumberFormat="1" applyFont="1" applyFill="1" applyAlignment="1"/>
    <xf numFmtId="43" fontId="10" fillId="0" borderId="0" xfId="0" applyNumberFormat="1" applyFont="1" applyFill="1" applyAlignment="1"/>
    <xf numFmtId="41" fontId="10" fillId="0" borderId="0" xfId="0" applyNumberFormat="1" applyFont="1" applyFill="1" applyBorder="1" applyAlignment="1"/>
    <xf numFmtId="0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Border="1" applyAlignment="1"/>
    <xf numFmtId="164" fontId="3" fillId="0" borderId="1" xfId="0" applyNumberFormat="1" applyFont="1" applyFill="1" applyBorder="1" applyAlignment="1"/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NumberFormat="1" applyFont="1" applyFill="1" applyAlignment="1">
      <alignment horizontal="centerContinuous"/>
    </xf>
    <xf numFmtId="0" fontId="7" fillId="0" borderId="0" xfId="0" applyNumberFormat="1" applyFont="1" applyFill="1" applyAlignment="1">
      <alignment horizontal="centerContinuous"/>
    </xf>
    <xf numFmtId="0" fontId="3" fillId="0" borderId="0" xfId="0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 applyProtection="1">
      <protection locked="0"/>
    </xf>
    <xf numFmtId="0" fontId="3" fillId="0" borderId="0" xfId="0" applyFont="1" applyFill="1" applyBorder="1" applyAlignment="1"/>
    <xf numFmtId="0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/>
    <xf numFmtId="0" fontId="3" fillId="0" borderId="2" xfId="0" quotePrefix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Alignment="1" applyProtection="1">
      <alignment horizontal="fill"/>
      <protection locked="0"/>
    </xf>
    <xf numFmtId="0" fontId="7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165" fontId="7" fillId="0" borderId="0" xfId="0" applyNumberFormat="1" applyFont="1" applyFill="1" applyBorder="1" applyAlignment="1"/>
    <xf numFmtId="0" fontId="7" fillId="0" borderId="0" xfId="0" applyFont="1" applyFill="1" applyAlignment="1">
      <alignment horizontal="left" indent="2"/>
    </xf>
    <xf numFmtId="42" fontId="7" fillId="0" borderId="0" xfId="0" applyNumberFormat="1" applyFont="1" applyFill="1" applyBorder="1" applyAlignment="1"/>
    <xf numFmtId="41" fontId="7" fillId="0" borderId="0" xfId="0" applyNumberFormat="1" applyFont="1" applyFill="1" applyBorder="1" applyAlignment="1"/>
    <xf numFmtId="41" fontId="7" fillId="0" borderId="3" xfId="0" applyNumberFormat="1" applyFont="1" applyFill="1" applyBorder="1" applyAlignment="1"/>
    <xf numFmtId="42" fontId="7" fillId="0" borderId="4" xfId="0" applyNumberFormat="1" applyFont="1" applyFill="1" applyBorder="1" applyAlignment="1"/>
    <xf numFmtId="0" fontId="15" fillId="0" borderId="0" xfId="0" applyNumberFormat="1" applyFont="1" applyFill="1" applyAlignment="1">
      <alignment horizontal="left" indent="2"/>
    </xf>
    <xf numFmtId="42" fontId="15" fillId="0" borderId="0" xfId="0" applyNumberFormat="1" applyFont="1" applyFill="1" applyBorder="1" applyAlignment="1"/>
    <xf numFmtId="0" fontId="7" fillId="0" borderId="0" xfId="0" applyNumberFormat="1" applyFont="1" applyFill="1" applyAlignment="1"/>
    <xf numFmtId="42" fontId="7" fillId="0" borderId="5" xfId="0" applyNumberFormat="1" applyFont="1" applyFill="1" applyBorder="1" applyAlignment="1"/>
    <xf numFmtId="0" fontId="3" fillId="0" borderId="0" xfId="0" applyFont="1" applyFill="1" applyAlignment="1">
      <alignment horizontal="left"/>
    </xf>
    <xf numFmtId="10" fontId="3" fillId="0" borderId="0" xfId="0" applyNumberFormat="1" applyFont="1" applyFill="1" applyBorder="1" applyAlignment="1"/>
    <xf numFmtId="41" fontId="15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horizontal="left"/>
    </xf>
    <xf numFmtId="9" fontId="7" fillId="0" borderId="0" xfId="0" applyNumberFormat="1" applyFont="1" applyFill="1" applyBorder="1" applyAlignment="1"/>
    <xf numFmtId="41" fontId="7" fillId="0" borderId="2" xfId="0" applyNumberFormat="1" applyFont="1" applyFill="1" applyBorder="1" applyAlignment="1" applyProtection="1">
      <protection locked="0"/>
    </xf>
    <xf numFmtId="165" fontId="7" fillId="0" borderId="5" xfId="0" applyNumberFormat="1" applyFont="1" applyFill="1" applyBorder="1" applyAlignment="1"/>
    <xf numFmtId="0" fontId="7" fillId="0" borderId="0" xfId="0" quotePrefix="1" applyNumberFormat="1" applyFont="1" applyFill="1" applyBorder="1" applyAlignment="1">
      <alignment horizontal="left"/>
    </xf>
    <xf numFmtId="10" fontId="3" fillId="0" borderId="0" xfId="1" applyNumberFormat="1" applyFont="1" applyFill="1" applyAlignment="1">
      <alignment horizontal="left"/>
    </xf>
    <xf numFmtId="0" fontId="5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3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8" fillId="0" borderId="0" xfId="0" applyFont="1" applyFill="1" applyAlignment="1">
      <alignment horizontal="center"/>
    </xf>
    <xf numFmtId="0" fontId="0" fillId="0" borderId="0" xfId="0" applyFont="1" applyFill="1"/>
    <xf numFmtId="43" fontId="0" fillId="0" borderId="0" xfId="2" applyFont="1" applyFill="1"/>
    <xf numFmtId="17" fontId="0" fillId="0" borderId="0" xfId="0" applyNumberFormat="1" applyFont="1" applyFill="1"/>
    <xf numFmtId="43" fontId="0" fillId="0" borderId="0" xfId="0" applyNumberFormat="1" applyFont="1" applyFill="1"/>
    <xf numFmtId="0" fontId="2" fillId="0" borderId="0" xfId="0" applyFont="1" applyFill="1"/>
    <xf numFmtId="169" fontId="9" fillId="0" borderId="8" xfId="0" applyNumberFormat="1" applyFont="1" applyFill="1" applyBorder="1"/>
    <xf numFmtId="0" fontId="9" fillId="0" borderId="9" xfId="0" applyNumberFormat="1" applyFont="1" applyFill="1" applyBorder="1" applyAlignment="1">
      <alignment horizontal="center"/>
    </xf>
    <xf numFmtId="0" fontId="9" fillId="0" borderId="10" xfId="0" applyNumberFormat="1" applyFont="1" applyFill="1" applyBorder="1" applyAlignment="1">
      <alignment horizontal="centerContinuous" vertical="center"/>
    </xf>
    <xf numFmtId="0" fontId="9" fillId="0" borderId="11" xfId="0" applyNumberFormat="1" applyFont="1" applyFill="1" applyBorder="1" applyAlignment="1">
      <alignment horizontal="centerContinuous" vertical="center"/>
    </xf>
    <xf numFmtId="0" fontId="9" fillId="0" borderId="12" xfId="0" applyNumberFormat="1" applyFont="1" applyFill="1" applyBorder="1" applyAlignment="1">
      <alignment horizontal="centerContinuous" vertical="center"/>
    </xf>
    <xf numFmtId="166" fontId="9" fillId="0" borderId="9" xfId="0" applyNumberFormat="1" applyFont="1" applyFill="1" applyBorder="1" applyAlignment="1">
      <alignment horizontal="center"/>
    </xf>
    <xf numFmtId="0" fontId="9" fillId="0" borderId="13" xfId="0" applyNumberFormat="1" applyFont="1" applyFill="1" applyBorder="1" applyAlignment="1">
      <alignment horizontal="center"/>
    </xf>
    <xf numFmtId="0" fontId="10" fillId="0" borderId="13" xfId="0" applyNumberFormat="1" applyFont="1" applyFill="1" applyBorder="1" applyAlignment="1"/>
    <xf numFmtId="0" fontId="9" fillId="0" borderId="17" xfId="0" applyNumberFormat="1" applyFont="1" applyFill="1" applyBorder="1" applyAlignment="1">
      <alignment horizontal="center"/>
    </xf>
    <xf numFmtId="166" fontId="9" fillId="0" borderId="17" xfId="0" applyNumberFormat="1" applyFont="1" applyFill="1" applyBorder="1" applyAlignment="1">
      <alignment horizontal="center"/>
    </xf>
    <xf numFmtId="9" fontId="9" fillId="0" borderId="17" xfId="0" applyNumberFormat="1" applyFont="1" applyFill="1" applyBorder="1" applyAlignment="1">
      <alignment horizontal="center"/>
    </xf>
    <xf numFmtId="41" fontId="10" fillId="0" borderId="33" xfId="0" applyNumberFormat="1" applyFont="1" applyFill="1" applyBorder="1" applyAlignment="1"/>
    <xf numFmtId="0" fontId="4" fillId="0" borderId="0" xfId="0" applyFont="1" applyFill="1"/>
    <xf numFmtId="170" fontId="9" fillId="0" borderId="21" xfId="0" applyNumberFormat="1" applyFont="1" applyFill="1" applyBorder="1" applyAlignment="1">
      <alignment horizontal="center"/>
    </xf>
    <xf numFmtId="41" fontId="10" fillId="0" borderId="22" xfId="0" applyNumberFormat="1" applyFont="1" applyFill="1" applyBorder="1" applyAlignment="1"/>
    <xf numFmtId="167" fontId="10" fillId="0" borderId="22" xfId="0" applyNumberFormat="1" applyFont="1" applyFill="1" applyBorder="1" applyAlignment="1"/>
    <xf numFmtId="41" fontId="10" fillId="0" borderId="23" xfId="0" applyNumberFormat="1" applyFont="1" applyFill="1" applyBorder="1" applyAlignment="1"/>
    <xf numFmtId="170" fontId="9" fillId="0" borderId="24" xfId="0" applyNumberFormat="1" applyFont="1" applyFill="1" applyBorder="1" applyAlignment="1">
      <alignment horizontal="center"/>
    </xf>
    <xf numFmtId="41" fontId="9" fillId="0" borderId="6" xfId="0" applyNumberFormat="1" applyFont="1" applyFill="1" applyBorder="1" applyAlignment="1"/>
    <xf numFmtId="170" fontId="9" fillId="0" borderId="25" xfId="0" applyNumberFormat="1" applyFont="1" applyFill="1" applyBorder="1" applyAlignment="1">
      <alignment horizontal="center"/>
    </xf>
    <xf numFmtId="41" fontId="9" fillId="0" borderId="26" xfId="0" applyNumberFormat="1" applyFont="1" applyFill="1" applyBorder="1" applyAlignment="1"/>
    <xf numFmtId="41" fontId="10" fillId="0" borderId="26" xfId="0" applyNumberFormat="1" applyFont="1" applyFill="1" applyBorder="1" applyAlignment="1"/>
    <xf numFmtId="41" fontId="9" fillId="0" borderId="27" xfId="0" applyNumberFormat="1" applyFont="1" applyFill="1" applyBorder="1" applyAlignment="1"/>
    <xf numFmtId="41" fontId="10" fillId="0" borderId="0" xfId="0" applyNumberFormat="1" applyFont="1" applyFill="1"/>
    <xf numFmtId="0" fontId="3" fillId="0" borderId="2" xfId="0" applyFont="1" applyFill="1" applyBorder="1" applyAlignment="1">
      <alignment horizontal="center"/>
    </xf>
    <xf numFmtId="42" fontId="0" fillId="0" borderId="0" xfId="0" applyNumberFormat="1" applyFont="1" applyFill="1"/>
    <xf numFmtId="41" fontId="0" fillId="0" borderId="0" xfId="0" applyNumberFormat="1" applyFont="1" applyFill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indent="1"/>
    </xf>
    <xf numFmtId="41" fontId="2" fillId="0" borderId="0" xfId="0" applyNumberFormat="1" applyFont="1" applyFill="1"/>
    <xf numFmtId="167" fontId="0" fillId="0" borderId="0" xfId="0" applyNumberFormat="1" applyFont="1" applyFill="1"/>
    <xf numFmtId="43" fontId="0" fillId="2" borderId="0" xfId="2" applyFont="1" applyFill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FF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1</xdr:row>
      <xdr:rowOff>114300</xdr:rowOff>
    </xdr:from>
    <xdr:to>
      <xdr:col>8</xdr:col>
      <xdr:colOff>25780</xdr:colOff>
      <xdr:row>25</xdr:row>
      <xdr:rowOff>83820</xdr:rowOff>
    </xdr:to>
    <xdr:pic>
      <xdr:nvPicPr>
        <xdr:cNvPr id="2" name="Pictur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297180"/>
          <a:ext cx="4811140" cy="435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220980</xdr:colOff>
      <xdr:row>9</xdr:row>
      <xdr:rowOff>70513</xdr:rowOff>
    </xdr:from>
    <xdr:to>
      <xdr:col>14</xdr:col>
      <xdr:colOff>101763</xdr:colOff>
      <xdr:row>26</xdr:row>
      <xdr:rowOff>41193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32220" y="1716433"/>
          <a:ext cx="4757583" cy="30796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557049</xdr:colOff>
      <xdr:row>23</xdr:row>
      <xdr:rowOff>106681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262649" cy="43129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9</xdr:col>
      <xdr:colOff>548640</xdr:colOff>
      <xdr:row>21</xdr:row>
      <xdr:rowOff>88665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"/>
          <a:ext cx="6035040" cy="38986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150619</xdr:colOff>
      <xdr:row>22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46619" cy="40233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76200</xdr:rowOff>
    </xdr:from>
    <xdr:to>
      <xdr:col>4</xdr:col>
      <xdr:colOff>108708</xdr:colOff>
      <xdr:row>18</xdr:row>
      <xdr:rowOff>64363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73480"/>
          <a:ext cx="5431278" cy="218272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19527</xdr:rowOff>
    </xdr:from>
    <xdr:to>
      <xdr:col>6</xdr:col>
      <xdr:colOff>223658</xdr:colOff>
      <xdr:row>34</xdr:row>
      <xdr:rowOff>111753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396967"/>
          <a:ext cx="6938783" cy="3932706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</xdr:colOff>
      <xdr:row>0</xdr:row>
      <xdr:rowOff>140180</xdr:rowOff>
    </xdr:from>
    <xdr:to>
      <xdr:col>17</xdr:col>
      <xdr:colOff>195130</xdr:colOff>
      <xdr:row>17</xdr:row>
      <xdr:rowOff>178468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01940" y="140180"/>
          <a:ext cx="5666290" cy="3147248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14</xdr:row>
      <xdr:rowOff>36084</xdr:rowOff>
    </xdr:from>
    <xdr:to>
      <xdr:col>16</xdr:col>
      <xdr:colOff>412669</xdr:colOff>
      <xdr:row>19</xdr:row>
      <xdr:rowOff>37971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61020" y="2596404"/>
          <a:ext cx="5098969" cy="916287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17</xdr:col>
      <xdr:colOff>599314</xdr:colOff>
      <xdr:row>25</xdr:row>
      <xdr:rowOff>161790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70520" y="3657600"/>
          <a:ext cx="6085714" cy="10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2"/>
  <sheetViews>
    <sheetView tabSelected="1" zoomScale="90" zoomScaleNormal="90" workbookViewId="0">
      <selection activeCell="B44" sqref="B44"/>
    </sheetView>
  </sheetViews>
  <sheetFormatPr defaultColWidth="9.140625" defaultRowHeight="15" x14ac:dyDescent="0.25"/>
  <cols>
    <col min="1" max="1" width="5" style="145" bestFit="1" customWidth="1"/>
    <col min="2" max="2" width="48.5703125" style="145" customWidth="1"/>
    <col min="3" max="3" width="8.28515625" style="145" bestFit="1" customWidth="1"/>
    <col min="4" max="8" width="18.42578125" style="145" bestFit="1" customWidth="1"/>
    <col min="9" max="9" width="1.7109375" style="145" customWidth="1"/>
    <col min="10" max="10" width="14.140625" style="145" customWidth="1"/>
    <col min="11" max="11" width="10.85546875" style="145" customWidth="1"/>
    <col min="12" max="12" width="1.42578125" style="145" customWidth="1"/>
    <col min="13" max="13" width="12.28515625" style="145" customWidth="1"/>
    <col min="14" max="14" width="14.85546875" style="145" customWidth="1"/>
    <col min="15" max="16384" width="9.140625" style="145"/>
  </cols>
  <sheetData>
    <row r="2" spans="1:14" x14ac:dyDescent="0.25">
      <c r="A2" s="102"/>
      <c r="B2" s="102"/>
      <c r="C2" s="102"/>
      <c r="D2" s="102"/>
      <c r="E2" s="102"/>
      <c r="F2" s="102"/>
      <c r="G2" s="102"/>
      <c r="H2" s="102" t="s">
        <v>0</v>
      </c>
    </row>
    <row r="3" spans="1:14" ht="15.75" thickBot="1" x14ac:dyDescent="0.3">
      <c r="A3" s="102"/>
      <c r="B3" s="102"/>
      <c r="C3" s="102"/>
      <c r="D3" s="102"/>
      <c r="E3" s="102"/>
      <c r="F3" s="102"/>
      <c r="G3" s="102"/>
      <c r="H3" s="102" t="s">
        <v>1</v>
      </c>
    </row>
    <row r="4" spans="1:14" ht="15.75" thickBot="1" x14ac:dyDescent="0.3">
      <c r="A4" s="103"/>
      <c r="B4" s="103"/>
      <c r="C4" s="103"/>
      <c r="D4" s="102"/>
      <c r="E4" s="102"/>
      <c r="F4" s="102"/>
      <c r="G4" s="102"/>
      <c r="H4" s="104" t="s">
        <v>2</v>
      </c>
    </row>
    <row r="5" spans="1:14" x14ac:dyDescent="0.25">
      <c r="A5" s="105" t="s">
        <v>3</v>
      </c>
      <c r="B5" s="106"/>
      <c r="C5" s="106"/>
      <c r="D5" s="106"/>
      <c r="E5" s="106"/>
      <c r="F5" s="106"/>
      <c r="G5" s="106"/>
      <c r="H5" s="106"/>
    </row>
    <row r="6" spans="1:14" x14ac:dyDescent="0.25">
      <c r="A6" s="106" t="s">
        <v>120</v>
      </c>
      <c r="B6" s="106"/>
      <c r="C6" s="106"/>
      <c r="D6" s="106"/>
      <c r="E6" s="106"/>
      <c r="F6" s="106"/>
      <c r="G6" s="106"/>
      <c r="H6" s="106"/>
    </row>
    <row r="7" spans="1:14" x14ac:dyDescent="0.25">
      <c r="A7" s="106" t="s">
        <v>4</v>
      </c>
      <c r="B7" s="106"/>
      <c r="C7" s="106"/>
      <c r="D7" s="106"/>
      <c r="E7" s="106"/>
      <c r="F7" s="106"/>
      <c r="G7" s="106"/>
      <c r="H7" s="106"/>
    </row>
    <row r="8" spans="1:14" x14ac:dyDescent="0.25">
      <c r="A8" s="106" t="s">
        <v>124</v>
      </c>
      <c r="B8" s="106"/>
      <c r="C8" s="106"/>
      <c r="D8" s="106"/>
      <c r="E8" s="106"/>
      <c r="F8" s="106"/>
      <c r="G8" s="106"/>
      <c r="H8" s="106"/>
    </row>
    <row r="9" spans="1:14" x14ac:dyDescent="0.25">
      <c r="A9" s="107"/>
      <c r="B9" s="107"/>
      <c r="C9" s="108"/>
      <c r="D9" s="109" t="s">
        <v>5</v>
      </c>
      <c r="E9" s="109"/>
      <c r="F9" s="109" t="s">
        <v>6</v>
      </c>
      <c r="G9" s="109"/>
      <c r="H9" s="109" t="s">
        <v>7</v>
      </c>
    </row>
    <row r="10" spans="1:14" x14ac:dyDescent="0.25">
      <c r="A10" s="110" t="s">
        <v>8</v>
      </c>
      <c r="B10" s="111"/>
      <c r="C10" s="112"/>
      <c r="D10" s="109" t="s">
        <v>9</v>
      </c>
      <c r="E10" s="109" t="s">
        <v>6</v>
      </c>
      <c r="F10" s="109" t="s">
        <v>10</v>
      </c>
      <c r="G10" s="109" t="s">
        <v>7</v>
      </c>
      <c r="H10" s="109" t="s">
        <v>10</v>
      </c>
    </row>
    <row r="11" spans="1:14" x14ac:dyDescent="0.25">
      <c r="A11" s="113" t="s">
        <v>11</v>
      </c>
      <c r="B11" s="114" t="s">
        <v>12</v>
      </c>
      <c r="C11" s="115" t="s">
        <v>13</v>
      </c>
      <c r="D11" s="174" t="s">
        <v>14</v>
      </c>
      <c r="E11" s="174" t="s">
        <v>15</v>
      </c>
      <c r="F11" s="174" t="s">
        <v>16</v>
      </c>
      <c r="G11" s="174" t="s">
        <v>17</v>
      </c>
      <c r="H11" s="174" t="s">
        <v>18</v>
      </c>
    </row>
    <row r="12" spans="1:14" x14ac:dyDescent="0.25">
      <c r="A12" s="116"/>
      <c r="B12" s="116"/>
      <c r="C12" s="116"/>
      <c r="D12" s="116"/>
      <c r="E12" s="116"/>
      <c r="F12" s="116"/>
      <c r="G12" s="116"/>
      <c r="H12" s="116"/>
    </row>
    <row r="13" spans="1:14" x14ac:dyDescent="0.25">
      <c r="A13" s="116"/>
      <c r="B13" s="116"/>
      <c r="C13" s="116"/>
      <c r="D13" s="116"/>
      <c r="E13" s="116"/>
      <c r="F13" s="116"/>
      <c r="G13" s="116"/>
      <c r="H13" s="116"/>
    </row>
    <row r="14" spans="1:14" x14ac:dyDescent="0.25">
      <c r="A14" s="117">
        <v>1</v>
      </c>
      <c r="B14" s="118" t="s">
        <v>19</v>
      </c>
      <c r="C14" s="118"/>
      <c r="D14" s="119"/>
      <c r="E14" s="119"/>
      <c r="F14" s="119"/>
      <c r="G14" s="119"/>
      <c r="H14" s="119"/>
      <c r="J14"/>
      <c r="K14"/>
      <c r="L14"/>
      <c r="M14"/>
      <c r="N14"/>
    </row>
    <row r="15" spans="1:14" x14ac:dyDescent="0.25">
      <c r="A15" s="117">
        <f>A14+1</f>
        <v>2</v>
      </c>
      <c r="B15" s="118" t="s">
        <v>119</v>
      </c>
      <c r="C15" s="118"/>
      <c r="D15" s="119"/>
      <c r="E15" s="119"/>
      <c r="F15" s="119"/>
      <c r="G15" s="119"/>
      <c r="H15" s="119"/>
      <c r="J15"/>
      <c r="K15"/>
      <c r="L15"/>
      <c r="M15"/>
      <c r="N15"/>
    </row>
    <row r="16" spans="1:14" x14ac:dyDescent="0.25">
      <c r="A16" s="117">
        <f t="shared" ref="A16:A41" si="0">A15+1</f>
        <v>3</v>
      </c>
      <c r="B16" s="120" t="s">
        <v>125</v>
      </c>
      <c r="C16" s="120"/>
      <c r="D16" s="121">
        <v>0</v>
      </c>
      <c r="E16" s="121">
        <v>0</v>
      </c>
      <c r="F16" s="121">
        <v>0</v>
      </c>
      <c r="G16" s="121">
        <f>'HT TOPS Additions'!C62*C34</f>
        <v>7182265.7403660007</v>
      </c>
      <c r="H16" s="121">
        <f t="shared" ref="H16:H23" si="1">+G16-F16</f>
        <v>7182265.7403660007</v>
      </c>
      <c r="J16"/>
      <c r="K16"/>
      <c r="L16"/>
      <c r="M16"/>
      <c r="N16"/>
    </row>
    <row r="17" spans="1:14" x14ac:dyDescent="0.25">
      <c r="A17" s="117">
        <f t="shared" si="0"/>
        <v>4</v>
      </c>
      <c r="B17" s="120" t="s">
        <v>126</v>
      </c>
      <c r="C17" s="120"/>
      <c r="D17" s="122">
        <v>0</v>
      </c>
      <c r="E17" s="122">
        <v>0</v>
      </c>
      <c r="F17" s="122">
        <v>0</v>
      </c>
      <c r="G17" s="122">
        <f>'HT TOPS Additions'!G62*C34</f>
        <v>-987239.14981850027</v>
      </c>
      <c r="H17" s="122">
        <f t="shared" si="1"/>
        <v>-987239.14981850027</v>
      </c>
      <c r="J17"/>
      <c r="K17"/>
      <c r="L17"/>
      <c r="M17"/>
      <c r="N17"/>
    </row>
    <row r="18" spans="1:14" x14ac:dyDescent="0.25">
      <c r="A18" s="117">
        <f t="shared" si="0"/>
        <v>5</v>
      </c>
      <c r="B18" s="120" t="s">
        <v>127</v>
      </c>
      <c r="C18" s="120"/>
      <c r="D18" s="122">
        <v>0</v>
      </c>
      <c r="E18" s="122">
        <v>0</v>
      </c>
      <c r="F18" s="122">
        <v>0</v>
      </c>
      <c r="G18" s="122">
        <f>'DFIT '!I31*C34</f>
        <v>-396669.00480650162</v>
      </c>
      <c r="H18" s="122">
        <f t="shared" si="1"/>
        <v>-396669.00480650162</v>
      </c>
      <c r="J18"/>
      <c r="K18"/>
      <c r="L18"/>
      <c r="M18"/>
      <c r="N18"/>
    </row>
    <row r="19" spans="1:14" x14ac:dyDescent="0.25">
      <c r="A19" s="117">
        <f t="shared" si="0"/>
        <v>6</v>
      </c>
      <c r="B19" s="177" t="s">
        <v>20</v>
      </c>
      <c r="C19" s="120"/>
      <c r="D19" s="123">
        <f>SUM(D16:D18)</f>
        <v>0</v>
      </c>
      <c r="E19" s="123">
        <f>SUM(E16:E18)</f>
        <v>0</v>
      </c>
      <c r="F19" s="123">
        <f>SUM(F16:F18)</f>
        <v>0</v>
      </c>
      <c r="G19" s="123">
        <f>SUM(G16:G18)</f>
        <v>5798357.5857409984</v>
      </c>
      <c r="H19" s="123">
        <f>SUM(H16:H18)</f>
        <v>5798357.5857409984</v>
      </c>
      <c r="J19"/>
      <c r="K19"/>
      <c r="L19"/>
      <c r="M19"/>
      <c r="N19"/>
    </row>
    <row r="20" spans="1:14" x14ac:dyDescent="0.25">
      <c r="A20" s="117">
        <f t="shared" si="0"/>
        <v>7</v>
      </c>
      <c r="B20" s="118"/>
      <c r="C20" s="120"/>
      <c r="D20" s="123"/>
      <c r="E20" s="123"/>
      <c r="F20" s="123"/>
      <c r="G20" s="123"/>
      <c r="H20" s="123"/>
      <c r="J20"/>
      <c r="K20"/>
      <c r="L20"/>
      <c r="M20"/>
      <c r="N20"/>
    </row>
    <row r="21" spans="1:14" x14ac:dyDescent="0.25">
      <c r="A21" s="117">
        <f t="shared" si="0"/>
        <v>8</v>
      </c>
      <c r="B21" s="120"/>
      <c r="C21" s="120"/>
      <c r="D21" s="122">
        <v>0</v>
      </c>
      <c r="E21" s="122">
        <v>0</v>
      </c>
      <c r="F21" s="122">
        <v>0</v>
      </c>
      <c r="G21" s="122"/>
      <c r="H21" s="122">
        <f t="shared" si="1"/>
        <v>0</v>
      </c>
      <c r="J21"/>
      <c r="K21"/>
      <c r="L21"/>
      <c r="M21"/>
      <c r="N21"/>
    </row>
    <row r="22" spans="1:14" x14ac:dyDescent="0.25">
      <c r="A22" s="117">
        <f t="shared" si="0"/>
        <v>9</v>
      </c>
      <c r="B22" s="120"/>
      <c r="C22" s="120"/>
      <c r="D22" s="122">
        <v>0</v>
      </c>
      <c r="E22" s="122">
        <v>0</v>
      </c>
      <c r="F22" s="122">
        <v>0</v>
      </c>
      <c r="G22" s="122"/>
      <c r="H22" s="122">
        <f t="shared" si="1"/>
        <v>0</v>
      </c>
      <c r="J22"/>
      <c r="K22"/>
      <c r="L22"/>
      <c r="M22"/>
      <c r="N22"/>
    </row>
    <row r="23" spans="1:14" x14ac:dyDescent="0.25">
      <c r="A23" s="117">
        <f t="shared" si="0"/>
        <v>10</v>
      </c>
      <c r="B23" s="120"/>
      <c r="C23" s="120"/>
      <c r="D23" s="122">
        <v>0</v>
      </c>
      <c r="E23" s="122">
        <v>0</v>
      </c>
      <c r="F23" s="122">
        <v>0</v>
      </c>
      <c r="G23" s="122"/>
      <c r="H23" s="122">
        <f t="shared" si="1"/>
        <v>0</v>
      </c>
      <c r="J23"/>
      <c r="K23"/>
      <c r="L23"/>
      <c r="M23"/>
      <c r="N23"/>
    </row>
    <row r="24" spans="1:14" x14ac:dyDescent="0.25">
      <c r="A24" s="117">
        <f t="shared" si="0"/>
        <v>11</v>
      </c>
      <c r="B24" s="120"/>
      <c r="C24" s="120"/>
      <c r="D24" s="123">
        <f>SUM(D21:D23)</f>
        <v>0</v>
      </c>
      <c r="E24" s="123">
        <f>SUM(E21:E23)</f>
        <v>0</v>
      </c>
      <c r="F24" s="123">
        <f>SUM(F21:F23)</f>
        <v>0</v>
      </c>
      <c r="G24" s="123">
        <f>SUM(G21:G23)</f>
        <v>0</v>
      </c>
      <c r="H24" s="123">
        <f>SUM(H21:H23)</f>
        <v>0</v>
      </c>
      <c r="J24"/>
      <c r="K24"/>
      <c r="L24"/>
      <c r="M24"/>
      <c r="N24"/>
    </row>
    <row r="25" spans="1:14" x14ac:dyDescent="0.25">
      <c r="A25" s="117">
        <f t="shared" si="0"/>
        <v>12</v>
      </c>
      <c r="B25" s="120"/>
      <c r="C25" s="120"/>
      <c r="D25" s="123"/>
      <c r="E25" s="123"/>
      <c r="F25" s="123"/>
      <c r="G25" s="123"/>
      <c r="H25" s="123"/>
      <c r="J25"/>
      <c r="K25"/>
      <c r="L25"/>
      <c r="M25"/>
      <c r="N25"/>
    </row>
    <row r="26" spans="1:14" ht="15.75" thickBot="1" x14ac:dyDescent="0.3">
      <c r="A26" s="117">
        <f t="shared" si="0"/>
        <v>13</v>
      </c>
      <c r="B26" s="177" t="s">
        <v>21</v>
      </c>
      <c r="C26" s="177"/>
      <c r="D26" s="124">
        <f>D19+D24</f>
        <v>0</v>
      </c>
      <c r="E26" s="124">
        <f>E19+E24</f>
        <v>0</v>
      </c>
      <c r="F26" s="124">
        <f>F19+F24</f>
        <v>0</v>
      </c>
      <c r="G26" s="124">
        <f>G19+G24</f>
        <v>5798357.5857409984</v>
      </c>
      <c r="H26" s="124">
        <f>H19+H24</f>
        <v>5798357.5857409984</v>
      </c>
      <c r="J26"/>
      <c r="K26"/>
      <c r="L26"/>
      <c r="M26"/>
      <c r="N26"/>
    </row>
    <row r="27" spans="1:14" ht="16.5" thickTop="1" x14ac:dyDescent="0.25">
      <c r="A27" s="117">
        <f t="shared" si="0"/>
        <v>14</v>
      </c>
      <c r="B27" s="125"/>
      <c r="C27" s="125"/>
      <c r="D27" s="126"/>
      <c r="E27" s="126"/>
      <c r="F27" s="126"/>
      <c r="G27" s="126"/>
      <c r="H27" s="126"/>
      <c r="J27"/>
      <c r="K27"/>
      <c r="L27"/>
      <c r="M27"/>
      <c r="N27"/>
    </row>
    <row r="28" spans="1:14" x14ac:dyDescent="0.25">
      <c r="A28" s="117">
        <f t="shared" si="0"/>
        <v>15</v>
      </c>
      <c r="B28" s="118" t="s">
        <v>22</v>
      </c>
      <c r="C28" s="118"/>
      <c r="D28" s="127"/>
      <c r="E28" s="127"/>
      <c r="F28" s="127"/>
      <c r="G28" s="127"/>
      <c r="H28" s="127"/>
      <c r="J28"/>
      <c r="K28"/>
      <c r="L28"/>
      <c r="M28"/>
      <c r="N28"/>
    </row>
    <row r="29" spans="1:14" x14ac:dyDescent="0.25">
      <c r="A29" s="117">
        <f t="shared" si="0"/>
        <v>16</v>
      </c>
      <c r="B29" s="178" t="s">
        <v>128</v>
      </c>
      <c r="C29" s="178"/>
      <c r="D29" s="121">
        <v>0</v>
      </c>
      <c r="E29" s="121">
        <v>0</v>
      </c>
      <c r="F29" s="121">
        <v>0</v>
      </c>
      <c r="G29" s="121">
        <f>'HT TOPS Additions'!E61*C34</f>
        <v>718226.57403660007</v>
      </c>
      <c r="H29" s="121">
        <f>+G29-F29</f>
        <v>718226.57403660007</v>
      </c>
      <c r="J29"/>
      <c r="K29"/>
      <c r="L29"/>
      <c r="M29"/>
      <c r="N29"/>
    </row>
    <row r="30" spans="1:14" x14ac:dyDescent="0.25">
      <c r="A30" s="117">
        <f t="shared" si="0"/>
        <v>17</v>
      </c>
      <c r="B30" s="178"/>
      <c r="C30" s="178"/>
      <c r="D30" s="122">
        <v>0</v>
      </c>
      <c r="E30" s="122">
        <v>0</v>
      </c>
      <c r="F30" s="122">
        <v>0</v>
      </c>
      <c r="G30" s="122">
        <v>0</v>
      </c>
      <c r="H30" s="122">
        <f>+G30-F30</f>
        <v>0</v>
      </c>
      <c r="J30"/>
      <c r="K30"/>
      <c r="L30"/>
      <c r="M30"/>
      <c r="N30"/>
    </row>
    <row r="31" spans="1:14" x14ac:dyDescent="0.25">
      <c r="A31" s="117">
        <f t="shared" si="0"/>
        <v>18</v>
      </c>
      <c r="B31" s="178"/>
      <c r="C31" s="178"/>
      <c r="D31" s="122">
        <v>0</v>
      </c>
      <c r="E31" s="122">
        <v>0</v>
      </c>
      <c r="F31" s="122">
        <v>0</v>
      </c>
      <c r="G31" s="122"/>
      <c r="H31" s="122">
        <f>+G31-F31</f>
        <v>0</v>
      </c>
      <c r="J31"/>
      <c r="K31"/>
      <c r="L31"/>
      <c r="M31"/>
      <c r="N31"/>
    </row>
    <row r="32" spans="1:14" x14ac:dyDescent="0.25">
      <c r="A32" s="117">
        <f t="shared" si="0"/>
        <v>19</v>
      </c>
      <c r="B32" s="178"/>
      <c r="C32" s="178"/>
      <c r="D32" s="122">
        <v>0</v>
      </c>
      <c r="E32" s="122">
        <v>0</v>
      </c>
      <c r="F32" s="122">
        <v>0</v>
      </c>
      <c r="G32" s="122"/>
      <c r="H32" s="122">
        <f>+G32-F32</f>
        <v>0</v>
      </c>
      <c r="J32"/>
      <c r="K32"/>
      <c r="L32"/>
      <c r="M32"/>
      <c r="N32"/>
    </row>
    <row r="33" spans="1:14" ht="15.75" thickBot="1" x14ac:dyDescent="0.3">
      <c r="A33" s="117">
        <f t="shared" si="0"/>
        <v>20</v>
      </c>
      <c r="B33" s="178" t="s">
        <v>23</v>
      </c>
      <c r="C33" s="178"/>
      <c r="D33" s="128">
        <f>SUM(D29:D32)</f>
        <v>0</v>
      </c>
      <c r="E33" s="128">
        <f>SUM(E29:E32)</f>
        <v>0</v>
      </c>
      <c r="F33" s="128">
        <f>SUM(F29:F32)</f>
        <v>0</v>
      </c>
      <c r="G33" s="128">
        <f>SUM(G29:G32)</f>
        <v>718226.57403660007</v>
      </c>
      <c r="H33" s="128">
        <f>SUM(H29:H32)</f>
        <v>718226.57403660007</v>
      </c>
      <c r="J33"/>
      <c r="K33"/>
      <c r="L33"/>
      <c r="M33"/>
      <c r="N33"/>
    </row>
    <row r="34" spans="1:14" ht="16.5" thickTop="1" x14ac:dyDescent="0.25">
      <c r="A34" s="117">
        <f>A33+1</f>
        <v>21</v>
      </c>
      <c r="B34" s="129" t="s">
        <v>123</v>
      </c>
      <c r="C34" s="137">
        <v>0.66190000000000004</v>
      </c>
      <c r="D34" s="131"/>
      <c r="E34" s="131"/>
      <c r="F34" s="131"/>
      <c r="G34" s="131"/>
      <c r="H34" s="131"/>
      <c r="J34"/>
      <c r="K34"/>
      <c r="L34"/>
      <c r="M34"/>
      <c r="N34"/>
    </row>
    <row r="35" spans="1:14" x14ac:dyDescent="0.25">
      <c r="A35" s="117">
        <f t="shared" si="0"/>
        <v>22</v>
      </c>
      <c r="B35" s="132" t="s">
        <v>24</v>
      </c>
      <c r="C35" s="132"/>
      <c r="D35" s="122"/>
      <c r="E35" s="122"/>
      <c r="F35" s="122"/>
      <c r="G35" s="122">
        <f>G33</f>
        <v>718226.57403660007</v>
      </c>
      <c r="H35" s="122">
        <f>H33</f>
        <v>718226.57403660007</v>
      </c>
      <c r="J35"/>
      <c r="K35"/>
      <c r="L35"/>
      <c r="M35"/>
      <c r="N35"/>
    </row>
    <row r="36" spans="1:14" x14ac:dyDescent="0.25">
      <c r="A36" s="117">
        <f t="shared" si="0"/>
        <v>23</v>
      </c>
      <c r="B36" s="132"/>
      <c r="C36" s="132"/>
      <c r="D36" s="122"/>
      <c r="E36" s="122"/>
      <c r="F36" s="122"/>
      <c r="G36" s="122"/>
      <c r="H36" s="122"/>
      <c r="J36"/>
      <c r="K36"/>
      <c r="L36"/>
      <c r="M36"/>
      <c r="N36"/>
    </row>
    <row r="37" spans="1:14" x14ac:dyDescent="0.25">
      <c r="A37" s="117">
        <f t="shared" si="0"/>
        <v>24</v>
      </c>
      <c r="B37" s="132" t="s">
        <v>25</v>
      </c>
      <c r="C37" s="133">
        <v>0.21</v>
      </c>
      <c r="D37" s="134"/>
      <c r="E37" s="134"/>
      <c r="F37" s="134"/>
      <c r="G37" s="134">
        <f>-G35*C37</f>
        <v>-150827.580547686</v>
      </c>
      <c r="H37" s="134">
        <f>-H35*C37</f>
        <v>-150827.580547686</v>
      </c>
      <c r="J37"/>
      <c r="K37"/>
      <c r="L37"/>
      <c r="M37"/>
      <c r="N37"/>
    </row>
    <row r="38" spans="1:14" ht="15.75" thickBot="1" x14ac:dyDescent="0.3">
      <c r="A38" s="117">
        <f t="shared" si="0"/>
        <v>25</v>
      </c>
      <c r="B38" s="132" t="s">
        <v>26</v>
      </c>
      <c r="C38" s="132"/>
      <c r="D38" s="135"/>
      <c r="E38" s="135"/>
      <c r="F38" s="135"/>
      <c r="G38" s="135">
        <f>-G35-G37</f>
        <v>-567398.9934889141</v>
      </c>
      <c r="H38" s="135">
        <f>-H35-H37</f>
        <v>-567398.9934889141</v>
      </c>
      <c r="J38"/>
      <c r="K38"/>
      <c r="L38"/>
      <c r="M38"/>
      <c r="N38"/>
    </row>
    <row r="39" spans="1:14" ht="15.75" thickTop="1" x14ac:dyDescent="0.25">
      <c r="A39" s="117">
        <f t="shared" si="0"/>
        <v>26</v>
      </c>
      <c r="D39" s="179"/>
      <c r="E39" s="179"/>
      <c r="F39" s="179"/>
      <c r="G39" s="179"/>
      <c r="H39" s="179"/>
    </row>
    <row r="40" spans="1:14" x14ac:dyDescent="0.25">
      <c r="A40" s="117">
        <f t="shared" si="0"/>
        <v>27</v>
      </c>
      <c r="B40" s="136"/>
      <c r="C40" s="136"/>
      <c r="D40" s="127"/>
      <c r="E40" s="127"/>
      <c r="F40" s="127"/>
      <c r="G40" s="127"/>
      <c r="H40" s="127"/>
    </row>
    <row r="41" spans="1:14" x14ac:dyDescent="0.25">
      <c r="A41" s="117">
        <f t="shared" si="0"/>
        <v>28</v>
      </c>
      <c r="B41" s="136"/>
      <c r="C41" s="136"/>
      <c r="D41" s="127"/>
      <c r="E41" s="127"/>
      <c r="F41" s="127"/>
      <c r="G41" s="127"/>
      <c r="H41" s="127"/>
    </row>
    <row r="42" spans="1:14" x14ac:dyDescent="0.25">
      <c r="A42" s="117">
        <f>A41+1</f>
        <v>29</v>
      </c>
      <c r="B42" s="136"/>
      <c r="C42" s="136"/>
    </row>
  </sheetData>
  <pageMargins left="0.7" right="0.7" top="0.75" bottom="0.75" header="0.3" footer="0.3"/>
  <pageSetup scale="86"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workbookViewId="0">
      <selection activeCell="E16" sqref="E16"/>
    </sheetView>
  </sheetViews>
  <sheetFormatPr defaultColWidth="9.140625" defaultRowHeight="15" x14ac:dyDescent="0.25"/>
  <cols>
    <col min="1" max="3" width="9.140625" style="145"/>
    <col min="4" max="4" width="11.5703125" style="145" bestFit="1" customWidth="1"/>
    <col min="5" max="5" width="14.5703125" style="145" bestFit="1" customWidth="1"/>
    <col min="6" max="7" width="9.140625" style="145"/>
    <col min="8" max="8" width="10.7109375" style="145" bestFit="1" customWidth="1"/>
    <col min="9" max="9" width="12.7109375" style="145" bestFit="1" customWidth="1"/>
    <col min="10" max="16384" width="9.140625" style="145"/>
  </cols>
  <sheetData>
    <row r="2" spans="1:9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x14ac:dyDescent="0.25">
      <c r="A3" s="3" t="s">
        <v>64</v>
      </c>
      <c r="B3" s="4"/>
      <c r="C3" s="5"/>
      <c r="D3" s="5"/>
      <c r="E3" s="5"/>
      <c r="F3" s="5"/>
      <c r="G3" s="5"/>
      <c r="H3" s="5"/>
      <c r="I3" s="5"/>
    </row>
    <row r="4" spans="1:9" x14ac:dyDescent="0.25">
      <c r="A4" s="3" t="str">
        <f>+'Lead E'!A6</f>
        <v>HR TOPS - ELECTRIC</v>
      </c>
      <c r="B4" s="4"/>
      <c r="C4" s="5"/>
      <c r="D4" s="5"/>
      <c r="E4" s="5"/>
      <c r="F4" s="5"/>
      <c r="G4" s="5"/>
      <c r="H4" s="5"/>
      <c r="I4" s="5"/>
    </row>
    <row r="5" spans="1:9" x14ac:dyDescent="0.25">
      <c r="A5" s="3" t="s">
        <v>65</v>
      </c>
      <c r="B5" s="4"/>
      <c r="C5" s="5"/>
      <c r="D5" s="5"/>
      <c r="E5" s="5"/>
      <c r="F5" s="5"/>
      <c r="G5" s="5"/>
      <c r="H5" s="5"/>
      <c r="I5" s="5"/>
    </row>
    <row r="6" spans="1:9" x14ac:dyDescent="0.25">
      <c r="A6" s="3" t="s">
        <v>66</v>
      </c>
      <c r="B6" s="4"/>
      <c r="C6" s="5"/>
      <c r="D6" s="5"/>
      <c r="E6" s="5"/>
      <c r="F6" s="5"/>
      <c r="G6" s="5"/>
      <c r="H6" s="5"/>
      <c r="I6" s="5"/>
    </row>
    <row r="7" spans="1:9" x14ac:dyDescent="0.25">
      <c r="A7" s="3"/>
      <c r="B7" s="6"/>
      <c r="C7" s="5"/>
      <c r="D7" s="5"/>
      <c r="E7" s="5"/>
      <c r="F7" s="5"/>
      <c r="G7" s="5"/>
      <c r="H7" s="5"/>
      <c r="I7" s="5"/>
    </row>
    <row r="8" spans="1:9" x14ac:dyDescent="0.25">
      <c r="A8" s="7"/>
      <c r="B8" s="8" t="s">
        <v>67</v>
      </c>
      <c r="C8" s="9"/>
      <c r="D8" s="9"/>
      <c r="E8" s="9"/>
      <c r="F8" s="9"/>
      <c r="G8" s="9"/>
      <c r="H8" s="9"/>
      <c r="I8" s="10"/>
    </row>
    <row r="9" spans="1:9" x14ac:dyDescent="0.25">
      <c r="A9" s="11"/>
      <c r="B9" s="12"/>
      <c r="C9" s="9" t="s">
        <v>68</v>
      </c>
      <c r="D9" s="9"/>
      <c r="E9" s="10"/>
      <c r="F9" s="8" t="s">
        <v>69</v>
      </c>
      <c r="G9" s="9"/>
      <c r="H9" s="9"/>
      <c r="I9" s="13"/>
    </row>
    <row r="10" spans="1:9" x14ac:dyDescent="0.25">
      <c r="A10" s="11"/>
      <c r="B10" s="14"/>
      <c r="C10" s="15"/>
      <c r="D10" s="15"/>
      <c r="E10" s="16" t="s">
        <v>70</v>
      </c>
      <c r="F10" s="17"/>
      <c r="G10" s="18"/>
      <c r="H10" s="18"/>
      <c r="I10" s="19"/>
    </row>
    <row r="11" spans="1:9" x14ac:dyDescent="0.25">
      <c r="A11" s="11" t="s">
        <v>71</v>
      </c>
      <c r="B11" s="20" t="s">
        <v>72</v>
      </c>
      <c r="C11" s="21" t="s">
        <v>73</v>
      </c>
      <c r="D11" s="21" t="s">
        <v>74</v>
      </c>
      <c r="E11" s="16" t="s">
        <v>75</v>
      </c>
      <c r="F11" s="20" t="s">
        <v>76</v>
      </c>
      <c r="G11" s="21" t="s">
        <v>77</v>
      </c>
      <c r="H11" s="21" t="s">
        <v>78</v>
      </c>
      <c r="I11" s="16" t="s">
        <v>79</v>
      </c>
    </row>
    <row r="12" spans="1:9" x14ac:dyDescent="0.25">
      <c r="A12" s="11"/>
      <c r="B12" s="22" t="s">
        <v>73</v>
      </c>
      <c r="C12" s="23" t="s">
        <v>80</v>
      </c>
      <c r="D12" s="23" t="s">
        <v>81</v>
      </c>
      <c r="E12" s="24" t="s">
        <v>82</v>
      </c>
      <c r="F12" s="22" t="s">
        <v>83</v>
      </c>
      <c r="G12" s="23" t="s">
        <v>84</v>
      </c>
      <c r="H12" s="23" t="s">
        <v>85</v>
      </c>
      <c r="I12" s="24" t="s">
        <v>86</v>
      </c>
    </row>
    <row r="13" spans="1:9" x14ac:dyDescent="0.25">
      <c r="A13" s="11"/>
      <c r="B13" s="25" t="s">
        <v>87</v>
      </c>
      <c r="C13" s="26" t="s">
        <v>88</v>
      </c>
      <c r="D13" s="27" t="s">
        <v>89</v>
      </c>
      <c r="E13" s="28" t="s">
        <v>90</v>
      </c>
      <c r="F13" s="25" t="s">
        <v>91</v>
      </c>
      <c r="G13" s="29" t="s">
        <v>92</v>
      </c>
      <c r="H13" s="30" t="s">
        <v>149</v>
      </c>
      <c r="I13" s="28" t="s">
        <v>93</v>
      </c>
    </row>
    <row r="14" spans="1:9" x14ac:dyDescent="0.25">
      <c r="A14" s="31"/>
      <c r="B14" s="32"/>
      <c r="C14" s="33"/>
      <c r="D14" s="34"/>
      <c r="E14" s="35" t="s">
        <v>94</v>
      </c>
      <c r="F14" s="32" t="s">
        <v>95</v>
      </c>
      <c r="G14" s="36"/>
      <c r="H14" s="37"/>
      <c r="I14" s="35" t="s">
        <v>96</v>
      </c>
    </row>
    <row r="15" spans="1:9" x14ac:dyDescent="0.25">
      <c r="A15" s="7">
        <f>ROW()</f>
        <v>15</v>
      </c>
      <c r="B15" s="38"/>
      <c r="C15" s="39"/>
      <c r="D15" s="40"/>
      <c r="E15" s="41"/>
      <c r="F15" s="42"/>
      <c r="G15" s="43"/>
      <c r="H15" s="40"/>
      <c r="I15" s="41"/>
    </row>
    <row r="16" spans="1:9" x14ac:dyDescent="0.25">
      <c r="A16" s="11">
        <f>ROW()</f>
        <v>16</v>
      </c>
      <c r="B16" s="38"/>
      <c r="C16" s="39">
        <v>43951</v>
      </c>
      <c r="D16" s="40"/>
      <c r="E16" s="44">
        <f>+'HT TOPS Additions'!K31</f>
        <v>-433370.46661999985</v>
      </c>
      <c r="F16" s="42"/>
      <c r="G16" s="43"/>
      <c r="H16" s="40"/>
      <c r="I16" s="44">
        <f>E16</f>
        <v>-433370.46661999985</v>
      </c>
    </row>
    <row r="17" spans="1:9" x14ac:dyDescent="0.25">
      <c r="A17" s="11">
        <f>ROW()</f>
        <v>17</v>
      </c>
      <c r="B17" s="38">
        <f>DAY(EOMONTH(C17,0))</f>
        <v>31</v>
      </c>
      <c r="C17" s="39">
        <v>43982</v>
      </c>
      <c r="D17" s="40">
        <f>+'HT TOPS Additions'!L32</f>
        <v>44308.18115499994</v>
      </c>
      <c r="E17" s="45">
        <f>+E16-D17</f>
        <v>-477678.64777499979</v>
      </c>
      <c r="F17" s="42">
        <f>G17-SUM(B$16:$B17)+1</f>
        <v>335</v>
      </c>
      <c r="G17" s="43">
        <f>B29</f>
        <v>365</v>
      </c>
      <c r="H17" s="40">
        <f>+F17/G17*D17</f>
        <v>40666.412840890356</v>
      </c>
      <c r="I17" s="41">
        <f t="shared" ref="I17:I28" si="0">+I16-H17</f>
        <v>-474036.8794608902</v>
      </c>
    </row>
    <row r="18" spans="1:9" x14ac:dyDescent="0.25">
      <c r="A18" s="11">
        <f>ROW()</f>
        <v>18</v>
      </c>
      <c r="B18" s="38">
        <f t="shared" ref="B18:B28" si="1">DAY(EOMONTH(C18,0))</f>
        <v>30</v>
      </c>
      <c r="C18" s="39">
        <v>44012</v>
      </c>
      <c r="D18" s="40">
        <f>+'HT TOPS Additions'!L33</f>
        <v>44308.18115499994</v>
      </c>
      <c r="E18" s="45">
        <f t="shared" ref="E18:E28" si="2">+E17-D18</f>
        <v>-521986.82892999973</v>
      </c>
      <c r="F18" s="42">
        <f>G18-SUM(B$16:$B18)+1</f>
        <v>305</v>
      </c>
      <c r="G18" s="43">
        <f>G17</f>
        <v>365</v>
      </c>
      <c r="H18" s="40">
        <f t="shared" ref="H18:H28" si="3">+F18/G18*D18</f>
        <v>37024.644526780772</v>
      </c>
      <c r="I18" s="41">
        <f t="shared" si="0"/>
        <v>-511061.52398767095</v>
      </c>
    </row>
    <row r="19" spans="1:9" x14ac:dyDescent="0.25">
      <c r="A19" s="11">
        <f>ROW()</f>
        <v>19</v>
      </c>
      <c r="B19" s="38">
        <f t="shared" si="1"/>
        <v>31</v>
      </c>
      <c r="C19" s="39">
        <v>44043</v>
      </c>
      <c r="D19" s="40">
        <f>+'HT TOPS Additions'!L34</f>
        <v>44308.181155000348</v>
      </c>
      <c r="E19" s="45">
        <f t="shared" si="2"/>
        <v>-566295.01008500007</v>
      </c>
      <c r="F19" s="42">
        <f>G19-SUM(B$16:$B19)+1</f>
        <v>274</v>
      </c>
      <c r="G19" s="43">
        <f t="shared" ref="G19:G28" si="4">G18</f>
        <v>365</v>
      </c>
      <c r="H19" s="40">
        <f t="shared" si="3"/>
        <v>33261.48393553451</v>
      </c>
      <c r="I19" s="41">
        <f t="shared" si="0"/>
        <v>-544323.0079232055</v>
      </c>
    </row>
    <row r="20" spans="1:9" x14ac:dyDescent="0.25">
      <c r="A20" s="11">
        <f>ROW()</f>
        <v>20</v>
      </c>
      <c r="B20" s="38">
        <f t="shared" si="1"/>
        <v>31</v>
      </c>
      <c r="C20" s="39">
        <v>44074</v>
      </c>
      <c r="D20" s="40">
        <f>+'HT TOPS Additions'!L35</f>
        <v>44308.181154999882</v>
      </c>
      <c r="E20" s="45">
        <f t="shared" si="2"/>
        <v>-610603.19123999996</v>
      </c>
      <c r="F20" s="42">
        <f>G20-SUM(B$16:$B20)+1</f>
        <v>243</v>
      </c>
      <c r="G20" s="43">
        <f t="shared" si="4"/>
        <v>365</v>
      </c>
      <c r="H20" s="40">
        <f t="shared" si="3"/>
        <v>29498.323344287593</v>
      </c>
      <c r="I20" s="41">
        <f t="shared" si="0"/>
        <v>-573821.33126749308</v>
      </c>
    </row>
    <row r="21" spans="1:9" x14ac:dyDescent="0.25">
      <c r="A21" s="11">
        <f>ROW()</f>
        <v>21</v>
      </c>
      <c r="B21" s="38">
        <f t="shared" si="1"/>
        <v>30</v>
      </c>
      <c r="C21" s="39">
        <v>44104</v>
      </c>
      <c r="D21" s="40">
        <f>+'HT TOPS Additions'!L36</f>
        <v>44308.181154999882</v>
      </c>
      <c r="E21" s="45">
        <f t="shared" si="2"/>
        <v>-654911.37239499984</v>
      </c>
      <c r="F21" s="42">
        <f>G21-SUM(B$16:$B21)+1</f>
        <v>213</v>
      </c>
      <c r="G21" s="43">
        <f t="shared" si="4"/>
        <v>365</v>
      </c>
      <c r="H21" s="40">
        <f t="shared" si="3"/>
        <v>25856.555030178017</v>
      </c>
      <c r="I21" s="41">
        <f t="shared" si="0"/>
        <v>-599677.88629767112</v>
      </c>
    </row>
    <row r="22" spans="1:9" x14ac:dyDescent="0.25">
      <c r="A22" s="11">
        <f>ROW()</f>
        <v>22</v>
      </c>
      <c r="B22" s="38">
        <f t="shared" si="1"/>
        <v>31</v>
      </c>
      <c r="C22" s="39">
        <v>44135</v>
      </c>
      <c r="D22" s="40">
        <f>+'HT TOPS Additions'!L37</f>
        <v>44308.181154999998</v>
      </c>
      <c r="E22" s="45">
        <f t="shared" si="2"/>
        <v>-699219.55354999984</v>
      </c>
      <c r="F22" s="42">
        <f>G22-SUM(B$16:$B22)+1</f>
        <v>182</v>
      </c>
      <c r="G22" s="43">
        <f t="shared" si="4"/>
        <v>365</v>
      </c>
      <c r="H22" s="40">
        <f t="shared" si="3"/>
        <v>22093.394438931507</v>
      </c>
      <c r="I22" s="41">
        <f t="shared" si="0"/>
        <v>-621771.28073660261</v>
      </c>
    </row>
    <row r="23" spans="1:9" x14ac:dyDescent="0.25">
      <c r="A23" s="11">
        <f>ROW()</f>
        <v>23</v>
      </c>
      <c r="B23" s="38">
        <f t="shared" si="1"/>
        <v>30</v>
      </c>
      <c r="C23" s="39">
        <v>44165</v>
      </c>
      <c r="D23" s="40">
        <f>+'HT TOPS Additions'!L38</f>
        <v>44308.181154999882</v>
      </c>
      <c r="E23" s="45">
        <f t="shared" si="2"/>
        <v>-743527.73470499972</v>
      </c>
      <c r="F23" s="42">
        <f>G23-SUM(B$16:$B23)+1</f>
        <v>152</v>
      </c>
      <c r="G23" s="43">
        <f t="shared" si="4"/>
        <v>365</v>
      </c>
      <c r="H23" s="40">
        <f t="shared" si="3"/>
        <v>18451.626124821869</v>
      </c>
      <c r="I23" s="41">
        <f t="shared" si="0"/>
        <v>-640222.90686142445</v>
      </c>
    </row>
    <row r="24" spans="1:9" x14ac:dyDescent="0.25">
      <c r="A24" s="11">
        <f>ROW()</f>
        <v>24</v>
      </c>
      <c r="B24" s="38">
        <f t="shared" si="1"/>
        <v>31</v>
      </c>
      <c r="C24" s="39">
        <v>44196</v>
      </c>
      <c r="D24" s="40">
        <f>+'HT TOPS Additions'!L39</f>
        <v>44308.181154999998</v>
      </c>
      <c r="E24" s="45">
        <f t="shared" si="2"/>
        <v>-787835.91585999972</v>
      </c>
      <c r="F24" s="42">
        <f>G24-SUM(B$16:$B24)+1</f>
        <v>121</v>
      </c>
      <c r="G24" s="43">
        <f t="shared" si="4"/>
        <v>365</v>
      </c>
      <c r="H24" s="40">
        <f t="shared" si="3"/>
        <v>14688.465533575343</v>
      </c>
      <c r="I24" s="41">
        <f t="shared" si="0"/>
        <v>-654911.37239499984</v>
      </c>
    </row>
    <row r="25" spans="1:9" x14ac:dyDescent="0.25">
      <c r="A25" s="11">
        <f>ROW()</f>
        <v>25</v>
      </c>
      <c r="B25" s="38">
        <f t="shared" si="1"/>
        <v>31</v>
      </c>
      <c r="C25" s="39">
        <v>44227</v>
      </c>
      <c r="D25" s="40">
        <f>+'HT TOPS Additions'!L40</f>
        <v>44308.181154999882</v>
      </c>
      <c r="E25" s="45">
        <f t="shared" si="2"/>
        <v>-832144.0970149996</v>
      </c>
      <c r="F25" s="42">
        <f>G25-SUM(B$16:$B25)+1</f>
        <v>90</v>
      </c>
      <c r="G25" s="43">
        <f t="shared" si="4"/>
        <v>365</v>
      </c>
      <c r="H25" s="40">
        <f t="shared" si="3"/>
        <v>10925.304942328738</v>
      </c>
      <c r="I25" s="41">
        <f t="shared" si="0"/>
        <v>-665836.67733732855</v>
      </c>
    </row>
    <row r="26" spans="1:9" x14ac:dyDescent="0.25">
      <c r="A26" s="11">
        <f>ROW()</f>
        <v>26</v>
      </c>
      <c r="B26" s="38">
        <f t="shared" si="1"/>
        <v>28</v>
      </c>
      <c r="C26" s="39">
        <v>44255</v>
      </c>
      <c r="D26" s="40">
        <f>+'HT TOPS Additions'!L41</f>
        <v>44308.181155000348</v>
      </c>
      <c r="E26" s="45">
        <f t="shared" si="2"/>
        <v>-876452.27816999995</v>
      </c>
      <c r="F26" s="42">
        <f>G26-SUM(B$16:$B26)+1</f>
        <v>62</v>
      </c>
      <c r="G26" s="43">
        <f t="shared" si="4"/>
        <v>365</v>
      </c>
      <c r="H26" s="40">
        <f t="shared" si="3"/>
        <v>7526.3211824932096</v>
      </c>
      <c r="I26" s="41">
        <f t="shared" si="0"/>
        <v>-673362.99851982179</v>
      </c>
    </row>
    <row r="27" spans="1:9" x14ac:dyDescent="0.25">
      <c r="A27" s="11">
        <f>ROW()</f>
        <v>27</v>
      </c>
      <c r="B27" s="38">
        <f t="shared" si="1"/>
        <v>31</v>
      </c>
      <c r="C27" s="39">
        <v>44286</v>
      </c>
      <c r="D27" s="40">
        <f>+'HT TOPS Additions'!L42</f>
        <v>44308.181154999882</v>
      </c>
      <c r="E27" s="45">
        <f t="shared" si="2"/>
        <v>-920760.45932499983</v>
      </c>
      <c r="F27" s="42">
        <f>G27-SUM(B$16:$B27)+1</f>
        <v>31</v>
      </c>
      <c r="G27" s="43">
        <f t="shared" si="4"/>
        <v>365</v>
      </c>
      <c r="H27" s="40">
        <f t="shared" si="3"/>
        <v>3763.1605912465652</v>
      </c>
      <c r="I27" s="41">
        <f t="shared" si="0"/>
        <v>-677126.15911106835</v>
      </c>
    </row>
    <row r="28" spans="1:9" x14ac:dyDescent="0.25">
      <c r="A28" s="11">
        <f>ROW()</f>
        <v>28</v>
      </c>
      <c r="B28" s="38">
        <f t="shared" si="1"/>
        <v>30</v>
      </c>
      <c r="C28" s="39">
        <v>44316</v>
      </c>
      <c r="D28" s="40">
        <f>+'HT TOPS Additions'!L43</f>
        <v>44308.181154999998</v>
      </c>
      <c r="E28" s="45">
        <f t="shared" si="2"/>
        <v>-965068.64047999983</v>
      </c>
      <c r="F28" s="42">
        <f>G28-SUM(B$16:$B28)+1</f>
        <v>1</v>
      </c>
      <c r="G28" s="43">
        <f t="shared" si="4"/>
        <v>365</v>
      </c>
      <c r="H28" s="40">
        <f t="shared" si="3"/>
        <v>121.39227713698629</v>
      </c>
      <c r="I28" s="41">
        <f t="shared" si="0"/>
        <v>-677247.55138820538</v>
      </c>
    </row>
    <row r="29" spans="1:9" ht="15.75" thickBot="1" x14ac:dyDescent="0.3">
      <c r="A29" s="11">
        <f>ROW()</f>
        <v>29</v>
      </c>
      <c r="B29" s="46">
        <f>SUM(B17:B28)</f>
        <v>365</v>
      </c>
      <c r="C29" s="15"/>
      <c r="D29" s="47">
        <f>SUM(D17:D28)</f>
        <v>531698.17385999998</v>
      </c>
      <c r="E29" s="48">
        <f>+'HT TOPS Additions'!K43-E28</f>
        <v>0</v>
      </c>
      <c r="F29" s="14"/>
      <c r="G29" s="49"/>
      <c r="H29" s="47">
        <f>SUM(H17:H28)</f>
        <v>243877.08476820547</v>
      </c>
      <c r="I29" s="19"/>
    </row>
    <row r="30" spans="1:9" ht="16.5" thickTop="1" thickBot="1" x14ac:dyDescent="0.3">
      <c r="A30" s="11">
        <f>ROW()</f>
        <v>30</v>
      </c>
      <c r="B30" s="14"/>
      <c r="C30" s="50"/>
      <c r="D30" s="51"/>
      <c r="E30" s="41" t="s">
        <v>97</v>
      </c>
      <c r="F30" s="14"/>
      <c r="G30" s="15"/>
      <c r="H30" s="52"/>
      <c r="I30" s="19"/>
    </row>
    <row r="31" spans="1:9" ht="15.75" thickBot="1" x14ac:dyDescent="0.3">
      <c r="A31" s="11">
        <f>ROW()</f>
        <v>31</v>
      </c>
      <c r="B31" s="14" t="s">
        <v>98</v>
      </c>
      <c r="C31" s="15"/>
      <c r="D31" s="40"/>
      <c r="E31" s="53">
        <f>(E16+E28+SUM(E17:E27)*2)/24</f>
        <v>-699219.55354999984</v>
      </c>
      <c r="F31" s="14"/>
      <c r="G31" s="15"/>
      <c r="H31" s="15"/>
      <c r="I31" s="54">
        <f>(I16+I28+SUM(I17:I27)*2)/24</f>
        <v>-599288.41940852336</v>
      </c>
    </row>
    <row r="32" spans="1:9" ht="15.75" thickTop="1" x14ac:dyDescent="0.25">
      <c r="A32" s="31">
        <f>ROW()</f>
        <v>32</v>
      </c>
      <c r="B32" s="55"/>
      <c r="C32" s="56"/>
      <c r="D32" s="57"/>
      <c r="E32" s="58"/>
      <c r="F32" s="55"/>
      <c r="G32" s="56"/>
      <c r="H32" s="56"/>
      <c r="I32" s="59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</sheetData>
  <pageMargins left="0.45" right="0.45" top="0.75" bottom="0.75" header="0.3" footer="0.3"/>
  <pageSetup orientation="portrait" r:id="rId1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413"/>
  <sheetViews>
    <sheetView zoomScaleNormal="100" workbookViewId="0">
      <pane xSplit="1" ySplit="6" topLeftCell="R7" activePane="bottomRight" state="frozen"/>
      <selection activeCell="X14" sqref="X14"/>
      <selection pane="topRight" activeCell="X14" sqref="X14"/>
      <selection pane="bottomLeft" activeCell="X14" sqref="X14"/>
      <selection pane="bottomRight" activeCell="X14" sqref="X14"/>
    </sheetView>
  </sheetViews>
  <sheetFormatPr defaultColWidth="9.28515625" defaultRowHeight="12.75" x14ac:dyDescent="0.2"/>
  <cols>
    <col min="1" max="1" width="9.28515625" style="140"/>
    <col min="2" max="2" width="1.5703125" style="140" customWidth="1"/>
    <col min="3" max="4" width="8.28515625" style="140" bestFit="1" customWidth="1"/>
    <col min="5" max="5" width="1.5703125" style="140" customWidth="1"/>
    <col min="6" max="7" width="8.28515625" style="140" bestFit="1" customWidth="1"/>
    <col min="8" max="8" width="1.5703125" style="140" customWidth="1"/>
    <col min="9" max="10" width="8.28515625" style="140" bestFit="1" customWidth="1"/>
    <col min="11" max="11" width="1.5703125" style="140" customWidth="1"/>
    <col min="12" max="13" width="8.28515625" style="140" bestFit="1" customWidth="1"/>
    <col min="14" max="14" width="1.5703125" style="140" customWidth="1"/>
    <col min="15" max="16" width="8.28515625" style="140" bestFit="1" customWidth="1"/>
    <col min="17" max="17" width="1.5703125" style="140" customWidth="1"/>
    <col min="18" max="19" width="8.28515625" style="140" bestFit="1" customWidth="1"/>
    <col min="20" max="20" width="1.5703125" style="140" customWidth="1"/>
    <col min="21" max="22" width="8.28515625" style="140" bestFit="1" customWidth="1"/>
    <col min="23" max="23" width="1.5703125" style="140" customWidth="1"/>
    <col min="24" max="24" width="8.28515625" style="140" bestFit="1" customWidth="1"/>
    <col min="25" max="25" width="9" style="140" bestFit="1" customWidth="1"/>
    <col min="26" max="27" width="8.28515625" style="140" bestFit="1" customWidth="1"/>
    <col min="28" max="28" width="1.5703125" style="140" customWidth="1"/>
    <col min="29" max="30" width="9.28515625" style="140"/>
    <col min="31" max="31" width="1.5703125" style="140" customWidth="1"/>
    <col min="32" max="33" width="9.28515625" style="140"/>
    <col min="34" max="34" width="1" style="140" customWidth="1"/>
    <col min="35" max="36" width="9.28515625" style="140"/>
    <col min="37" max="37" width="2.28515625" style="140" customWidth="1"/>
    <col min="38" max="16384" width="9.28515625" style="140"/>
  </cols>
  <sheetData>
    <row r="1" spans="1:143" x14ac:dyDescent="0.2">
      <c r="A1" s="138" t="s">
        <v>99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</row>
    <row r="2" spans="1:143" x14ac:dyDescent="0.2">
      <c r="A2" s="138" t="s">
        <v>100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</row>
    <row r="3" spans="1:143" x14ac:dyDescent="0.2">
      <c r="A3" s="141"/>
    </row>
    <row r="4" spans="1:143" x14ac:dyDescent="0.2">
      <c r="A4" s="141" t="s">
        <v>101</v>
      </c>
    </row>
    <row r="5" spans="1:143" x14ac:dyDescent="0.2">
      <c r="C5" s="142" t="s">
        <v>102</v>
      </c>
      <c r="F5" s="142" t="s">
        <v>102</v>
      </c>
      <c r="I5" s="142" t="s">
        <v>102</v>
      </c>
      <c r="L5" s="142" t="s">
        <v>102</v>
      </c>
      <c r="O5" s="142" t="s">
        <v>102</v>
      </c>
      <c r="R5" s="142" t="s">
        <v>102</v>
      </c>
      <c r="U5" s="142" t="s">
        <v>103</v>
      </c>
      <c r="X5" s="142" t="s">
        <v>103</v>
      </c>
      <c r="Z5" s="142" t="s">
        <v>103</v>
      </c>
      <c r="AC5" s="142" t="s">
        <v>104</v>
      </c>
      <c r="AF5" s="142" t="s">
        <v>104</v>
      </c>
      <c r="AI5" s="143" t="s">
        <v>105</v>
      </c>
      <c r="AL5" s="142" t="s">
        <v>103</v>
      </c>
    </row>
    <row r="6" spans="1:143" s="142" customFormat="1" x14ac:dyDescent="0.2">
      <c r="A6" s="1" t="s">
        <v>106</v>
      </c>
      <c r="B6" s="144"/>
      <c r="C6" s="1" t="s">
        <v>107</v>
      </c>
      <c r="D6" s="1" t="s">
        <v>108</v>
      </c>
      <c r="E6" s="144"/>
      <c r="F6" s="1" t="s">
        <v>109</v>
      </c>
      <c r="G6" s="1" t="str">
        <f>+D6</f>
        <v>Cumulative</v>
      </c>
      <c r="H6" s="144"/>
      <c r="I6" s="1" t="s">
        <v>110</v>
      </c>
      <c r="J6" s="1" t="str">
        <f>+G6</f>
        <v>Cumulative</v>
      </c>
      <c r="K6" s="144"/>
      <c r="L6" s="1" t="s">
        <v>111</v>
      </c>
      <c r="M6" s="1" t="str">
        <f>+G6</f>
        <v>Cumulative</v>
      </c>
      <c r="N6" s="144"/>
      <c r="O6" s="1" t="s">
        <v>112</v>
      </c>
      <c r="P6" s="1" t="str">
        <f>+J6</f>
        <v>Cumulative</v>
      </c>
      <c r="Q6" s="144"/>
      <c r="R6" s="1" t="s">
        <v>113</v>
      </c>
      <c r="S6" s="1" t="str">
        <f>+J6</f>
        <v>Cumulative</v>
      </c>
      <c r="T6" s="144"/>
      <c r="U6" s="1" t="s">
        <v>114</v>
      </c>
      <c r="V6" s="1" t="str">
        <f>+P6</f>
        <v>Cumulative</v>
      </c>
      <c r="W6" s="144"/>
      <c r="X6" s="1" t="s">
        <v>112</v>
      </c>
      <c r="Y6" s="1" t="str">
        <f>+S6</f>
        <v>Cumulative</v>
      </c>
      <c r="Z6" s="1" t="s">
        <v>115</v>
      </c>
      <c r="AA6" s="1" t="str">
        <f>+V6</f>
        <v>Cumulative</v>
      </c>
      <c r="AB6" s="144"/>
      <c r="AC6" s="1" t="s">
        <v>116</v>
      </c>
      <c r="AD6" s="1" t="str">
        <f>+AA6</f>
        <v>Cumulative</v>
      </c>
      <c r="AE6" s="144"/>
      <c r="AF6" s="1" t="s">
        <v>117</v>
      </c>
      <c r="AG6" s="1" t="str">
        <f>+AD6</f>
        <v>Cumulative</v>
      </c>
      <c r="AH6" s="144"/>
      <c r="AI6" s="1" t="s">
        <v>107</v>
      </c>
      <c r="AJ6" s="1" t="s">
        <v>108</v>
      </c>
      <c r="AK6" s="144"/>
      <c r="AL6" s="1" t="s">
        <v>113</v>
      </c>
      <c r="AM6" s="1" t="str">
        <f>+AD6</f>
        <v>Cumulative</v>
      </c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</row>
    <row r="7" spans="1:143" x14ac:dyDescent="0.2">
      <c r="A7" s="142">
        <v>1</v>
      </c>
      <c r="C7" s="2">
        <v>0.33329999999999999</v>
      </c>
      <c r="D7" s="2">
        <f>+C7</f>
        <v>0.33329999999999999</v>
      </c>
      <c r="E7" s="2"/>
      <c r="F7" s="2">
        <v>0.2</v>
      </c>
      <c r="G7" s="2">
        <f>+F7</f>
        <v>0.2</v>
      </c>
      <c r="H7" s="2"/>
      <c r="I7" s="2">
        <v>0.1429</v>
      </c>
      <c r="J7" s="2">
        <f>+I7</f>
        <v>0.1429</v>
      </c>
      <c r="K7" s="2"/>
      <c r="L7" s="2">
        <v>0.11111</v>
      </c>
      <c r="M7" s="2">
        <f>+L7</f>
        <v>0.11111</v>
      </c>
      <c r="N7" s="2"/>
      <c r="O7" s="2">
        <v>0.1</v>
      </c>
      <c r="P7" s="2">
        <f>+O7</f>
        <v>0.1</v>
      </c>
      <c r="Q7" s="2"/>
      <c r="R7" s="2">
        <v>8.3299999999999999E-2</v>
      </c>
      <c r="S7" s="2">
        <f>+R7</f>
        <v>8.3299999999999999E-2</v>
      </c>
      <c r="T7" s="2"/>
      <c r="U7" s="2">
        <v>0.05</v>
      </c>
      <c r="V7" s="2">
        <f>+U7</f>
        <v>0.05</v>
      </c>
      <c r="W7" s="2"/>
      <c r="X7" s="2">
        <v>7.4999999999999997E-2</v>
      </c>
      <c r="Y7" s="2">
        <f>+X7</f>
        <v>7.4999999999999997E-2</v>
      </c>
      <c r="Z7" s="2">
        <v>3.7499999999999999E-2</v>
      </c>
      <c r="AA7" s="2">
        <f>+Z7</f>
        <v>3.7499999999999999E-2</v>
      </c>
      <c r="AB7" s="2"/>
      <c r="AC7" s="2">
        <v>1.72E-2</v>
      </c>
      <c r="AD7" s="2">
        <f>+AC7</f>
        <v>1.72E-2</v>
      </c>
      <c r="AE7" s="2"/>
      <c r="AF7" s="2">
        <v>1.2840000000000001E-2</v>
      </c>
      <c r="AG7" s="2">
        <f>+AF7</f>
        <v>1.2840000000000001E-2</v>
      </c>
      <c r="AH7" s="2"/>
      <c r="AI7" s="2">
        <f>1/3/2</f>
        <v>0.16666666666666666</v>
      </c>
      <c r="AJ7" s="2">
        <f>+AI7</f>
        <v>0.16666666666666666</v>
      </c>
      <c r="AK7" s="2"/>
      <c r="AL7" s="2">
        <v>6.25E-2</v>
      </c>
      <c r="AM7" s="2">
        <f>+AL7</f>
        <v>6.25E-2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</row>
    <row r="8" spans="1:143" x14ac:dyDescent="0.2">
      <c r="A8" s="142">
        <f>+A7+1</f>
        <v>2</v>
      </c>
      <c r="C8" s="2">
        <v>0.44450000000000001</v>
      </c>
      <c r="D8" s="2">
        <f>+D7+C8</f>
        <v>0.77780000000000005</v>
      </c>
      <c r="E8" s="2"/>
      <c r="F8" s="2">
        <v>0.32</v>
      </c>
      <c r="G8" s="2">
        <f>+G7+F8</f>
        <v>0.52</v>
      </c>
      <c r="H8" s="2"/>
      <c r="I8" s="2">
        <v>0.24490000000000001</v>
      </c>
      <c r="J8" s="2">
        <f>+J7+I8</f>
        <v>0.38780000000000003</v>
      </c>
      <c r="K8" s="2"/>
      <c r="L8" s="2">
        <v>0.19753000000000001</v>
      </c>
      <c r="M8" s="2">
        <f>+M7+L8</f>
        <v>0.30864000000000003</v>
      </c>
      <c r="N8" s="2"/>
      <c r="O8" s="2">
        <v>0.18</v>
      </c>
      <c r="P8" s="2">
        <f>+P7+O8</f>
        <v>0.28000000000000003</v>
      </c>
      <c r="Q8" s="2"/>
      <c r="R8" s="2">
        <v>0.15279999999999999</v>
      </c>
      <c r="S8" s="2">
        <f>+S7+R8</f>
        <v>0.23609999999999998</v>
      </c>
      <c r="T8" s="2"/>
      <c r="U8" s="2">
        <v>9.5000000000000001E-2</v>
      </c>
      <c r="V8" s="2">
        <f>+V7+U8</f>
        <v>0.14500000000000002</v>
      </c>
      <c r="W8" s="2"/>
      <c r="X8" s="2">
        <v>0.13875000000000001</v>
      </c>
      <c r="Y8" s="2">
        <f>+Y7+X8</f>
        <v>0.21375</v>
      </c>
      <c r="Z8" s="2">
        <v>7.2190000000000004E-2</v>
      </c>
      <c r="AA8" s="2">
        <f>+AA7+Z8</f>
        <v>0.10969000000000001</v>
      </c>
      <c r="AB8" s="2"/>
      <c r="AC8" s="2">
        <v>3.175E-2</v>
      </c>
      <c r="AD8" s="2">
        <f>+AD7+AC8</f>
        <v>4.895E-2</v>
      </c>
      <c r="AE8" s="2"/>
      <c r="AF8" s="2">
        <v>2.564E-2</v>
      </c>
      <c r="AG8" s="2">
        <f>+AG7+AF8</f>
        <v>3.848E-2</v>
      </c>
      <c r="AH8" s="2"/>
      <c r="AI8" s="2">
        <f>1/3</f>
        <v>0.33333333333333331</v>
      </c>
      <c r="AJ8" s="2">
        <f>+AJ7+AI8</f>
        <v>0.5</v>
      </c>
      <c r="AK8" s="2"/>
      <c r="AL8" s="2">
        <v>0.11719</v>
      </c>
      <c r="AM8" s="2">
        <f>+AM7+AL8</f>
        <v>0.17969000000000002</v>
      </c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</row>
    <row r="9" spans="1:143" x14ac:dyDescent="0.2">
      <c r="A9" s="142">
        <f t="shared" ref="A9:A46" si="0">+A8+1</f>
        <v>3</v>
      </c>
      <c r="C9" s="2">
        <v>0.14810000000000001</v>
      </c>
      <c r="D9" s="2">
        <f>+D8+C9</f>
        <v>0.92590000000000006</v>
      </c>
      <c r="E9" s="2"/>
      <c r="F9" s="2">
        <v>0.192</v>
      </c>
      <c r="G9" s="2">
        <f>+G8+F9</f>
        <v>0.71199999999999997</v>
      </c>
      <c r="H9" s="2"/>
      <c r="I9" s="2">
        <v>0.1749</v>
      </c>
      <c r="J9" s="2">
        <f t="shared" ref="J9:J14" si="1">+J8+I9</f>
        <v>0.56269999999999998</v>
      </c>
      <c r="K9" s="2"/>
      <c r="L9" s="2">
        <v>0.15364</v>
      </c>
      <c r="M9" s="2">
        <f t="shared" ref="M9:M16" si="2">+M8+L9</f>
        <v>0.46228000000000002</v>
      </c>
      <c r="N9" s="2"/>
      <c r="O9" s="2">
        <v>0.14399999999999999</v>
      </c>
      <c r="P9" s="2">
        <f t="shared" ref="P9:P17" si="3">+P8+O9</f>
        <v>0.42400000000000004</v>
      </c>
      <c r="Q9" s="2"/>
      <c r="R9" s="2">
        <v>0.1273</v>
      </c>
      <c r="S9" s="2">
        <f t="shared" ref="S9:S19" si="4">+S8+R9</f>
        <v>0.36339999999999995</v>
      </c>
      <c r="T9" s="2"/>
      <c r="U9" s="2">
        <v>8.5500000000000007E-2</v>
      </c>
      <c r="V9" s="2">
        <f t="shared" ref="V9:V22" si="5">+V8+U9</f>
        <v>0.23050000000000004</v>
      </c>
      <c r="W9" s="2"/>
      <c r="X9" s="2">
        <v>0.11794</v>
      </c>
      <c r="Y9" s="2">
        <f t="shared" ref="Y9:Y17" si="6">+Y8+X9</f>
        <v>0.33168999999999998</v>
      </c>
      <c r="Z9" s="2">
        <v>6.6769999999999996E-2</v>
      </c>
      <c r="AA9" s="2">
        <f t="shared" ref="AA9:AA24" si="7">+AA8+Z9</f>
        <v>0.17646000000000001</v>
      </c>
      <c r="AB9" s="2"/>
      <c r="AC9" s="2">
        <v>3.175E-2</v>
      </c>
      <c r="AD9" s="2">
        <f t="shared" ref="AD9:AD38" si="8">+AD8+AC9</f>
        <v>8.0699999999999994E-2</v>
      </c>
      <c r="AE9" s="2"/>
      <c r="AF9" s="2">
        <v>2.564E-2</v>
      </c>
      <c r="AG9" s="2">
        <f t="shared" ref="AG9:AG46" si="9">+AG8+AF9</f>
        <v>6.4119999999999996E-2</v>
      </c>
      <c r="AH9" s="2"/>
      <c r="AI9" s="2">
        <f>1/3</f>
        <v>0.33333333333333331</v>
      </c>
      <c r="AJ9" s="2">
        <f>+AJ8+AI9</f>
        <v>0.83333333333333326</v>
      </c>
      <c r="AK9" s="2"/>
      <c r="AL9" s="2">
        <v>0.10255</v>
      </c>
      <c r="AM9" s="2">
        <f t="shared" ref="AM9:AM19" si="10">+AM8+AL9</f>
        <v>0.28224000000000005</v>
      </c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</row>
    <row r="10" spans="1:143" x14ac:dyDescent="0.2">
      <c r="A10" s="142">
        <f t="shared" si="0"/>
        <v>4</v>
      </c>
      <c r="C10" s="2">
        <v>7.4099999999999999E-2</v>
      </c>
      <c r="D10" s="2">
        <f>+D9+C10</f>
        <v>1</v>
      </c>
      <c r="E10" s="2"/>
      <c r="F10" s="2">
        <v>0.1152</v>
      </c>
      <c r="G10" s="2">
        <f>+G9+F10</f>
        <v>0.82719999999999994</v>
      </c>
      <c r="H10" s="2"/>
      <c r="I10" s="2">
        <v>0.1249</v>
      </c>
      <c r="J10" s="2">
        <f t="shared" si="1"/>
        <v>0.68759999999999999</v>
      </c>
      <c r="K10" s="2"/>
      <c r="L10" s="2">
        <v>0.11949</v>
      </c>
      <c r="M10" s="2">
        <f t="shared" si="2"/>
        <v>0.58177000000000001</v>
      </c>
      <c r="N10" s="2"/>
      <c r="O10" s="2">
        <v>0.1152</v>
      </c>
      <c r="P10" s="2">
        <f t="shared" si="3"/>
        <v>0.53920000000000001</v>
      </c>
      <c r="Q10" s="2"/>
      <c r="R10" s="2">
        <v>0.1061</v>
      </c>
      <c r="S10" s="2">
        <f t="shared" si="4"/>
        <v>0.46949999999999992</v>
      </c>
      <c r="T10" s="2"/>
      <c r="U10" s="2">
        <v>7.6999999999999999E-2</v>
      </c>
      <c r="V10" s="2">
        <f t="shared" si="5"/>
        <v>0.30750000000000005</v>
      </c>
      <c r="W10" s="2"/>
      <c r="X10" s="2">
        <v>0.10025000000000001</v>
      </c>
      <c r="Y10" s="2">
        <f t="shared" si="6"/>
        <v>0.43193999999999999</v>
      </c>
      <c r="Z10" s="2">
        <v>6.1769999999999999E-2</v>
      </c>
      <c r="AA10" s="2">
        <f t="shared" si="7"/>
        <v>0.23823</v>
      </c>
      <c r="AB10" s="2"/>
      <c r="AC10" s="2">
        <v>3.175E-2</v>
      </c>
      <c r="AD10" s="2">
        <f t="shared" si="8"/>
        <v>0.11244999999999999</v>
      </c>
      <c r="AE10" s="2"/>
      <c r="AF10" s="2">
        <v>2.564E-2</v>
      </c>
      <c r="AG10" s="2">
        <f t="shared" si="9"/>
        <v>8.9759999999999993E-2</v>
      </c>
      <c r="AH10" s="2"/>
      <c r="AI10" s="2">
        <f>1/3/2</f>
        <v>0.16666666666666666</v>
      </c>
      <c r="AJ10" s="2">
        <f>+AJ9+AI10</f>
        <v>0.99999999999999989</v>
      </c>
      <c r="AK10" s="2"/>
      <c r="AL10" s="2">
        <v>8.9730000000000004E-2</v>
      </c>
      <c r="AM10" s="2">
        <f t="shared" si="10"/>
        <v>0.37197000000000002</v>
      </c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</row>
    <row r="11" spans="1:143" x14ac:dyDescent="0.2">
      <c r="A11" s="142">
        <f t="shared" si="0"/>
        <v>5</v>
      </c>
      <c r="C11" s="2"/>
      <c r="D11" s="2"/>
      <c r="E11" s="2"/>
      <c r="F11" s="2">
        <v>0.1152</v>
      </c>
      <c r="G11" s="2">
        <f>+G10+F11</f>
        <v>0.9423999999999999</v>
      </c>
      <c r="H11" s="2"/>
      <c r="I11" s="2">
        <v>8.9300000000000004E-2</v>
      </c>
      <c r="J11" s="2">
        <f t="shared" si="1"/>
        <v>0.77690000000000003</v>
      </c>
      <c r="K11" s="2"/>
      <c r="L11" s="2">
        <v>9.2939999999999995E-2</v>
      </c>
      <c r="M11" s="2">
        <f t="shared" si="2"/>
        <v>0.67471000000000003</v>
      </c>
      <c r="N11" s="2"/>
      <c r="O11" s="2">
        <v>9.2200000000000004E-2</v>
      </c>
      <c r="P11" s="2">
        <f t="shared" si="3"/>
        <v>0.63139999999999996</v>
      </c>
      <c r="Q11" s="2"/>
      <c r="R11" s="2">
        <v>8.8400000000000006E-2</v>
      </c>
      <c r="S11" s="2">
        <f t="shared" si="4"/>
        <v>0.55789999999999995</v>
      </c>
      <c r="T11" s="2"/>
      <c r="U11" s="2">
        <v>6.93E-2</v>
      </c>
      <c r="V11" s="2">
        <f t="shared" si="5"/>
        <v>0.37680000000000002</v>
      </c>
      <c r="W11" s="2"/>
      <c r="X11" s="2">
        <v>8.7389999999999995E-2</v>
      </c>
      <c r="Y11" s="2">
        <f t="shared" si="6"/>
        <v>0.51932999999999996</v>
      </c>
      <c r="Z11" s="2">
        <v>5.713E-2</v>
      </c>
      <c r="AA11" s="2">
        <f t="shared" si="7"/>
        <v>0.29536000000000001</v>
      </c>
      <c r="AB11" s="2"/>
      <c r="AC11" s="2">
        <v>3.175E-2</v>
      </c>
      <c r="AD11" s="2">
        <f t="shared" si="8"/>
        <v>0.14419999999999999</v>
      </c>
      <c r="AE11" s="2"/>
      <c r="AF11" s="2">
        <v>2.564E-2</v>
      </c>
      <c r="AG11" s="2">
        <f t="shared" si="9"/>
        <v>0.11539999999999999</v>
      </c>
      <c r="AH11" s="2"/>
      <c r="AI11" s="2"/>
      <c r="AJ11" s="2"/>
      <c r="AK11" s="2"/>
      <c r="AL11" s="2">
        <v>7.8520000000000006E-2</v>
      </c>
      <c r="AM11" s="2">
        <f t="shared" si="10"/>
        <v>0.45049000000000006</v>
      </c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</row>
    <row r="12" spans="1:143" x14ac:dyDescent="0.2">
      <c r="A12" s="142">
        <f t="shared" si="0"/>
        <v>6</v>
      </c>
      <c r="C12" s="2"/>
      <c r="D12" s="2"/>
      <c r="E12" s="2"/>
      <c r="F12" s="2">
        <v>5.7599999999999998E-2</v>
      </c>
      <c r="G12" s="2">
        <f>+G11+F12</f>
        <v>0.99999999999999989</v>
      </c>
      <c r="H12" s="2"/>
      <c r="I12" s="2">
        <v>8.9200000000000002E-2</v>
      </c>
      <c r="J12" s="2">
        <f t="shared" si="1"/>
        <v>0.86610000000000009</v>
      </c>
      <c r="K12" s="2"/>
      <c r="L12" s="2">
        <v>7.2289999999999993E-2</v>
      </c>
      <c r="M12" s="2">
        <f t="shared" si="2"/>
        <v>0.747</v>
      </c>
      <c r="N12" s="2"/>
      <c r="O12" s="2">
        <v>7.3700000000000002E-2</v>
      </c>
      <c r="P12" s="2">
        <f t="shared" si="3"/>
        <v>0.70509999999999995</v>
      </c>
      <c r="Q12" s="2"/>
      <c r="R12" s="2">
        <v>7.3700000000000002E-2</v>
      </c>
      <c r="S12" s="2">
        <f t="shared" si="4"/>
        <v>0.63159999999999994</v>
      </c>
      <c r="T12" s="2"/>
      <c r="U12" s="2">
        <v>6.2300000000000001E-2</v>
      </c>
      <c r="V12" s="2">
        <f t="shared" si="5"/>
        <v>0.43910000000000005</v>
      </c>
      <c r="W12" s="2"/>
      <c r="X12" s="2">
        <v>8.7389999999999995E-2</v>
      </c>
      <c r="Y12" s="2">
        <f t="shared" si="6"/>
        <v>0.60671999999999993</v>
      </c>
      <c r="Z12" s="2">
        <v>5.2850000000000001E-2</v>
      </c>
      <c r="AA12" s="2">
        <f t="shared" si="7"/>
        <v>0.34821000000000002</v>
      </c>
      <c r="AB12" s="2"/>
      <c r="AC12" s="2">
        <v>3.175E-2</v>
      </c>
      <c r="AD12" s="2">
        <f t="shared" si="8"/>
        <v>0.17595</v>
      </c>
      <c r="AE12" s="2"/>
      <c r="AF12" s="2">
        <v>2.564E-2</v>
      </c>
      <c r="AG12" s="2">
        <f t="shared" si="9"/>
        <v>0.14104</v>
      </c>
      <c r="AH12" s="2"/>
      <c r="AI12" s="2"/>
      <c r="AJ12" s="2"/>
      <c r="AK12" s="2"/>
      <c r="AL12" s="2">
        <v>7.3270000000000002E-2</v>
      </c>
      <c r="AM12" s="2">
        <f t="shared" si="10"/>
        <v>0.52376</v>
      </c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</row>
    <row r="13" spans="1:143" x14ac:dyDescent="0.2">
      <c r="A13" s="142">
        <f t="shared" si="0"/>
        <v>7</v>
      </c>
      <c r="C13" s="2"/>
      <c r="D13" s="2"/>
      <c r="E13" s="2"/>
      <c r="F13" s="2"/>
      <c r="G13" s="2"/>
      <c r="H13" s="2"/>
      <c r="I13" s="2">
        <v>8.9300000000000004E-2</v>
      </c>
      <c r="J13" s="2">
        <f t="shared" si="1"/>
        <v>0.95540000000000014</v>
      </c>
      <c r="K13" s="2"/>
      <c r="L13" s="2">
        <v>7.2279999999999997E-2</v>
      </c>
      <c r="M13" s="2">
        <f t="shared" si="2"/>
        <v>0.81928000000000001</v>
      </c>
      <c r="N13" s="2"/>
      <c r="O13" s="2">
        <v>6.5500000000000003E-2</v>
      </c>
      <c r="P13" s="2">
        <f t="shared" si="3"/>
        <v>0.77059999999999995</v>
      </c>
      <c r="Q13" s="2"/>
      <c r="R13" s="2">
        <v>6.1400000000000003E-2</v>
      </c>
      <c r="S13" s="2">
        <f t="shared" si="4"/>
        <v>0.69299999999999995</v>
      </c>
      <c r="T13" s="2"/>
      <c r="U13" s="2">
        <v>5.8999999999999997E-2</v>
      </c>
      <c r="V13" s="2">
        <f t="shared" si="5"/>
        <v>0.49810000000000004</v>
      </c>
      <c r="W13" s="2"/>
      <c r="X13" s="2">
        <v>8.7389999999999995E-2</v>
      </c>
      <c r="Y13" s="2">
        <f t="shared" si="6"/>
        <v>0.69410999999999989</v>
      </c>
      <c r="Z13" s="2">
        <v>4.888E-2</v>
      </c>
      <c r="AA13" s="2">
        <f t="shared" si="7"/>
        <v>0.39709</v>
      </c>
      <c r="AB13" s="2"/>
      <c r="AC13" s="2">
        <v>3.175E-2</v>
      </c>
      <c r="AD13" s="2">
        <f t="shared" si="8"/>
        <v>0.2077</v>
      </c>
      <c r="AE13" s="2"/>
      <c r="AF13" s="2">
        <v>2.564E-2</v>
      </c>
      <c r="AG13" s="2">
        <f t="shared" si="9"/>
        <v>0.16667999999999999</v>
      </c>
      <c r="AH13" s="2"/>
      <c r="AI13" s="2"/>
      <c r="AJ13" s="2"/>
      <c r="AK13" s="2"/>
      <c r="AL13" s="2">
        <v>7.3270000000000002E-2</v>
      </c>
      <c r="AM13" s="2">
        <f t="shared" si="10"/>
        <v>0.59702999999999995</v>
      </c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</row>
    <row r="14" spans="1:143" x14ac:dyDescent="0.2">
      <c r="A14" s="142">
        <f t="shared" si="0"/>
        <v>8</v>
      </c>
      <c r="C14" s="2"/>
      <c r="D14" s="2"/>
      <c r="E14" s="2"/>
      <c r="F14" s="2"/>
      <c r="G14" s="2"/>
      <c r="H14" s="2"/>
      <c r="I14" s="2">
        <v>4.4600000000000001E-2</v>
      </c>
      <c r="J14" s="2">
        <f t="shared" si="1"/>
        <v>1.0000000000000002</v>
      </c>
      <c r="K14" s="2"/>
      <c r="L14" s="2">
        <v>7.2289999999999993E-2</v>
      </c>
      <c r="M14" s="2">
        <f t="shared" si="2"/>
        <v>0.89156999999999997</v>
      </c>
      <c r="N14" s="2"/>
      <c r="O14" s="2">
        <v>6.5500000000000003E-2</v>
      </c>
      <c r="P14" s="2">
        <f t="shared" si="3"/>
        <v>0.83609999999999995</v>
      </c>
      <c r="Q14" s="2"/>
      <c r="R14" s="2">
        <v>5.5800000000000002E-2</v>
      </c>
      <c r="S14" s="2">
        <f t="shared" si="4"/>
        <v>0.74879999999999991</v>
      </c>
      <c r="T14" s="2"/>
      <c r="U14" s="2">
        <v>5.8999999999999997E-2</v>
      </c>
      <c r="V14" s="2">
        <f t="shared" si="5"/>
        <v>0.55710000000000004</v>
      </c>
      <c r="W14" s="2"/>
      <c r="X14" s="2">
        <v>8.7389999999999995E-2</v>
      </c>
      <c r="Y14" s="2">
        <f t="shared" si="6"/>
        <v>0.78149999999999986</v>
      </c>
      <c r="Z14" s="2">
        <v>4.5220000000000003E-2</v>
      </c>
      <c r="AA14" s="2">
        <f t="shared" si="7"/>
        <v>0.44230999999999998</v>
      </c>
      <c r="AB14" s="2"/>
      <c r="AC14" s="2">
        <v>3.1739999999999997E-2</v>
      </c>
      <c r="AD14" s="2">
        <f t="shared" si="8"/>
        <v>0.23943999999999999</v>
      </c>
      <c r="AE14" s="2"/>
      <c r="AF14" s="2">
        <v>2.564E-2</v>
      </c>
      <c r="AG14" s="2">
        <f t="shared" si="9"/>
        <v>0.19231999999999999</v>
      </c>
      <c r="AH14" s="2"/>
      <c r="AI14" s="2"/>
      <c r="AJ14" s="2"/>
      <c r="AK14" s="2"/>
      <c r="AL14" s="2">
        <v>7.3270000000000002E-2</v>
      </c>
      <c r="AM14" s="2">
        <f t="shared" si="10"/>
        <v>0.6702999999999999</v>
      </c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</row>
    <row r="15" spans="1:143" x14ac:dyDescent="0.2">
      <c r="A15" s="142">
        <f t="shared" si="0"/>
        <v>9</v>
      </c>
      <c r="C15" s="2"/>
      <c r="D15" s="2"/>
      <c r="E15" s="2"/>
      <c r="F15" s="2"/>
      <c r="G15" s="2"/>
      <c r="H15" s="2"/>
      <c r="I15" s="2"/>
      <c r="J15" s="2"/>
      <c r="K15" s="2"/>
      <c r="L15" s="2">
        <v>7.2289999999999993E-2</v>
      </c>
      <c r="M15" s="2">
        <f t="shared" si="2"/>
        <v>0.96385999999999994</v>
      </c>
      <c r="N15" s="2"/>
      <c r="O15" s="2">
        <v>6.5600000000000006E-2</v>
      </c>
      <c r="P15" s="2">
        <f t="shared" si="3"/>
        <v>0.90169999999999995</v>
      </c>
      <c r="Q15" s="2"/>
      <c r="R15" s="2">
        <v>5.5800000000000002E-2</v>
      </c>
      <c r="S15" s="2">
        <f t="shared" si="4"/>
        <v>0.80459999999999987</v>
      </c>
      <c r="T15" s="2"/>
      <c r="U15" s="2">
        <v>5.91E-2</v>
      </c>
      <c r="V15" s="2">
        <f t="shared" si="5"/>
        <v>0.61620000000000008</v>
      </c>
      <c r="W15" s="2"/>
      <c r="X15" s="2">
        <v>8.7389999999999995E-2</v>
      </c>
      <c r="Y15" s="2">
        <f t="shared" si="6"/>
        <v>0.86888999999999983</v>
      </c>
      <c r="Z15" s="2">
        <v>4.462E-2</v>
      </c>
      <c r="AA15" s="2">
        <f t="shared" si="7"/>
        <v>0.48692999999999997</v>
      </c>
      <c r="AB15" s="2"/>
      <c r="AC15" s="2">
        <v>3.175E-2</v>
      </c>
      <c r="AD15" s="2">
        <f t="shared" si="8"/>
        <v>0.27118999999999999</v>
      </c>
      <c r="AE15" s="2"/>
      <c r="AF15" s="2">
        <v>2.564E-2</v>
      </c>
      <c r="AG15" s="2">
        <f t="shared" si="9"/>
        <v>0.21795999999999999</v>
      </c>
      <c r="AH15" s="2"/>
      <c r="AI15" s="2"/>
      <c r="AJ15" s="2"/>
      <c r="AK15" s="2"/>
      <c r="AL15" s="2">
        <v>7.3270000000000002E-2</v>
      </c>
      <c r="AM15" s="2">
        <f t="shared" si="10"/>
        <v>0.74356999999999984</v>
      </c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</row>
    <row r="16" spans="1:143" x14ac:dyDescent="0.2">
      <c r="A16" s="142">
        <f t="shared" si="0"/>
        <v>10</v>
      </c>
      <c r="C16" s="2"/>
      <c r="D16" s="2"/>
      <c r="E16" s="2"/>
      <c r="F16" s="2"/>
      <c r="G16" s="2"/>
      <c r="H16" s="2"/>
      <c r="I16" s="2"/>
      <c r="J16" s="2"/>
      <c r="K16" s="2"/>
      <c r="L16" s="2">
        <v>3.6139999999999999E-2</v>
      </c>
      <c r="M16" s="2">
        <f t="shared" si="2"/>
        <v>0.99999999999999989</v>
      </c>
      <c r="N16" s="2"/>
      <c r="O16" s="2">
        <v>6.5500000000000003E-2</v>
      </c>
      <c r="P16" s="2">
        <f t="shared" si="3"/>
        <v>0.96719999999999995</v>
      </c>
      <c r="Q16" s="2"/>
      <c r="R16" s="2">
        <v>5.5899999999999998E-2</v>
      </c>
      <c r="S16" s="2">
        <f t="shared" si="4"/>
        <v>0.86049999999999982</v>
      </c>
      <c r="T16" s="2"/>
      <c r="U16" s="2">
        <v>5.8999999999999997E-2</v>
      </c>
      <c r="V16" s="2">
        <f t="shared" si="5"/>
        <v>0.67520000000000002</v>
      </c>
      <c r="W16" s="2"/>
      <c r="X16" s="2">
        <v>8.7389999999999995E-2</v>
      </c>
      <c r="Y16" s="2">
        <f t="shared" si="6"/>
        <v>0.9562799999999998</v>
      </c>
      <c r="Z16" s="2">
        <v>4.4609999999999997E-2</v>
      </c>
      <c r="AA16" s="2">
        <f t="shared" si="7"/>
        <v>0.53154000000000001</v>
      </c>
      <c r="AB16" s="2"/>
      <c r="AC16" s="2">
        <v>3.1739999999999997E-2</v>
      </c>
      <c r="AD16" s="2">
        <f t="shared" si="8"/>
        <v>0.30292999999999998</v>
      </c>
      <c r="AE16" s="2"/>
      <c r="AF16" s="2">
        <v>2.564E-2</v>
      </c>
      <c r="AG16" s="2">
        <f t="shared" si="9"/>
        <v>0.24359999999999998</v>
      </c>
      <c r="AH16" s="2"/>
      <c r="AI16" s="2"/>
      <c r="AJ16" s="2"/>
      <c r="AK16" s="2"/>
      <c r="AL16" s="2">
        <v>7.3270000000000002E-2</v>
      </c>
      <c r="AM16" s="2">
        <f t="shared" si="10"/>
        <v>0.81683999999999979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</row>
    <row r="17" spans="1:143" x14ac:dyDescent="0.2">
      <c r="A17" s="142">
        <f t="shared" si="0"/>
        <v>11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>
        <v>3.2800000000000003E-2</v>
      </c>
      <c r="P17" s="2">
        <f t="shared" si="3"/>
        <v>1</v>
      </c>
      <c r="Q17" s="2"/>
      <c r="R17" s="2">
        <v>5.5800000000000002E-2</v>
      </c>
      <c r="S17" s="2">
        <f t="shared" si="4"/>
        <v>0.91629999999999978</v>
      </c>
      <c r="T17" s="2"/>
      <c r="U17" s="2">
        <v>5.91E-2</v>
      </c>
      <c r="V17" s="2">
        <f t="shared" si="5"/>
        <v>0.73430000000000006</v>
      </c>
      <c r="W17" s="2"/>
      <c r="X17" s="2">
        <v>4.3720000000000002E-2</v>
      </c>
      <c r="Y17" s="2">
        <f t="shared" si="6"/>
        <v>0.99999999999999978</v>
      </c>
      <c r="Z17" s="2">
        <v>4.462E-2</v>
      </c>
      <c r="AA17" s="2">
        <f t="shared" si="7"/>
        <v>0.57616000000000001</v>
      </c>
      <c r="AB17" s="2"/>
      <c r="AC17" s="2">
        <v>3.175E-2</v>
      </c>
      <c r="AD17" s="2">
        <f t="shared" si="8"/>
        <v>0.33467999999999998</v>
      </c>
      <c r="AE17" s="2"/>
      <c r="AF17" s="2">
        <v>2.564E-2</v>
      </c>
      <c r="AG17" s="2">
        <f t="shared" si="9"/>
        <v>0.26923999999999998</v>
      </c>
      <c r="AH17" s="2"/>
      <c r="AI17" s="2"/>
      <c r="AJ17" s="2"/>
      <c r="AK17" s="2"/>
      <c r="AL17" s="2">
        <v>7.3270000000000002E-2</v>
      </c>
      <c r="AM17" s="2">
        <f t="shared" si="10"/>
        <v>0.89010999999999973</v>
      </c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</row>
    <row r="18" spans="1:143" x14ac:dyDescent="0.2">
      <c r="A18" s="142">
        <f t="shared" si="0"/>
        <v>12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>
        <v>5.5800000000000002E-2</v>
      </c>
      <c r="S18" s="2">
        <f t="shared" si="4"/>
        <v>0.97209999999999974</v>
      </c>
      <c r="T18" s="2"/>
      <c r="U18" s="2">
        <v>5.8999999999999997E-2</v>
      </c>
      <c r="V18" s="2">
        <f t="shared" si="5"/>
        <v>0.79330000000000012</v>
      </c>
      <c r="W18" s="2"/>
      <c r="X18" s="2"/>
      <c r="Y18" s="2"/>
      <c r="Z18" s="2">
        <v>4.4609999999999997E-2</v>
      </c>
      <c r="AA18" s="2">
        <f t="shared" si="7"/>
        <v>0.62077000000000004</v>
      </c>
      <c r="AB18" s="2"/>
      <c r="AC18" s="2">
        <v>3.1739999999999997E-2</v>
      </c>
      <c r="AD18" s="2">
        <f t="shared" si="8"/>
        <v>0.36641999999999997</v>
      </c>
      <c r="AE18" s="2"/>
      <c r="AF18" s="2">
        <v>2.564E-2</v>
      </c>
      <c r="AG18" s="2">
        <f t="shared" si="9"/>
        <v>0.29487999999999998</v>
      </c>
      <c r="AH18" s="2"/>
      <c r="AI18" s="2"/>
      <c r="AJ18" s="2"/>
      <c r="AK18" s="2"/>
      <c r="AL18" s="2">
        <v>7.3270000000000002E-2</v>
      </c>
      <c r="AM18" s="2">
        <f t="shared" si="10"/>
        <v>0.96337999999999968</v>
      </c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</row>
    <row r="19" spans="1:143" x14ac:dyDescent="0.2">
      <c r="A19" s="142">
        <f t="shared" si="0"/>
        <v>13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>
        <v>2.7900000000000001E-2</v>
      </c>
      <c r="S19" s="2">
        <f t="shared" si="4"/>
        <v>0.99999999999999978</v>
      </c>
      <c r="T19" s="2"/>
      <c r="U19" s="2">
        <v>5.91E-2</v>
      </c>
      <c r="V19" s="2">
        <f t="shared" si="5"/>
        <v>0.85240000000000016</v>
      </c>
      <c r="W19" s="2"/>
      <c r="X19" s="2"/>
      <c r="Y19" s="2"/>
      <c r="Z19" s="2">
        <v>4.462E-2</v>
      </c>
      <c r="AA19" s="2">
        <f t="shared" si="7"/>
        <v>0.66539000000000004</v>
      </c>
      <c r="AB19" s="2"/>
      <c r="AC19" s="2">
        <v>3.175E-2</v>
      </c>
      <c r="AD19" s="2">
        <f t="shared" si="8"/>
        <v>0.39816999999999997</v>
      </c>
      <c r="AE19" s="2"/>
      <c r="AF19" s="2">
        <v>2.564E-2</v>
      </c>
      <c r="AG19" s="2">
        <f t="shared" si="9"/>
        <v>0.32051999999999997</v>
      </c>
      <c r="AH19" s="2"/>
      <c r="AI19" s="2"/>
      <c r="AJ19" s="2"/>
      <c r="AK19" s="2"/>
      <c r="AL19" s="2">
        <v>3.662E-2</v>
      </c>
      <c r="AM19" s="2">
        <f t="shared" si="10"/>
        <v>0.99999999999999967</v>
      </c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</row>
    <row r="20" spans="1:143" x14ac:dyDescent="0.2">
      <c r="A20" s="142">
        <f t="shared" si="0"/>
        <v>14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>
        <v>5.8999999999999997E-2</v>
      </c>
      <c r="V20" s="2">
        <f t="shared" si="5"/>
        <v>0.91140000000000021</v>
      </c>
      <c r="W20" s="2"/>
      <c r="X20" s="2"/>
      <c r="Y20" s="2"/>
      <c r="Z20" s="2">
        <v>4.4609999999999997E-2</v>
      </c>
      <c r="AA20" s="2">
        <f t="shared" si="7"/>
        <v>0.71000000000000008</v>
      </c>
      <c r="AB20" s="2"/>
      <c r="AC20" s="2">
        <v>3.1739999999999997E-2</v>
      </c>
      <c r="AD20" s="2">
        <f t="shared" si="8"/>
        <v>0.42990999999999996</v>
      </c>
      <c r="AE20" s="2"/>
      <c r="AF20" s="2">
        <v>2.564E-2</v>
      </c>
      <c r="AG20" s="2">
        <f t="shared" si="9"/>
        <v>0.34615999999999997</v>
      </c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</row>
    <row r="21" spans="1:143" x14ac:dyDescent="0.2">
      <c r="A21" s="142">
        <f t="shared" si="0"/>
        <v>15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>
        <v>5.91E-2</v>
      </c>
      <c r="V21" s="2">
        <f t="shared" si="5"/>
        <v>0.97050000000000025</v>
      </c>
      <c r="W21" s="2"/>
      <c r="X21" s="2"/>
      <c r="Y21" s="2"/>
      <c r="Z21" s="2">
        <v>4.462E-2</v>
      </c>
      <c r="AA21" s="2">
        <f t="shared" si="7"/>
        <v>0.75462000000000007</v>
      </c>
      <c r="AB21" s="2"/>
      <c r="AC21" s="2">
        <v>3.175E-2</v>
      </c>
      <c r="AD21" s="2">
        <f t="shared" si="8"/>
        <v>0.46165999999999996</v>
      </c>
      <c r="AE21" s="2"/>
      <c r="AF21" s="2">
        <v>2.564E-2</v>
      </c>
      <c r="AG21" s="2">
        <f t="shared" si="9"/>
        <v>0.37179999999999996</v>
      </c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</row>
    <row r="22" spans="1:143" x14ac:dyDescent="0.2">
      <c r="A22" s="142">
        <f t="shared" si="0"/>
        <v>16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>
        <v>2.9499999999999998E-2</v>
      </c>
      <c r="V22" s="2">
        <f t="shared" si="5"/>
        <v>1.0000000000000002</v>
      </c>
      <c r="W22" s="2"/>
      <c r="X22" s="2"/>
      <c r="Y22" s="2"/>
      <c r="Z22" s="2">
        <v>4.4609999999999997E-2</v>
      </c>
      <c r="AA22" s="2">
        <f t="shared" si="7"/>
        <v>0.79923000000000011</v>
      </c>
      <c r="AB22" s="2"/>
      <c r="AC22" s="2">
        <v>3.1739999999999997E-2</v>
      </c>
      <c r="AD22" s="2">
        <f t="shared" si="8"/>
        <v>0.49339999999999995</v>
      </c>
      <c r="AE22" s="2"/>
      <c r="AF22" s="2">
        <v>2.564E-2</v>
      </c>
      <c r="AG22" s="2">
        <f t="shared" si="9"/>
        <v>0.39743999999999996</v>
      </c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</row>
    <row r="23" spans="1:143" x14ac:dyDescent="0.2">
      <c r="A23" s="142">
        <f t="shared" si="0"/>
        <v>17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>
        <v>4.462E-2</v>
      </c>
      <c r="AA23" s="2">
        <f t="shared" si="7"/>
        <v>0.8438500000000001</v>
      </c>
      <c r="AB23" s="2"/>
      <c r="AC23" s="2">
        <v>3.175E-2</v>
      </c>
      <c r="AD23" s="2">
        <f t="shared" si="8"/>
        <v>0.52515000000000001</v>
      </c>
      <c r="AE23" s="2"/>
      <c r="AF23" s="2">
        <v>2.564E-2</v>
      </c>
      <c r="AG23" s="2">
        <f t="shared" si="9"/>
        <v>0.42307999999999996</v>
      </c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</row>
    <row r="24" spans="1:143" x14ac:dyDescent="0.2">
      <c r="A24" s="142">
        <f t="shared" si="0"/>
        <v>18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>
        <v>4.4609999999999997E-2</v>
      </c>
      <c r="AA24" s="2">
        <f t="shared" si="7"/>
        <v>0.88846000000000014</v>
      </c>
      <c r="AB24" s="2"/>
      <c r="AC24" s="2">
        <v>3.1739999999999997E-2</v>
      </c>
      <c r="AD24" s="2">
        <f t="shared" si="8"/>
        <v>0.55689</v>
      </c>
      <c r="AE24" s="2"/>
      <c r="AF24" s="2">
        <v>2.564E-2</v>
      </c>
      <c r="AG24" s="2">
        <f t="shared" si="9"/>
        <v>0.44871999999999995</v>
      </c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</row>
    <row r="25" spans="1:143" x14ac:dyDescent="0.2">
      <c r="A25" s="142">
        <f t="shared" si="0"/>
        <v>19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>
        <v>4.462E-2</v>
      </c>
      <c r="AA25" s="2">
        <f>+AA24+Z25</f>
        <v>0.93308000000000013</v>
      </c>
      <c r="AB25" s="2"/>
      <c r="AC25" s="2">
        <v>3.175E-2</v>
      </c>
      <c r="AD25" s="2">
        <f t="shared" si="8"/>
        <v>0.58864000000000005</v>
      </c>
      <c r="AE25" s="2"/>
      <c r="AF25" s="2">
        <v>2.564E-2</v>
      </c>
      <c r="AG25" s="2">
        <f t="shared" si="9"/>
        <v>0.47435999999999995</v>
      </c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</row>
    <row r="26" spans="1:143" x14ac:dyDescent="0.2">
      <c r="A26" s="142">
        <f t="shared" si="0"/>
        <v>20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>
        <v>4.4609999999999997E-2</v>
      </c>
      <c r="AA26" s="2">
        <f>+AA25+Z26</f>
        <v>0.97769000000000017</v>
      </c>
      <c r="AB26" s="2"/>
      <c r="AC26" s="2">
        <v>3.1739999999999997E-2</v>
      </c>
      <c r="AD26" s="2">
        <f t="shared" si="8"/>
        <v>0.62038000000000004</v>
      </c>
      <c r="AE26" s="2"/>
      <c r="AF26" s="2">
        <v>2.564E-2</v>
      </c>
      <c r="AG26" s="2">
        <f t="shared" si="9"/>
        <v>0.49999999999999994</v>
      </c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</row>
    <row r="27" spans="1:143" x14ac:dyDescent="0.2">
      <c r="A27" s="142">
        <f t="shared" si="0"/>
        <v>21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>
        <v>2.231E-2</v>
      </c>
      <c r="AA27" s="2">
        <f>+AA26+Z27</f>
        <v>1.0000000000000002</v>
      </c>
      <c r="AB27" s="2"/>
      <c r="AC27" s="2">
        <v>3.175E-2</v>
      </c>
      <c r="AD27" s="2">
        <f t="shared" si="8"/>
        <v>0.6521300000000001</v>
      </c>
      <c r="AE27" s="2"/>
      <c r="AF27" s="2">
        <v>2.564E-2</v>
      </c>
      <c r="AG27" s="2">
        <f t="shared" si="9"/>
        <v>0.52564</v>
      </c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</row>
    <row r="28" spans="1:143" x14ac:dyDescent="0.2">
      <c r="A28" s="142">
        <f t="shared" si="0"/>
        <v>22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>
        <v>3.1739999999999997E-2</v>
      </c>
      <c r="AD28" s="2">
        <f t="shared" si="8"/>
        <v>0.68387000000000009</v>
      </c>
      <c r="AE28" s="2"/>
      <c r="AF28" s="2">
        <v>2.564E-2</v>
      </c>
      <c r="AG28" s="2">
        <f t="shared" si="9"/>
        <v>0.55127999999999999</v>
      </c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</row>
    <row r="29" spans="1:143" x14ac:dyDescent="0.2">
      <c r="A29" s="142">
        <f t="shared" si="0"/>
        <v>23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>
        <v>3.175E-2</v>
      </c>
      <c r="AD29" s="2">
        <f t="shared" si="8"/>
        <v>0.71562000000000014</v>
      </c>
      <c r="AE29" s="2"/>
      <c r="AF29" s="2">
        <v>2.564E-2</v>
      </c>
      <c r="AG29" s="2">
        <f t="shared" si="9"/>
        <v>0.57691999999999999</v>
      </c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</row>
    <row r="30" spans="1:143" x14ac:dyDescent="0.2">
      <c r="A30" s="142">
        <f t="shared" si="0"/>
        <v>24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>
        <v>3.1739999999999997E-2</v>
      </c>
      <c r="AD30" s="2">
        <f t="shared" si="8"/>
        <v>0.74736000000000014</v>
      </c>
      <c r="AE30" s="2"/>
      <c r="AF30" s="2">
        <v>2.564E-2</v>
      </c>
      <c r="AG30" s="2">
        <f t="shared" si="9"/>
        <v>0.60255999999999998</v>
      </c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</row>
    <row r="31" spans="1:143" x14ac:dyDescent="0.2">
      <c r="A31" s="142">
        <f t="shared" si="0"/>
        <v>25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>
        <v>3.175E-2</v>
      </c>
      <c r="AD31" s="2">
        <f t="shared" si="8"/>
        <v>0.77911000000000019</v>
      </c>
      <c r="AE31" s="2"/>
      <c r="AF31" s="2">
        <v>2.564E-2</v>
      </c>
      <c r="AG31" s="2">
        <f t="shared" si="9"/>
        <v>0.62819999999999998</v>
      </c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</row>
    <row r="32" spans="1:143" x14ac:dyDescent="0.2">
      <c r="A32" s="142">
        <f t="shared" si="0"/>
        <v>26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>
        <v>3.1739999999999997E-2</v>
      </c>
      <c r="AD32" s="2">
        <f t="shared" si="8"/>
        <v>0.81085000000000018</v>
      </c>
      <c r="AE32" s="2"/>
      <c r="AF32" s="2">
        <v>2.564E-2</v>
      </c>
      <c r="AG32" s="2">
        <f t="shared" si="9"/>
        <v>0.65383999999999998</v>
      </c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</row>
    <row r="33" spans="1:143" x14ac:dyDescent="0.2">
      <c r="A33" s="142">
        <f t="shared" si="0"/>
        <v>27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>
        <v>3.175E-2</v>
      </c>
      <c r="AD33" s="2">
        <f t="shared" si="8"/>
        <v>0.84260000000000024</v>
      </c>
      <c r="AE33" s="2"/>
      <c r="AF33" s="2">
        <v>2.564E-2</v>
      </c>
      <c r="AG33" s="2">
        <f t="shared" si="9"/>
        <v>0.67947999999999997</v>
      </c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</row>
    <row r="34" spans="1:143" x14ac:dyDescent="0.2">
      <c r="A34" s="142">
        <f t="shared" si="0"/>
        <v>28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>
        <v>3.1739999999999997E-2</v>
      </c>
      <c r="AD34" s="2">
        <f t="shared" si="8"/>
        <v>0.87434000000000023</v>
      </c>
      <c r="AE34" s="2"/>
      <c r="AF34" s="2">
        <v>2.564E-2</v>
      </c>
      <c r="AG34" s="2">
        <f t="shared" si="9"/>
        <v>0.70511999999999997</v>
      </c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</row>
    <row r="35" spans="1:143" x14ac:dyDescent="0.2">
      <c r="A35" s="142">
        <f t="shared" si="0"/>
        <v>29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>
        <v>3.175E-2</v>
      </c>
      <c r="AD35" s="2">
        <f t="shared" si="8"/>
        <v>0.90609000000000028</v>
      </c>
      <c r="AE35" s="2"/>
      <c r="AF35" s="2">
        <v>2.564E-2</v>
      </c>
      <c r="AG35" s="2">
        <f t="shared" si="9"/>
        <v>0.73075999999999997</v>
      </c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</row>
    <row r="36" spans="1:143" x14ac:dyDescent="0.2">
      <c r="A36" s="142">
        <f t="shared" si="0"/>
        <v>30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>
        <v>3.1739999999999997E-2</v>
      </c>
      <c r="AD36" s="2">
        <f t="shared" si="8"/>
        <v>0.93783000000000027</v>
      </c>
      <c r="AE36" s="2"/>
      <c r="AF36" s="2">
        <v>2.564E-2</v>
      </c>
      <c r="AG36" s="2">
        <f t="shared" si="9"/>
        <v>0.75639999999999996</v>
      </c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</row>
    <row r="37" spans="1:143" x14ac:dyDescent="0.2">
      <c r="A37" s="142">
        <f t="shared" si="0"/>
        <v>31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>
        <v>3.175E-2</v>
      </c>
      <c r="AD37" s="2">
        <f t="shared" si="8"/>
        <v>0.96958000000000033</v>
      </c>
      <c r="AE37" s="2"/>
      <c r="AF37" s="2">
        <v>2.564E-2</v>
      </c>
      <c r="AG37" s="2">
        <f t="shared" si="9"/>
        <v>0.78203999999999996</v>
      </c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</row>
    <row r="38" spans="1:143" x14ac:dyDescent="0.2">
      <c r="A38" s="142">
        <f t="shared" si="0"/>
        <v>32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>
        <v>3.0419999999999999E-2</v>
      </c>
      <c r="AD38" s="2">
        <f t="shared" si="8"/>
        <v>1.0000000000000002</v>
      </c>
      <c r="AE38" s="2"/>
      <c r="AF38" s="2">
        <v>2.564E-2</v>
      </c>
      <c r="AG38" s="2">
        <f t="shared" si="9"/>
        <v>0.80767999999999995</v>
      </c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</row>
    <row r="39" spans="1:143" x14ac:dyDescent="0.2">
      <c r="A39" s="142">
        <f t="shared" si="0"/>
        <v>33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>
        <v>2.564E-2</v>
      </c>
      <c r="AG39" s="2">
        <f t="shared" si="9"/>
        <v>0.83331999999999995</v>
      </c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</row>
    <row r="40" spans="1:143" x14ac:dyDescent="0.2">
      <c r="A40" s="142">
        <f t="shared" si="0"/>
        <v>34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>
        <v>2.564E-2</v>
      </c>
      <c r="AG40" s="2">
        <f t="shared" si="9"/>
        <v>0.85895999999999995</v>
      </c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</row>
    <row r="41" spans="1:143" x14ac:dyDescent="0.2">
      <c r="A41" s="142">
        <f t="shared" si="0"/>
        <v>35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>
        <v>2.564E-2</v>
      </c>
      <c r="AG41" s="2">
        <f t="shared" si="9"/>
        <v>0.88459999999999994</v>
      </c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</row>
    <row r="42" spans="1:143" x14ac:dyDescent="0.2">
      <c r="A42" s="142">
        <f t="shared" si="0"/>
        <v>36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>
        <v>2.564E-2</v>
      </c>
      <c r="AG42" s="2">
        <f t="shared" si="9"/>
        <v>0.91023999999999994</v>
      </c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</row>
    <row r="43" spans="1:143" x14ac:dyDescent="0.2">
      <c r="A43" s="142">
        <f t="shared" si="0"/>
        <v>37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>
        <v>2.564E-2</v>
      </c>
      <c r="AG43" s="2">
        <f t="shared" si="9"/>
        <v>0.93587999999999993</v>
      </c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</row>
    <row r="44" spans="1:143" x14ac:dyDescent="0.2">
      <c r="A44" s="142">
        <f t="shared" si="0"/>
        <v>38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>
        <v>2.564E-2</v>
      </c>
      <c r="AG44" s="2">
        <f t="shared" si="9"/>
        <v>0.96151999999999993</v>
      </c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</row>
    <row r="45" spans="1:143" x14ac:dyDescent="0.2">
      <c r="A45" s="142">
        <f t="shared" si="0"/>
        <v>39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>
        <v>2.564E-2</v>
      </c>
      <c r="AG45" s="2">
        <f t="shared" si="9"/>
        <v>0.98715999999999993</v>
      </c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</row>
    <row r="46" spans="1:143" x14ac:dyDescent="0.2">
      <c r="A46" s="142">
        <f t="shared" si="0"/>
        <v>40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>
        <v>1.2840000000000001E-2</v>
      </c>
      <c r="AG46" s="2">
        <f t="shared" si="9"/>
        <v>0.99999999999999989</v>
      </c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</row>
    <row r="47" spans="1:143" x14ac:dyDescent="0.2">
      <c r="A47" s="14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</row>
    <row r="48" spans="1:143" x14ac:dyDescent="0.2">
      <c r="A48" s="14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</row>
    <row r="49" spans="1:143" x14ac:dyDescent="0.2">
      <c r="A49" s="14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</row>
    <row r="50" spans="1:143" x14ac:dyDescent="0.2">
      <c r="A50" s="14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</row>
    <row r="51" spans="1:143" x14ac:dyDescent="0.2">
      <c r="A51" s="14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</row>
    <row r="52" spans="1:143" x14ac:dyDescent="0.2">
      <c r="A52" s="14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</row>
    <row r="53" spans="1:143" x14ac:dyDescent="0.2">
      <c r="A53" s="14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</row>
    <row r="54" spans="1:143" x14ac:dyDescent="0.2">
      <c r="A54" s="14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</row>
    <row r="55" spans="1:143" x14ac:dyDescent="0.2">
      <c r="A55" s="14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</row>
    <row r="56" spans="1:143" x14ac:dyDescent="0.2">
      <c r="A56" s="14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</row>
    <row r="57" spans="1:143" x14ac:dyDescent="0.2">
      <c r="A57" s="14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</row>
    <row r="58" spans="1:143" x14ac:dyDescent="0.2">
      <c r="A58" s="14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</row>
    <row r="59" spans="1:143" x14ac:dyDescent="0.2">
      <c r="A59" s="14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</row>
    <row r="60" spans="1:143" x14ac:dyDescent="0.2">
      <c r="A60" s="14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</row>
    <row r="61" spans="1:143" x14ac:dyDescent="0.2">
      <c r="A61" s="14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</row>
    <row r="62" spans="1:143" x14ac:dyDescent="0.2">
      <c r="A62" s="14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</row>
    <row r="63" spans="1:143" x14ac:dyDescent="0.2">
      <c r="A63" s="14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</row>
    <row r="64" spans="1:143" x14ac:dyDescent="0.2">
      <c r="A64" s="14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</row>
    <row r="65" spans="1:143" x14ac:dyDescent="0.2">
      <c r="A65" s="14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</row>
    <row r="66" spans="1:143" x14ac:dyDescent="0.2">
      <c r="A66" s="14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</row>
    <row r="67" spans="1:143" x14ac:dyDescent="0.2">
      <c r="A67" s="14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</row>
    <row r="68" spans="1:143" x14ac:dyDescent="0.2">
      <c r="A68" s="14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</row>
    <row r="69" spans="1:143" x14ac:dyDescent="0.2">
      <c r="A69" s="14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</row>
    <row r="70" spans="1:143" x14ac:dyDescent="0.2">
      <c r="A70" s="14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</row>
    <row r="71" spans="1:143" x14ac:dyDescent="0.2">
      <c r="A71" s="14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</row>
    <row r="72" spans="1:143" x14ac:dyDescent="0.2">
      <c r="A72" s="14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</row>
    <row r="73" spans="1:143" x14ac:dyDescent="0.2">
      <c r="A73" s="14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</row>
    <row r="74" spans="1:143" x14ac:dyDescent="0.2">
      <c r="A74" s="14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</row>
    <row r="75" spans="1:143" x14ac:dyDescent="0.2">
      <c r="A75" s="14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</row>
    <row r="76" spans="1:143" x14ac:dyDescent="0.2">
      <c r="A76" s="14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</row>
    <row r="77" spans="1:143" x14ac:dyDescent="0.2">
      <c r="A77" s="14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</row>
    <row r="78" spans="1:143" x14ac:dyDescent="0.2">
      <c r="A78" s="14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</row>
    <row r="79" spans="1:143" x14ac:dyDescent="0.2">
      <c r="A79" s="14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</row>
    <row r="80" spans="1:143" x14ac:dyDescent="0.2">
      <c r="A80" s="14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</row>
    <row r="81" spans="1:143" x14ac:dyDescent="0.2">
      <c r="A81" s="14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</row>
    <row r="82" spans="1:143" x14ac:dyDescent="0.2">
      <c r="A82" s="14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</row>
    <row r="83" spans="1:143" x14ac:dyDescent="0.2">
      <c r="A83" s="14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</row>
    <row r="84" spans="1:143" x14ac:dyDescent="0.2">
      <c r="A84" s="14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</row>
    <row r="85" spans="1:143" x14ac:dyDescent="0.2">
      <c r="A85" s="14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</row>
    <row r="86" spans="1:143" x14ac:dyDescent="0.2">
      <c r="A86" s="14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</row>
    <row r="87" spans="1:143" x14ac:dyDescent="0.2">
      <c r="A87" s="14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</row>
    <row r="88" spans="1:143" x14ac:dyDescent="0.2">
      <c r="A88" s="14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</row>
    <row r="89" spans="1:143" x14ac:dyDescent="0.2">
      <c r="A89" s="14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</row>
    <row r="90" spans="1:143" x14ac:dyDescent="0.2">
      <c r="A90" s="14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</row>
    <row r="91" spans="1:143" x14ac:dyDescent="0.2">
      <c r="A91" s="14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</row>
    <row r="92" spans="1:143" x14ac:dyDescent="0.2">
      <c r="A92" s="14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</row>
    <row r="93" spans="1:143" x14ac:dyDescent="0.2">
      <c r="A93" s="14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</row>
    <row r="94" spans="1:143" x14ac:dyDescent="0.2">
      <c r="A94" s="14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</row>
    <row r="95" spans="1:143" x14ac:dyDescent="0.2">
      <c r="A95" s="14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</row>
    <row r="96" spans="1:143" x14ac:dyDescent="0.2">
      <c r="A96" s="14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</row>
    <row r="97" spans="1:143" x14ac:dyDescent="0.2">
      <c r="A97" s="14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</row>
    <row r="98" spans="1:143" x14ac:dyDescent="0.2">
      <c r="A98" s="14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</row>
    <row r="99" spans="1:143" x14ac:dyDescent="0.2">
      <c r="A99" s="14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x14ac:dyDescent="0.2">
      <c r="A100" s="14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x14ac:dyDescent="0.2">
      <c r="A101" s="14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x14ac:dyDescent="0.2">
      <c r="A102" s="14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x14ac:dyDescent="0.2">
      <c r="A103" s="14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x14ac:dyDescent="0.2">
      <c r="A104" s="14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x14ac:dyDescent="0.2">
      <c r="A105" s="14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x14ac:dyDescent="0.2">
      <c r="A106" s="14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x14ac:dyDescent="0.2">
      <c r="A107" s="14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x14ac:dyDescent="0.2">
      <c r="A108" s="14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x14ac:dyDescent="0.2">
      <c r="A109" s="14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x14ac:dyDescent="0.2">
      <c r="A110" s="14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x14ac:dyDescent="0.2">
      <c r="A111" s="14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x14ac:dyDescent="0.2">
      <c r="A112" s="14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x14ac:dyDescent="0.2">
      <c r="A113" s="14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x14ac:dyDescent="0.2">
      <c r="A114" s="14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x14ac:dyDescent="0.2">
      <c r="A115" s="14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:143" x14ac:dyDescent="0.2">
      <c r="A116" s="14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</row>
    <row r="117" spans="1:143" x14ac:dyDescent="0.2">
      <c r="A117" s="14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</row>
    <row r="118" spans="1:143" x14ac:dyDescent="0.2">
      <c r="A118" s="14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</row>
    <row r="119" spans="1:143" x14ac:dyDescent="0.2">
      <c r="A119" s="14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</row>
    <row r="120" spans="1:143" x14ac:dyDescent="0.2">
      <c r="A120" s="14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</row>
    <row r="121" spans="1:143" x14ac:dyDescent="0.2">
      <c r="A121" s="14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</row>
    <row r="122" spans="1:143" x14ac:dyDescent="0.2">
      <c r="A122" s="14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</row>
    <row r="123" spans="1:143" x14ac:dyDescent="0.2">
      <c r="A123" s="14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</row>
    <row r="124" spans="1:143" x14ac:dyDescent="0.2">
      <c r="A124" s="14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</row>
    <row r="125" spans="1:143" x14ac:dyDescent="0.2">
      <c r="A125" s="14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</row>
    <row r="126" spans="1:143" x14ac:dyDescent="0.2">
      <c r="A126" s="14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</row>
    <row r="127" spans="1:143" x14ac:dyDescent="0.2">
      <c r="A127" s="14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</row>
    <row r="128" spans="1:143" x14ac:dyDescent="0.2">
      <c r="A128" s="14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</row>
    <row r="129" spans="1:143" x14ac:dyDescent="0.2">
      <c r="A129" s="14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</row>
    <row r="130" spans="1:143" x14ac:dyDescent="0.2">
      <c r="A130" s="14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</row>
    <row r="131" spans="1:143" x14ac:dyDescent="0.2">
      <c r="A131" s="14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</row>
    <row r="132" spans="1:14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</row>
    <row r="133" spans="1:14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</row>
    <row r="134" spans="1:14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</row>
    <row r="135" spans="1:14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</row>
    <row r="136" spans="1:14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</row>
    <row r="137" spans="1:14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</row>
    <row r="138" spans="1:14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</row>
    <row r="139" spans="1:14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</row>
    <row r="140" spans="1:14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</row>
    <row r="141" spans="1:14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</row>
    <row r="142" spans="1:14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</row>
    <row r="143" spans="1:14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</row>
    <row r="144" spans="1:14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</row>
    <row r="145" spans="3:14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</row>
    <row r="146" spans="3:14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</row>
    <row r="147" spans="3:14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</row>
    <row r="148" spans="3:14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</row>
    <row r="149" spans="3:14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</row>
    <row r="150" spans="3:14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</row>
    <row r="151" spans="3:14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</row>
    <row r="152" spans="3:14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</row>
    <row r="153" spans="3:14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</row>
    <row r="154" spans="3:14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</row>
    <row r="155" spans="3:14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</row>
    <row r="156" spans="3:14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</row>
    <row r="157" spans="3:14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</row>
    <row r="158" spans="3:14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</row>
    <row r="159" spans="3:14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</row>
    <row r="160" spans="3:14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</row>
    <row r="161" spans="3:14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</row>
    <row r="162" spans="3:14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</row>
    <row r="163" spans="3:14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</row>
    <row r="164" spans="3:14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</row>
    <row r="165" spans="3:14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</row>
    <row r="166" spans="3:14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</row>
    <row r="167" spans="3:14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</row>
    <row r="168" spans="3:14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</row>
    <row r="169" spans="3:14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</row>
    <row r="170" spans="3:14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</row>
    <row r="171" spans="3:14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</row>
    <row r="172" spans="3:14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</row>
    <row r="173" spans="3:14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</row>
    <row r="174" spans="3:14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</row>
    <row r="175" spans="3:14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</row>
    <row r="176" spans="3:14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</row>
    <row r="177" spans="3:14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</row>
    <row r="178" spans="3:14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</row>
    <row r="179" spans="3:14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</row>
    <row r="180" spans="3:14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</row>
    <row r="181" spans="3:14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</row>
    <row r="182" spans="3:14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</row>
    <row r="183" spans="3:14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</row>
    <row r="184" spans="3:14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</row>
    <row r="185" spans="3:14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</row>
    <row r="186" spans="3:14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</row>
    <row r="187" spans="3:14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</row>
    <row r="188" spans="3:14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</row>
    <row r="189" spans="3:14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</row>
    <row r="190" spans="3:143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</row>
    <row r="191" spans="3:143" x14ac:dyDescent="0.2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</row>
    <row r="192" spans="3:143" x14ac:dyDescent="0.2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</row>
    <row r="193" spans="3:143" x14ac:dyDescent="0.2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</row>
    <row r="194" spans="3:143" x14ac:dyDescent="0.2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</row>
    <row r="195" spans="3:143" x14ac:dyDescent="0.2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</row>
    <row r="196" spans="3:143" x14ac:dyDescent="0.2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</row>
    <row r="197" spans="3:143" x14ac:dyDescent="0.2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</row>
    <row r="198" spans="3:143" x14ac:dyDescent="0.2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</row>
    <row r="199" spans="3:143" x14ac:dyDescent="0.2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</row>
    <row r="200" spans="3:143" x14ac:dyDescent="0.2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</row>
    <row r="201" spans="3:143" x14ac:dyDescent="0.2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</row>
    <row r="202" spans="3:143" x14ac:dyDescent="0.2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</row>
    <row r="203" spans="3:143" x14ac:dyDescent="0.2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</row>
    <row r="204" spans="3:143" x14ac:dyDescent="0.2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</row>
    <row r="205" spans="3:143" x14ac:dyDescent="0.2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</row>
    <row r="206" spans="3:143" x14ac:dyDescent="0.2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</row>
    <row r="207" spans="3:143" x14ac:dyDescent="0.2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</row>
    <row r="208" spans="3:143" x14ac:dyDescent="0.2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</row>
    <row r="209" spans="3:143" x14ac:dyDescent="0.2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</row>
    <row r="210" spans="3:143" x14ac:dyDescent="0.2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</row>
    <row r="211" spans="3:143" x14ac:dyDescent="0.2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</row>
    <row r="212" spans="3:143" x14ac:dyDescent="0.2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</row>
    <row r="213" spans="3:143" x14ac:dyDescent="0.2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</row>
    <row r="214" spans="3:143" x14ac:dyDescent="0.2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</row>
    <row r="215" spans="3:143" x14ac:dyDescent="0.2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</row>
    <row r="216" spans="3:143" x14ac:dyDescent="0.2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</row>
    <row r="217" spans="3:143" x14ac:dyDescent="0.2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</row>
    <row r="218" spans="3:143" x14ac:dyDescent="0.2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</row>
    <row r="219" spans="3:143" x14ac:dyDescent="0.2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</row>
    <row r="220" spans="3:143" x14ac:dyDescent="0.2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</row>
    <row r="221" spans="3:143" x14ac:dyDescent="0.2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</row>
    <row r="222" spans="3:143" x14ac:dyDescent="0.2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</row>
    <row r="223" spans="3:143" x14ac:dyDescent="0.2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</row>
    <row r="224" spans="3:143" x14ac:dyDescent="0.2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</row>
    <row r="225" spans="3:143" x14ac:dyDescent="0.2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</row>
    <row r="226" spans="3:143" x14ac:dyDescent="0.2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</row>
    <row r="227" spans="3:143" x14ac:dyDescent="0.2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</row>
    <row r="228" spans="3:143" x14ac:dyDescent="0.2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</row>
    <row r="229" spans="3:143" x14ac:dyDescent="0.2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</row>
    <row r="230" spans="3:143" x14ac:dyDescent="0.2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</row>
    <row r="231" spans="3:143" x14ac:dyDescent="0.2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</row>
    <row r="232" spans="3:143" x14ac:dyDescent="0.2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</row>
    <row r="233" spans="3:143" x14ac:dyDescent="0.2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</row>
    <row r="234" spans="3:143" x14ac:dyDescent="0.2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</row>
    <row r="235" spans="3:143" x14ac:dyDescent="0.2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</row>
    <row r="236" spans="3:143" x14ac:dyDescent="0.2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</row>
    <row r="237" spans="3:143" x14ac:dyDescent="0.2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</row>
    <row r="238" spans="3:143" x14ac:dyDescent="0.2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</row>
    <row r="239" spans="3:143" x14ac:dyDescent="0.2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</row>
    <row r="240" spans="3:143" x14ac:dyDescent="0.2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</row>
    <row r="241" spans="3:143" x14ac:dyDescent="0.2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</row>
    <row r="242" spans="3:143" x14ac:dyDescent="0.2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</row>
    <row r="243" spans="3:143" x14ac:dyDescent="0.2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</row>
    <row r="244" spans="3:143" x14ac:dyDescent="0.2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</row>
    <row r="245" spans="3:143" x14ac:dyDescent="0.2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</row>
    <row r="246" spans="3:143" x14ac:dyDescent="0.2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</row>
    <row r="247" spans="3:143" x14ac:dyDescent="0.2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</row>
    <row r="248" spans="3:143" x14ac:dyDescent="0.2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</row>
    <row r="249" spans="3:143" x14ac:dyDescent="0.2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</row>
    <row r="250" spans="3:143" x14ac:dyDescent="0.2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</row>
    <row r="251" spans="3:143" x14ac:dyDescent="0.2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</row>
    <row r="252" spans="3:143" x14ac:dyDescent="0.2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</row>
    <row r="253" spans="3:143" x14ac:dyDescent="0.2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</row>
    <row r="254" spans="3:143" x14ac:dyDescent="0.2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</row>
    <row r="255" spans="3:143" x14ac:dyDescent="0.2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</row>
    <row r="256" spans="3:143" x14ac:dyDescent="0.2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</row>
    <row r="257" spans="3:143" x14ac:dyDescent="0.2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</row>
    <row r="258" spans="3:143" x14ac:dyDescent="0.2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</row>
    <row r="259" spans="3:143" x14ac:dyDescent="0.2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</row>
    <row r="260" spans="3:143" x14ac:dyDescent="0.2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</row>
    <row r="261" spans="3:143" x14ac:dyDescent="0.2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</row>
    <row r="262" spans="3:143" x14ac:dyDescent="0.2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</row>
    <row r="263" spans="3:143" x14ac:dyDescent="0.2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</row>
    <row r="264" spans="3:143" x14ac:dyDescent="0.2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</row>
    <row r="265" spans="3:143" x14ac:dyDescent="0.2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</row>
    <row r="266" spans="3:143" x14ac:dyDescent="0.2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</row>
    <row r="267" spans="3:143" x14ac:dyDescent="0.2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</row>
    <row r="268" spans="3:143" x14ac:dyDescent="0.2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</row>
    <row r="269" spans="3:143" x14ac:dyDescent="0.2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</row>
    <row r="270" spans="3:143" x14ac:dyDescent="0.2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</row>
    <row r="271" spans="3:143" x14ac:dyDescent="0.2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</row>
    <row r="272" spans="3:143" x14ac:dyDescent="0.2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</row>
    <row r="273" spans="3:143" x14ac:dyDescent="0.2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</row>
    <row r="274" spans="3:143" x14ac:dyDescent="0.2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</row>
    <row r="275" spans="3:143" x14ac:dyDescent="0.2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</row>
    <row r="276" spans="3:143" x14ac:dyDescent="0.2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</row>
    <row r="277" spans="3:143" x14ac:dyDescent="0.2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</row>
    <row r="278" spans="3:143" x14ac:dyDescent="0.2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</row>
    <row r="279" spans="3:143" x14ac:dyDescent="0.2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</row>
    <row r="280" spans="3:143" x14ac:dyDescent="0.2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  <c r="EA280" s="2"/>
      <c r="EB280" s="2"/>
      <c r="EC280" s="2"/>
      <c r="ED280" s="2"/>
      <c r="EE280" s="2"/>
      <c r="EF280" s="2"/>
      <c r="EG280" s="2"/>
      <c r="EH280" s="2"/>
      <c r="EI280" s="2"/>
      <c r="EJ280" s="2"/>
      <c r="EK280" s="2"/>
      <c r="EL280" s="2"/>
      <c r="EM280" s="2"/>
    </row>
    <row r="281" spans="3:143" x14ac:dyDescent="0.2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</row>
    <row r="282" spans="3:143" x14ac:dyDescent="0.2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L282" s="2"/>
      <c r="EM282" s="2"/>
    </row>
    <row r="283" spans="3:143" x14ac:dyDescent="0.2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</row>
    <row r="284" spans="3:143" x14ac:dyDescent="0.2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</row>
    <row r="285" spans="3:143" x14ac:dyDescent="0.2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</row>
    <row r="286" spans="3:143" x14ac:dyDescent="0.2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</row>
    <row r="287" spans="3:143" x14ac:dyDescent="0.2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</row>
    <row r="288" spans="3:143" x14ac:dyDescent="0.2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  <c r="EA288" s="2"/>
      <c r="EB288" s="2"/>
      <c r="EC288" s="2"/>
      <c r="ED288" s="2"/>
      <c r="EE288" s="2"/>
      <c r="EF288" s="2"/>
      <c r="EG288" s="2"/>
      <c r="EH288" s="2"/>
      <c r="EI288" s="2"/>
      <c r="EJ288" s="2"/>
      <c r="EK288" s="2"/>
      <c r="EL288" s="2"/>
      <c r="EM288" s="2"/>
    </row>
    <row r="289" spans="3:143" x14ac:dyDescent="0.2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</row>
    <row r="290" spans="3:143" x14ac:dyDescent="0.2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</row>
    <row r="291" spans="3:143" x14ac:dyDescent="0.2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</row>
    <row r="292" spans="3:143" x14ac:dyDescent="0.2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</row>
    <row r="293" spans="3:143" x14ac:dyDescent="0.2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</row>
    <row r="294" spans="3:143" x14ac:dyDescent="0.2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  <c r="EA294" s="2"/>
      <c r="EB294" s="2"/>
      <c r="EC294" s="2"/>
      <c r="ED294" s="2"/>
      <c r="EE294" s="2"/>
      <c r="EF294" s="2"/>
      <c r="EG294" s="2"/>
      <c r="EH294" s="2"/>
      <c r="EI294" s="2"/>
      <c r="EJ294" s="2"/>
      <c r="EK294" s="2"/>
      <c r="EL294" s="2"/>
      <c r="EM294" s="2"/>
    </row>
    <row r="295" spans="3:143" x14ac:dyDescent="0.2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  <c r="EA295" s="2"/>
      <c r="EB295" s="2"/>
      <c r="EC295" s="2"/>
      <c r="ED295" s="2"/>
      <c r="EE295" s="2"/>
      <c r="EF295" s="2"/>
      <c r="EG295" s="2"/>
      <c r="EH295" s="2"/>
      <c r="EI295" s="2"/>
      <c r="EJ295" s="2"/>
      <c r="EK295" s="2"/>
      <c r="EL295" s="2"/>
      <c r="EM295" s="2"/>
    </row>
    <row r="296" spans="3:143" x14ac:dyDescent="0.2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/>
      <c r="DW296" s="2"/>
      <c r="DX296" s="2"/>
      <c r="DY296" s="2"/>
      <c r="DZ296" s="2"/>
      <c r="EA296" s="2"/>
      <c r="EB296" s="2"/>
      <c r="EC296" s="2"/>
      <c r="ED296" s="2"/>
      <c r="EE296" s="2"/>
      <c r="EF296" s="2"/>
      <c r="EG296" s="2"/>
      <c r="EH296" s="2"/>
      <c r="EI296" s="2"/>
      <c r="EJ296" s="2"/>
      <c r="EK296" s="2"/>
      <c r="EL296" s="2"/>
      <c r="EM296" s="2"/>
    </row>
    <row r="297" spans="3:143" x14ac:dyDescent="0.2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  <c r="EB297" s="2"/>
      <c r="EC297" s="2"/>
      <c r="ED297" s="2"/>
      <c r="EE297" s="2"/>
      <c r="EF297" s="2"/>
      <c r="EG297" s="2"/>
      <c r="EH297" s="2"/>
      <c r="EI297" s="2"/>
      <c r="EJ297" s="2"/>
      <c r="EK297" s="2"/>
      <c r="EL297" s="2"/>
      <c r="EM297" s="2"/>
    </row>
    <row r="298" spans="3:143" x14ac:dyDescent="0.2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B298" s="2"/>
      <c r="EC298" s="2"/>
      <c r="ED298" s="2"/>
      <c r="EE298" s="2"/>
      <c r="EF298" s="2"/>
      <c r="EG298" s="2"/>
      <c r="EH298" s="2"/>
      <c r="EI298" s="2"/>
      <c r="EJ298" s="2"/>
      <c r="EK298" s="2"/>
      <c r="EL298" s="2"/>
      <c r="EM298" s="2"/>
    </row>
    <row r="299" spans="3:143" x14ac:dyDescent="0.2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  <c r="EA299" s="2"/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</row>
    <row r="300" spans="3:143" x14ac:dyDescent="0.2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  <c r="EA300" s="2"/>
      <c r="EB300" s="2"/>
      <c r="EC300" s="2"/>
      <c r="ED300" s="2"/>
      <c r="EE300" s="2"/>
      <c r="EF300" s="2"/>
      <c r="EG300" s="2"/>
      <c r="EH300" s="2"/>
      <c r="EI300" s="2"/>
      <c r="EJ300" s="2"/>
      <c r="EK300" s="2"/>
      <c r="EL300" s="2"/>
      <c r="EM300" s="2"/>
    </row>
    <row r="301" spans="3:143" x14ac:dyDescent="0.2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</row>
    <row r="302" spans="3:143" x14ac:dyDescent="0.2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</row>
    <row r="303" spans="3:143" x14ac:dyDescent="0.2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</row>
    <row r="304" spans="3:143" x14ac:dyDescent="0.2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  <c r="EA304" s="2"/>
      <c r="EB304" s="2"/>
      <c r="EC304" s="2"/>
      <c r="ED304" s="2"/>
      <c r="EE304" s="2"/>
      <c r="EF304" s="2"/>
      <c r="EG304" s="2"/>
      <c r="EH304" s="2"/>
      <c r="EI304" s="2"/>
      <c r="EJ304" s="2"/>
      <c r="EK304" s="2"/>
      <c r="EL304" s="2"/>
      <c r="EM304" s="2"/>
    </row>
    <row r="305" spans="3:143" x14ac:dyDescent="0.2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</row>
    <row r="306" spans="3:143" x14ac:dyDescent="0.2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  <c r="EA306" s="2"/>
      <c r="EB306" s="2"/>
      <c r="EC306" s="2"/>
      <c r="ED306" s="2"/>
      <c r="EE306" s="2"/>
      <c r="EF306" s="2"/>
      <c r="EG306" s="2"/>
      <c r="EH306" s="2"/>
      <c r="EI306" s="2"/>
      <c r="EJ306" s="2"/>
      <c r="EK306" s="2"/>
      <c r="EL306" s="2"/>
      <c r="EM306" s="2"/>
    </row>
    <row r="307" spans="3:143" x14ac:dyDescent="0.2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  <c r="EA307" s="2"/>
      <c r="EB307" s="2"/>
      <c r="EC307" s="2"/>
      <c r="ED307" s="2"/>
      <c r="EE307" s="2"/>
      <c r="EF307" s="2"/>
      <c r="EG307" s="2"/>
      <c r="EH307" s="2"/>
      <c r="EI307" s="2"/>
      <c r="EJ307" s="2"/>
      <c r="EK307" s="2"/>
      <c r="EL307" s="2"/>
      <c r="EM307" s="2"/>
    </row>
    <row r="308" spans="3:143" x14ac:dyDescent="0.2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M308" s="2"/>
    </row>
    <row r="309" spans="3:143" x14ac:dyDescent="0.2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2"/>
      <c r="ED309" s="2"/>
      <c r="EE309" s="2"/>
      <c r="EF309" s="2"/>
      <c r="EG309" s="2"/>
      <c r="EH309" s="2"/>
      <c r="EI309" s="2"/>
      <c r="EJ309" s="2"/>
      <c r="EK309" s="2"/>
      <c r="EL309" s="2"/>
      <c r="EM309" s="2"/>
    </row>
    <row r="310" spans="3:143" x14ac:dyDescent="0.2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</row>
    <row r="311" spans="3:143" x14ac:dyDescent="0.2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</row>
    <row r="312" spans="3:143" x14ac:dyDescent="0.2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</row>
    <row r="313" spans="3:143" x14ac:dyDescent="0.2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</row>
    <row r="314" spans="3:143" x14ac:dyDescent="0.2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</row>
    <row r="315" spans="3:143" x14ac:dyDescent="0.2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</row>
    <row r="316" spans="3:143" x14ac:dyDescent="0.2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</row>
    <row r="317" spans="3:143" x14ac:dyDescent="0.2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</row>
    <row r="318" spans="3:143" x14ac:dyDescent="0.2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</row>
    <row r="319" spans="3:143" x14ac:dyDescent="0.2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</row>
    <row r="320" spans="3:143" x14ac:dyDescent="0.2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</row>
    <row r="321" spans="3:143" x14ac:dyDescent="0.2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</row>
    <row r="322" spans="3:143" x14ac:dyDescent="0.2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  <c r="EA322" s="2"/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</row>
    <row r="323" spans="3:143" x14ac:dyDescent="0.2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</row>
    <row r="324" spans="3:143" x14ac:dyDescent="0.2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</row>
    <row r="325" spans="3:143" x14ac:dyDescent="0.2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  <c r="EA325" s="2"/>
      <c r="EB325" s="2"/>
      <c r="EC325" s="2"/>
      <c r="ED325" s="2"/>
      <c r="EE325" s="2"/>
      <c r="EF325" s="2"/>
      <c r="EG325" s="2"/>
      <c r="EH325" s="2"/>
      <c r="EI325" s="2"/>
      <c r="EJ325" s="2"/>
      <c r="EK325" s="2"/>
      <c r="EL325" s="2"/>
      <c r="EM325" s="2"/>
    </row>
    <row r="326" spans="3:143" x14ac:dyDescent="0.2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</row>
    <row r="327" spans="3:143" x14ac:dyDescent="0.2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  <c r="EA327" s="2"/>
      <c r="EB327" s="2"/>
      <c r="EC327" s="2"/>
      <c r="ED327" s="2"/>
      <c r="EE327" s="2"/>
      <c r="EF327" s="2"/>
      <c r="EG327" s="2"/>
      <c r="EH327" s="2"/>
      <c r="EI327" s="2"/>
      <c r="EJ327" s="2"/>
      <c r="EK327" s="2"/>
      <c r="EL327" s="2"/>
      <c r="EM327" s="2"/>
    </row>
    <row r="328" spans="3:143" x14ac:dyDescent="0.2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/>
      <c r="DW328" s="2"/>
      <c r="DX328" s="2"/>
      <c r="DY328" s="2"/>
      <c r="DZ328" s="2"/>
      <c r="EA328" s="2"/>
      <c r="EB328" s="2"/>
      <c r="EC328" s="2"/>
      <c r="ED328" s="2"/>
      <c r="EE328" s="2"/>
      <c r="EF328" s="2"/>
      <c r="EG328" s="2"/>
      <c r="EH328" s="2"/>
      <c r="EI328" s="2"/>
      <c r="EJ328" s="2"/>
      <c r="EK328" s="2"/>
      <c r="EL328" s="2"/>
      <c r="EM328" s="2"/>
    </row>
    <row r="329" spans="3:143" x14ac:dyDescent="0.2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/>
      <c r="DW329" s="2"/>
      <c r="DX329" s="2"/>
      <c r="DY329" s="2"/>
      <c r="DZ329" s="2"/>
      <c r="EA329" s="2"/>
      <c r="EB329" s="2"/>
      <c r="EC329" s="2"/>
      <c r="ED329" s="2"/>
      <c r="EE329" s="2"/>
      <c r="EF329" s="2"/>
      <c r="EG329" s="2"/>
      <c r="EH329" s="2"/>
      <c r="EI329" s="2"/>
      <c r="EJ329" s="2"/>
      <c r="EK329" s="2"/>
      <c r="EL329" s="2"/>
      <c r="EM329" s="2"/>
    </row>
    <row r="330" spans="3:143" x14ac:dyDescent="0.2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  <c r="EA330" s="2"/>
      <c r="EB330" s="2"/>
      <c r="EC330" s="2"/>
      <c r="ED330" s="2"/>
      <c r="EE330" s="2"/>
      <c r="EF330" s="2"/>
      <c r="EG330" s="2"/>
      <c r="EH330" s="2"/>
      <c r="EI330" s="2"/>
      <c r="EJ330" s="2"/>
      <c r="EK330" s="2"/>
      <c r="EL330" s="2"/>
      <c r="EM330" s="2"/>
    </row>
    <row r="331" spans="3:143" x14ac:dyDescent="0.2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  <c r="EA331" s="2"/>
      <c r="EB331" s="2"/>
      <c r="EC331" s="2"/>
      <c r="ED331" s="2"/>
      <c r="EE331" s="2"/>
      <c r="EF331" s="2"/>
      <c r="EG331" s="2"/>
      <c r="EH331" s="2"/>
      <c r="EI331" s="2"/>
      <c r="EJ331" s="2"/>
      <c r="EK331" s="2"/>
      <c r="EL331" s="2"/>
      <c r="EM331" s="2"/>
    </row>
    <row r="332" spans="3:143" x14ac:dyDescent="0.2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  <c r="EA332" s="2"/>
      <c r="EB332" s="2"/>
      <c r="EC332" s="2"/>
      <c r="ED332" s="2"/>
      <c r="EE332" s="2"/>
      <c r="EF332" s="2"/>
      <c r="EG332" s="2"/>
      <c r="EH332" s="2"/>
      <c r="EI332" s="2"/>
      <c r="EJ332" s="2"/>
      <c r="EK332" s="2"/>
      <c r="EL332" s="2"/>
      <c r="EM332" s="2"/>
    </row>
    <row r="333" spans="3:143" x14ac:dyDescent="0.2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  <c r="DY333" s="2"/>
      <c r="DZ333" s="2"/>
      <c r="EA333" s="2"/>
      <c r="EB333" s="2"/>
      <c r="EC333" s="2"/>
      <c r="ED333" s="2"/>
      <c r="EE333" s="2"/>
      <c r="EF333" s="2"/>
      <c r="EG333" s="2"/>
      <c r="EH333" s="2"/>
      <c r="EI333" s="2"/>
      <c r="EJ333" s="2"/>
      <c r="EK333" s="2"/>
      <c r="EL333" s="2"/>
      <c r="EM333" s="2"/>
    </row>
    <row r="334" spans="3:143" x14ac:dyDescent="0.2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2"/>
      <c r="DW334" s="2"/>
      <c r="DX334" s="2"/>
      <c r="DY334" s="2"/>
      <c r="DZ334" s="2"/>
      <c r="EA334" s="2"/>
      <c r="EB334" s="2"/>
      <c r="EC334" s="2"/>
      <c r="ED334" s="2"/>
      <c r="EE334" s="2"/>
      <c r="EF334" s="2"/>
      <c r="EG334" s="2"/>
      <c r="EH334" s="2"/>
      <c r="EI334" s="2"/>
      <c r="EJ334" s="2"/>
      <c r="EK334" s="2"/>
      <c r="EL334" s="2"/>
      <c r="EM334" s="2"/>
    </row>
    <row r="335" spans="3:143" x14ac:dyDescent="0.2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  <c r="EA335" s="2"/>
      <c r="EB335" s="2"/>
      <c r="EC335" s="2"/>
      <c r="ED335" s="2"/>
      <c r="EE335" s="2"/>
      <c r="EF335" s="2"/>
      <c r="EG335" s="2"/>
      <c r="EH335" s="2"/>
      <c r="EI335" s="2"/>
      <c r="EJ335" s="2"/>
      <c r="EK335" s="2"/>
      <c r="EL335" s="2"/>
      <c r="EM335" s="2"/>
    </row>
    <row r="336" spans="3:143" x14ac:dyDescent="0.2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  <c r="EA336" s="2"/>
      <c r="EB336" s="2"/>
      <c r="EC336" s="2"/>
      <c r="ED336" s="2"/>
      <c r="EE336" s="2"/>
      <c r="EF336" s="2"/>
      <c r="EG336" s="2"/>
      <c r="EH336" s="2"/>
      <c r="EI336" s="2"/>
      <c r="EJ336" s="2"/>
      <c r="EK336" s="2"/>
      <c r="EL336" s="2"/>
      <c r="EM336" s="2"/>
    </row>
    <row r="337" spans="3:143" x14ac:dyDescent="0.2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  <c r="EA337" s="2"/>
      <c r="EB337" s="2"/>
      <c r="EC337" s="2"/>
      <c r="ED337" s="2"/>
      <c r="EE337" s="2"/>
      <c r="EF337" s="2"/>
      <c r="EG337" s="2"/>
      <c r="EH337" s="2"/>
      <c r="EI337" s="2"/>
      <c r="EJ337" s="2"/>
      <c r="EK337" s="2"/>
      <c r="EL337" s="2"/>
      <c r="EM337" s="2"/>
    </row>
    <row r="338" spans="3:143" x14ac:dyDescent="0.2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/>
      <c r="DW338" s="2"/>
      <c r="DX338" s="2"/>
      <c r="DY338" s="2"/>
      <c r="DZ338" s="2"/>
      <c r="EA338" s="2"/>
      <c r="EB338" s="2"/>
      <c r="EC338" s="2"/>
      <c r="ED338" s="2"/>
      <c r="EE338" s="2"/>
      <c r="EF338" s="2"/>
      <c r="EG338" s="2"/>
      <c r="EH338" s="2"/>
      <c r="EI338" s="2"/>
      <c r="EJ338" s="2"/>
      <c r="EK338" s="2"/>
      <c r="EL338" s="2"/>
      <c r="EM338" s="2"/>
    </row>
    <row r="339" spans="3:143" x14ac:dyDescent="0.2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  <c r="EA339" s="2"/>
      <c r="EB339" s="2"/>
      <c r="EC339" s="2"/>
      <c r="ED339" s="2"/>
      <c r="EE339" s="2"/>
      <c r="EF339" s="2"/>
      <c r="EG339" s="2"/>
      <c r="EH339" s="2"/>
      <c r="EI339" s="2"/>
      <c r="EJ339" s="2"/>
      <c r="EK339" s="2"/>
      <c r="EL339" s="2"/>
      <c r="EM339" s="2"/>
    </row>
    <row r="340" spans="3:143" x14ac:dyDescent="0.2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  <c r="EH340" s="2"/>
      <c r="EI340" s="2"/>
      <c r="EJ340" s="2"/>
      <c r="EK340" s="2"/>
      <c r="EL340" s="2"/>
      <c r="EM340" s="2"/>
    </row>
    <row r="341" spans="3:143" x14ac:dyDescent="0.2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  <c r="EA341" s="2"/>
      <c r="EB341" s="2"/>
      <c r="EC341" s="2"/>
      <c r="ED341" s="2"/>
      <c r="EE341" s="2"/>
      <c r="EF341" s="2"/>
      <c r="EG341" s="2"/>
      <c r="EH341" s="2"/>
      <c r="EI341" s="2"/>
      <c r="EJ341" s="2"/>
      <c r="EK341" s="2"/>
      <c r="EL341" s="2"/>
      <c r="EM341" s="2"/>
    </row>
    <row r="342" spans="3:143" x14ac:dyDescent="0.2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  <c r="EA342" s="2"/>
      <c r="EB342" s="2"/>
      <c r="EC342" s="2"/>
      <c r="ED342" s="2"/>
      <c r="EE342" s="2"/>
      <c r="EF342" s="2"/>
      <c r="EG342" s="2"/>
      <c r="EH342" s="2"/>
      <c r="EI342" s="2"/>
      <c r="EJ342" s="2"/>
      <c r="EK342" s="2"/>
      <c r="EL342" s="2"/>
      <c r="EM342" s="2"/>
    </row>
    <row r="343" spans="3:143" x14ac:dyDescent="0.2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  <c r="EA343" s="2"/>
      <c r="EB343" s="2"/>
      <c r="EC343" s="2"/>
      <c r="ED343" s="2"/>
      <c r="EE343" s="2"/>
      <c r="EF343" s="2"/>
      <c r="EG343" s="2"/>
      <c r="EH343" s="2"/>
      <c r="EI343" s="2"/>
      <c r="EJ343" s="2"/>
      <c r="EK343" s="2"/>
      <c r="EL343" s="2"/>
      <c r="EM343" s="2"/>
    </row>
    <row r="344" spans="3:143" x14ac:dyDescent="0.2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  <c r="EA344" s="2"/>
      <c r="EB344" s="2"/>
      <c r="EC344" s="2"/>
      <c r="ED344" s="2"/>
      <c r="EE344" s="2"/>
      <c r="EF344" s="2"/>
      <c r="EG344" s="2"/>
      <c r="EH344" s="2"/>
      <c r="EI344" s="2"/>
      <c r="EJ344" s="2"/>
      <c r="EK344" s="2"/>
      <c r="EL344" s="2"/>
      <c r="EM344" s="2"/>
    </row>
    <row r="345" spans="3:143" x14ac:dyDescent="0.2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  <c r="EA345" s="2"/>
      <c r="EB345" s="2"/>
      <c r="EC345" s="2"/>
      <c r="ED345" s="2"/>
      <c r="EE345" s="2"/>
      <c r="EF345" s="2"/>
      <c r="EG345" s="2"/>
      <c r="EH345" s="2"/>
      <c r="EI345" s="2"/>
      <c r="EJ345" s="2"/>
      <c r="EK345" s="2"/>
      <c r="EL345" s="2"/>
      <c r="EM345" s="2"/>
    </row>
    <row r="346" spans="3:143" x14ac:dyDescent="0.2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  <c r="EA346" s="2"/>
      <c r="EB346" s="2"/>
      <c r="EC346" s="2"/>
      <c r="ED346" s="2"/>
      <c r="EE346" s="2"/>
      <c r="EF346" s="2"/>
      <c r="EG346" s="2"/>
      <c r="EH346" s="2"/>
      <c r="EI346" s="2"/>
      <c r="EJ346" s="2"/>
      <c r="EK346" s="2"/>
      <c r="EL346" s="2"/>
      <c r="EM346" s="2"/>
    </row>
    <row r="347" spans="3:143" x14ac:dyDescent="0.2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</row>
    <row r="348" spans="3:143" x14ac:dyDescent="0.2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</row>
    <row r="349" spans="3:143" x14ac:dyDescent="0.2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  <c r="EA349" s="2"/>
      <c r="EB349" s="2"/>
      <c r="EC349" s="2"/>
      <c r="ED349" s="2"/>
      <c r="EE349" s="2"/>
      <c r="EF349" s="2"/>
      <c r="EG349" s="2"/>
      <c r="EH349" s="2"/>
      <c r="EI349" s="2"/>
      <c r="EJ349" s="2"/>
      <c r="EK349" s="2"/>
      <c r="EL349" s="2"/>
      <c r="EM349" s="2"/>
    </row>
    <row r="350" spans="3:143" x14ac:dyDescent="0.2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  <c r="EA350" s="2"/>
      <c r="EB350" s="2"/>
      <c r="EC350" s="2"/>
      <c r="ED350" s="2"/>
      <c r="EE350" s="2"/>
      <c r="EF350" s="2"/>
      <c r="EG350" s="2"/>
      <c r="EH350" s="2"/>
      <c r="EI350" s="2"/>
      <c r="EJ350" s="2"/>
      <c r="EK350" s="2"/>
      <c r="EL350" s="2"/>
      <c r="EM350" s="2"/>
    </row>
    <row r="351" spans="3:143" x14ac:dyDescent="0.2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  <c r="DT351" s="2"/>
      <c r="DU351" s="2"/>
      <c r="DV351" s="2"/>
      <c r="DW351" s="2"/>
      <c r="DX351" s="2"/>
      <c r="DY351" s="2"/>
      <c r="DZ351" s="2"/>
      <c r="EA351" s="2"/>
      <c r="EB351" s="2"/>
      <c r="EC351" s="2"/>
      <c r="ED351" s="2"/>
      <c r="EE351" s="2"/>
      <c r="EF351" s="2"/>
      <c r="EG351" s="2"/>
      <c r="EH351" s="2"/>
      <c r="EI351" s="2"/>
      <c r="EJ351" s="2"/>
      <c r="EK351" s="2"/>
      <c r="EL351" s="2"/>
      <c r="EM351" s="2"/>
    </row>
    <row r="352" spans="3:143" x14ac:dyDescent="0.2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</row>
    <row r="353" spans="3:143" x14ac:dyDescent="0.2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  <c r="EH353" s="2"/>
      <c r="EI353" s="2"/>
      <c r="EJ353" s="2"/>
      <c r="EK353" s="2"/>
      <c r="EL353" s="2"/>
      <c r="EM353" s="2"/>
    </row>
    <row r="354" spans="3:143" x14ac:dyDescent="0.2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2"/>
      <c r="DW354" s="2"/>
      <c r="DX354" s="2"/>
      <c r="DY354" s="2"/>
      <c r="DZ354" s="2"/>
      <c r="EA354" s="2"/>
      <c r="EB354" s="2"/>
      <c r="EC354" s="2"/>
      <c r="ED354" s="2"/>
      <c r="EE354" s="2"/>
      <c r="EF354" s="2"/>
      <c r="EG354" s="2"/>
      <c r="EH354" s="2"/>
      <c r="EI354" s="2"/>
      <c r="EJ354" s="2"/>
      <c r="EK354" s="2"/>
      <c r="EL354" s="2"/>
      <c r="EM354" s="2"/>
    </row>
    <row r="355" spans="3:143" x14ac:dyDescent="0.2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2"/>
      <c r="DR355" s="2"/>
      <c r="DS355" s="2"/>
      <c r="DT355" s="2"/>
      <c r="DU355" s="2"/>
      <c r="DV355" s="2"/>
      <c r="DW355" s="2"/>
      <c r="DX355" s="2"/>
      <c r="DY355" s="2"/>
      <c r="DZ355" s="2"/>
      <c r="EA355" s="2"/>
      <c r="EB355" s="2"/>
      <c r="EC355" s="2"/>
      <c r="ED355" s="2"/>
      <c r="EE355" s="2"/>
      <c r="EF355" s="2"/>
      <c r="EG355" s="2"/>
      <c r="EH355" s="2"/>
      <c r="EI355" s="2"/>
      <c r="EJ355" s="2"/>
      <c r="EK355" s="2"/>
      <c r="EL355" s="2"/>
      <c r="EM355" s="2"/>
    </row>
    <row r="356" spans="3:143" x14ac:dyDescent="0.2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  <c r="EA356" s="2"/>
      <c r="EB356" s="2"/>
      <c r="EC356" s="2"/>
      <c r="ED356" s="2"/>
      <c r="EE356" s="2"/>
      <c r="EF356" s="2"/>
      <c r="EG356" s="2"/>
      <c r="EH356" s="2"/>
      <c r="EI356" s="2"/>
      <c r="EJ356" s="2"/>
      <c r="EK356" s="2"/>
      <c r="EL356" s="2"/>
      <c r="EM356" s="2"/>
    </row>
    <row r="357" spans="3:143" x14ac:dyDescent="0.2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2"/>
      <c r="DW357" s="2"/>
      <c r="DX357" s="2"/>
      <c r="DY357" s="2"/>
      <c r="DZ357" s="2"/>
      <c r="EA357" s="2"/>
      <c r="EB357" s="2"/>
      <c r="EC357" s="2"/>
      <c r="ED357" s="2"/>
      <c r="EE357" s="2"/>
      <c r="EF357" s="2"/>
      <c r="EG357" s="2"/>
      <c r="EH357" s="2"/>
      <c r="EI357" s="2"/>
      <c r="EJ357" s="2"/>
      <c r="EK357" s="2"/>
      <c r="EL357" s="2"/>
      <c r="EM357" s="2"/>
    </row>
    <row r="358" spans="3:143" x14ac:dyDescent="0.2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  <c r="EA358" s="2"/>
      <c r="EB358" s="2"/>
      <c r="EC358" s="2"/>
      <c r="ED358" s="2"/>
      <c r="EE358" s="2"/>
      <c r="EF358" s="2"/>
      <c r="EG358" s="2"/>
      <c r="EH358" s="2"/>
      <c r="EI358" s="2"/>
      <c r="EJ358" s="2"/>
      <c r="EK358" s="2"/>
      <c r="EL358" s="2"/>
      <c r="EM358" s="2"/>
    </row>
    <row r="359" spans="3:143" x14ac:dyDescent="0.2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  <c r="EA359" s="2"/>
      <c r="EB359" s="2"/>
      <c r="EC359" s="2"/>
      <c r="ED359" s="2"/>
      <c r="EE359" s="2"/>
      <c r="EF359" s="2"/>
      <c r="EG359" s="2"/>
      <c r="EH359" s="2"/>
      <c r="EI359" s="2"/>
      <c r="EJ359" s="2"/>
      <c r="EK359" s="2"/>
      <c r="EL359" s="2"/>
      <c r="EM359" s="2"/>
    </row>
    <row r="360" spans="3:143" x14ac:dyDescent="0.2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  <c r="EA360" s="2"/>
      <c r="EB360" s="2"/>
      <c r="EC360" s="2"/>
      <c r="ED360" s="2"/>
      <c r="EE360" s="2"/>
      <c r="EF360" s="2"/>
      <c r="EG360" s="2"/>
      <c r="EH360" s="2"/>
      <c r="EI360" s="2"/>
      <c r="EJ360" s="2"/>
      <c r="EK360" s="2"/>
      <c r="EL360" s="2"/>
      <c r="EM360" s="2"/>
    </row>
    <row r="361" spans="3:143" x14ac:dyDescent="0.2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  <c r="EH361" s="2"/>
      <c r="EI361" s="2"/>
      <c r="EJ361" s="2"/>
      <c r="EK361" s="2"/>
      <c r="EL361" s="2"/>
      <c r="EM361" s="2"/>
    </row>
    <row r="362" spans="3:143" x14ac:dyDescent="0.2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  <c r="DS362" s="2"/>
      <c r="DT362" s="2"/>
      <c r="DU362" s="2"/>
      <c r="DV362" s="2"/>
      <c r="DW362" s="2"/>
      <c r="DX362" s="2"/>
      <c r="DY362" s="2"/>
      <c r="DZ362" s="2"/>
      <c r="EA362" s="2"/>
      <c r="EB362" s="2"/>
      <c r="EC362" s="2"/>
      <c r="ED362" s="2"/>
      <c r="EE362" s="2"/>
      <c r="EF362" s="2"/>
      <c r="EG362" s="2"/>
      <c r="EH362" s="2"/>
      <c r="EI362" s="2"/>
      <c r="EJ362" s="2"/>
      <c r="EK362" s="2"/>
      <c r="EL362" s="2"/>
      <c r="EM362" s="2"/>
    </row>
    <row r="363" spans="3:143" x14ac:dyDescent="0.2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  <c r="DS363" s="2"/>
      <c r="DT363" s="2"/>
      <c r="DU363" s="2"/>
      <c r="DV363" s="2"/>
      <c r="DW363" s="2"/>
      <c r="DX363" s="2"/>
      <c r="DY363" s="2"/>
      <c r="DZ363" s="2"/>
      <c r="EA363" s="2"/>
      <c r="EB363" s="2"/>
      <c r="EC363" s="2"/>
      <c r="ED363" s="2"/>
      <c r="EE363" s="2"/>
      <c r="EF363" s="2"/>
      <c r="EG363" s="2"/>
      <c r="EH363" s="2"/>
      <c r="EI363" s="2"/>
      <c r="EJ363" s="2"/>
      <c r="EK363" s="2"/>
      <c r="EL363" s="2"/>
      <c r="EM363" s="2"/>
    </row>
    <row r="364" spans="3:143" x14ac:dyDescent="0.2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/>
      <c r="DW364" s="2"/>
      <c r="DX364" s="2"/>
      <c r="DY364" s="2"/>
      <c r="DZ364" s="2"/>
      <c r="EA364" s="2"/>
      <c r="EB364" s="2"/>
      <c r="EC364" s="2"/>
      <c r="ED364" s="2"/>
      <c r="EE364" s="2"/>
      <c r="EF364" s="2"/>
      <c r="EG364" s="2"/>
      <c r="EH364" s="2"/>
      <c r="EI364" s="2"/>
      <c r="EJ364" s="2"/>
      <c r="EK364" s="2"/>
      <c r="EL364" s="2"/>
      <c r="EM364" s="2"/>
    </row>
    <row r="365" spans="3:143" x14ac:dyDescent="0.2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  <c r="DQ365" s="2"/>
      <c r="DR365" s="2"/>
      <c r="DS365" s="2"/>
      <c r="DT365" s="2"/>
      <c r="DU365" s="2"/>
      <c r="DV365" s="2"/>
      <c r="DW365" s="2"/>
      <c r="DX365" s="2"/>
      <c r="DY365" s="2"/>
      <c r="DZ365" s="2"/>
      <c r="EA365" s="2"/>
      <c r="EB365" s="2"/>
      <c r="EC365" s="2"/>
      <c r="ED365" s="2"/>
      <c r="EE365" s="2"/>
      <c r="EF365" s="2"/>
      <c r="EG365" s="2"/>
      <c r="EH365" s="2"/>
      <c r="EI365" s="2"/>
      <c r="EJ365" s="2"/>
      <c r="EK365" s="2"/>
      <c r="EL365" s="2"/>
      <c r="EM365" s="2"/>
    </row>
    <row r="366" spans="3:143" x14ac:dyDescent="0.2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  <c r="DS366" s="2"/>
      <c r="DT366" s="2"/>
      <c r="DU366" s="2"/>
      <c r="DV366" s="2"/>
      <c r="DW366" s="2"/>
      <c r="DX366" s="2"/>
      <c r="DY366" s="2"/>
      <c r="DZ366" s="2"/>
      <c r="EA366" s="2"/>
      <c r="EB366" s="2"/>
      <c r="EC366" s="2"/>
      <c r="ED366" s="2"/>
      <c r="EE366" s="2"/>
      <c r="EF366" s="2"/>
      <c r="EG366" s="2"/>
      <c r="EH366" s="2"/>
      <c r="EI366" s="2"/>
      <c r="EJ366" s="2"/>
      <c r="EK366" s="2"/>
      <c r="EL366" s="2"/>
      <c r="EM366" s="2"/>
    </row>
    <row r="367" spans="3:143" x14ac:dyDescent="0.2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  <c r="EA367" s="2"/>
      <c r="EB367" s="2"/>
      <c r="EC367" s="2"/>
      <c r="ED367" s="2"/>
      <c r="EE367" s="2"/>
      <c r="EF367" s="2"/>
      <c r="EG367" s="2"/>
      <c r="EH367" s="2"/>
      <c r="EI367" s="2"/>
      <c r="EJ367" s="2"/>
      <c r="EK367" s="2"/>
      <c r="EL367" s="2"/>
      <c r="EM367" s="2"/>
    </row>
    <row r="368" spans="3:143" x14ac:dyDescent="0.2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  <c r="DQ368" s="2"/>
      <c r="DR368" s="2"/>
      <c r="DS368" s="2"/>
      <c r="DT368" s="2"/>
      <c r="DU368" s="2"/>
      <c r="DV368" s="2"/>
      <c r="DW368" s="2"/>
      <c r="DX368" s="2"/>
      <c r="DY368" s="2"/>
      <c r="DZ368" s="2"/>
      <c r="EA368" s="2"/>
      <c r="EB368" s="2"/>
      <c r="EC368" s="2"/>
      <c r="ED368" s="2"/>
      <c r="EE368" s="2"/>
      <c r="EF368" s="2"/>
      <c r="EG368" s="2"/>
      <c r="EH368" s="2"/>
      <c r="EI368" s="2"/>
      <c r="EJ368" s="2"/>
      <c r="EK368" s="2"/>
      <c r="EL368" s="2"/>
      <c r="EM368" s="2"/>
    </row>
    <row r="369" spans="3:143" x14ac:dyDescent="0.2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  <c r="EA369" s="2"/>
      <c r="EB369" s="2"/>
      <c r="EC369" s="2"/>
      <c r="ED369" s="2"/>
      <c r="EE369" s="2"/>
      <c r="EF369" s="2"/>
      <c r="EG369" s="2"/>
      <c r="EH369" s="2"/>
      <c r="EI369" s="2"/>
      <c r="EJ369" s="2"/>
      <c r="EK369" s="2"/>
      <c r="EL369" s="2"/>
      <c r="EM369" s="2"/>
    </row>
    <row r="370" spans="3:143" x14ac:dyDescent="0.2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  <c r="DQ370" s="2"/>
      <c r="DR370" s="2"/>
      <c r="DS370" s="2"/>
      <c r="DT370" s="2"/>
      <c r="DU370" s="2"/>
      <c r="DV370" s="2"/>
      <c r="DW370" s="2"/>
      <c r="DX370" s="2"/>
      <c r="DY370" s="2"/>
      <c r="DZ370" s="2"/>
      <c r="EA370" s="2"/>
      <c r="EB370" s="2"/>
      <c r="EC370" s="2"/>
      <c r="ED370" s="2"/>
      <c r="EE370" s="2"/>
      <c r="EF370" s="2"/>
      <c r="EG370" s="2"/>
      <c r="EH370" s="2"/>
      <c r="EI370" s="2"/>
      <c r="EJ370" s="2"/>
      <c r="EK370" s="2"/>
      <c r="EL370" s="2"/>
      <c r="EM370" s="2"/>
    </row>
    <row r="371" spans="3:143" x14ac:dyDescent="0.2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  <c r="DS371" s="2"/>
      <c r="DT371" s="2"/>
      <c r="DU371" s="2"/>
      <c r="DV371" s="2"/>
      <c r="DW371" s="2"/>
      <c r="DX371" s="2"/>
      <c r="DY371" s="2"/>
      <c r="DZ371" s="2"/>
      <c r="EA371" s="2"/>
      <c r="EB371" s="2"/>
      <c r="EC371" s="2"/>
      <c r="ED371" s="2"/>
      <c r="EE371" s="2"/>
      <c r="EF371" s="2"/>
      <c r="EG371" s="2"/>
      <c r="EH371" s="2"/>
      <c r="EI371" s="2"/>
      <c r="EJ371" s="2"/>
      <c r="EK371" s="2"/>
      <c r="EL371" s="2"/>
      <c r="EM371" s="2"/>
    </row>
    <row r="372" spans="3:143" x14ac:dyDescent="0.2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  <c r="EA372" s="2"/>
      <c r="EB372" s="2"/>
      <c r="EC372" s="2"/>
      <c r="ED372" s="2"/>
      <c r="EE372" s="2"/>
      <c r="EF372" s="2"/>
      <c r="EG372" s="2"/>
      <c r="EH372" s="2"/>
      <c r="EI372" s="2"/>
      <c r="EJ372" s="2"/>
      <c r="EK372" s="2"/>
      <c r="EL372" s="2"/>
      <c r="EM372" s="2"/>
    </row>
    <row r="373" spans="3:143" x14ac:dyDescent="0.2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  <c r="EA373" s="2"/>
      <c r="EB373" s="2"/>
      <c r="EC373" s="2"/>
      <c r="ED373" s="2"/>
      <c r="EE373" s="2"/>
      <c r="EF373" s="2"/>
      <c r="EG373" s="2"/>
      <c r="EH373" s="2"/>
      <c r="EI373" s="2"/>
      <c r="EJ373" s="2"/>
      <c r="EK373" s="2"/>
      <c r="EL373" s="2"/>
      <c r="EM373" s="2"/>
    </row>
    <row r="374" spans="3:143" x14ac:dyDescent="0.2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  <c r="EA374" s="2"/>
      <c r="EB374" s="2"/>
      <c r="EC374" s="2"/>
      <c r="ED374" s="2"/>
      <c r="EE374" s="2"/>
      <c r="EF374" s="2"/>
      <c r="EG374" s="2"/>
      <c r="EH374" s="2"/>
      <c r="EI374" s="2"/>
      <c r="EJ374" s="2"/>
      <c r="EK374" s="2"/>
      <c r="EL374" s="2"/>
      <c r="EM374" s="2"/>
    </row>
    <row r="375" spans="3:143" x14ac:dyDescent="0.2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  <c r="EA375" s="2"/>
      <c r="EB375" s="2"/>
      <c r="EC375" s="2"/>
      <c r="ED375" s="2"/>
      <c r="EE375" s="2"/>
      <c r="EF375" s="2"/>
      <c r="EG375" s="2"/>
      <c r="EH375" s="2"/>
      <c r="EI375" s="2"/>
      <c r="EJ375" s="2"/>
      <c r="EK375" s="2"/>
      <c r="EL375" s="2"/>
      <c r="EM375" s="2"/>
    </row>
    <row r="376" spans="3:143" x14ac:dyDescent="0.2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  <c r="DQ376" s="2"/>
      <c r="DR376" s="2"/>
      <c r="DS376" s="2"/>
      <c r="DT376" s="2"/>
      <c r="DU376" s="2"/>
      <c r="DV376" s="2"/>
      <c r="DW376" s="2"/>
      <c r="DX376" s="2"/>
      <c r="DY376" s="2"/>
      <c r="DZ376" s="2"/>
      <c r="EA376" s="2"/>
      <c r="EB376" s="2"/>
      <c r="EC376" s="2"/>
      <c r="ED376" s="2"/>
      <c r="EE376" s="2"/>
      <c r="EF376" s="2"/>
      <c r="EG376" s="2"/>
      <c r="EH376" s="2"/>
      <c r="EI376" s="2"/>
      <c r="EJ376" s="2"/>
      <c r="EK376" s="2"/>
      <c r="EL376" s="2"/>
      <c r="EM376" s="2"/>
    </row>
    <row r="377" spans="3:143" x14ac:dyDescent="0.2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  <c r="EA377" s="2"/>
      <c r="EB377" s="2"/>
      <c r="EC377" s="2"/>
      <c r="ED377" s="2"/>
      <c r="EE377" s="2"/>
      <c r="EF377" s="2"/>
      <c r="EG377" s="2"/>
      <c r="EH377" s="2"/>
      <c r="EI377" s="2"/>
      <c r="EJ377" s="2"/>
      <c r="EK377" s="2"/>
      <c r="EL377" s="2"/>
      <c r="EM377" s="2"/>
    </row>
    <row r="378" spans="3:143" x14ac:dyDescent="0.2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/>
      <c r="DW378" s="2"/>
      <c r="DX378" s="2"/>
      <c r="DY378" s="2"/>
      <c r="DZ378" s="2"/>
      <c r="EA378" s="2"/>
      <c r="EB378" s="2"/>
      <c r="EC378" s="2"/>
      <c r="ED378" s="2"/>
      <c r="EE378" s="2"/>
      <c r="EF378" s="2"/>
      <c r="EG378" s="2"/>
      <c r="EH378" s="2"/>
      <c r="EI378" s="2"/>
      <c r="EJ378" s="2"/>
      <c r="EK378" s="2"/>
      <c r="EL378" s="2"/>
      <c r="EM378" s="2"/>
    </row>
    <row r="379" spans="3:143" x14ac:dyDescent="0.2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2"/>
      <c r="DW379" s="2"/>
      <c r="DX379" s="2"/>
      <c r="DY379" s="2"/>
      <c r="DZ379" s="2"/>
      <c r="EA379" s="2"/>
      <c r="EB379" s="2"/>
      <c r="EC379" s="2"/>
      <c r="ED379" s="2"/>
      <c r="EE379" s="2"/>
      <c r="EF379" s="2"/>
      <c r="EG379" s="2"/>
      <c r="EH379" s="2"/>
      <c r="EI379" s="2"/>
      <c r="EJ379" s="2"/>
      <c r="EK379" s="2"/>
      <c r="EL379" s="2"/>
      <c r="EM379" s="2"/>
    </row>
    <row r="380" spans="3:143" x14ac:dyDescent="0.2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</row>
    <row r="381" spans="3:143" x14ac:dyDescent="0.2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  <c r="EA381" s="2"/>
      <c r="EB381" s="2"/>
      <c r="EC381" s="2"/>
      <c r="ED381" s="2"/>
      <c r="EE381" s="2"/>
      <c r="EF381" s="2"/>
      <c r="EG381" s="2"/>
      <c r="EH381" s="2"/>
      <c r="EI381" s="2"/>
      <c r="EJ381" s="2"/>
      <c r="EK381" s="2"/>
      <c r="EL381" s="2"/>
      <c r="EM381" s="2"/>
    </row>
    <row r="382" spans="3:143" x14ac:dyDescent="0.2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  <c r="DS382" s="2"/>
      <c r="DT382" s="2"/>
      <c r="DU382" s="2"/>
      <c r="DV382" s="2"/>
      <c r="DW382" s="2"/>
      <c r="DX382" s="2"/>
      <c r="DY382" s="2"/>
      <c r="DZ382" s="2"/>
      <c r="EA382" s="2"/>
      <c r="EB382" s="2"/>
      <c r="EC382" s="2"/>
      <c r="ED382" s="2"/>
      <c r="EE382" s="2"/>
      <c r="EF382" s="2"/>
      <c r="EG382" s="2"/>
      <c r="EH382" s="2"/>
      <c r="EI382" s="2"/>
      <c r="EJ382" s="2"/>
      <c r="EK382" s="2"/>
      <c r="EL382" s="2"/>
      <c r="EM382" s="2"/>
    </row>
    <row r="383" spans="3:143" x14ac:dyDescent="0.2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2"/>
      <c r="DW383" s="2"/>
      <c r="DX383" s="2"/>
      <c r="DY383" s="2"/>
      <c r="DZ383" s="2"/>
      <c r="EA383" s="2"/>
      <c r="EB383" s="2"/>
      <c r="EC383" s="2"/>
      <c r="ED383" s="2"/>
      <c r="EE383" s="2"/>
      <c r="EF383" s="2"/>
      <c r="EG383" s="2"/>
      <c r="EH383" s="2"/>
      <c r="EI383" s="2"/>
      <c r="EJ383" s="2"/>
      <c r="EK383" s="2"/>
      <c r="EL383" s="2"/>
      <c r="EM383" s="2"/>
    </row>
    <row r="384" spans="3:143" x14ac:dyDescent="0.2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  <c r="EA384" s="2"/>
      <c r="EB384" s="2"/>
      <c r="EC384" s="2"/>
      <c r="ED384" s="2"/>
      <c r="EE384" s="2"/>
      <c r="EF384" s="2"/>
      <c r="EG384" s="2"/>
      <c r="EH384" s="2"/>
      <c r="EI384" s="2"/>
      <c r="EJ384" s="2"/>
      <c r="EK384" s="2"/>
      <c r="EL384" s="2"/>
      <c r="EM384" s="2"/>
    </row>
    <row r="385" spans="3:143" x14ac:dyDescent="0.2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  <c r="DQ385" s="2"/>
      <c r="DR385" s="2"/>
      <c r="DS385" s="2"/>
      <c r="DT385" s="2"/>
      <c r="DU385" s="2"/>
      <c r="DV385" s="2"/>
      <c r="DW385" s="2"/>
      <c r="DX385" s="2"/>
      <c r="DY385" s="2"/>
      <c r="DZ385" s="2"/>
      <c r="EA385" s="2"/>
      <c r="EB385" s="2"/>
      <c r="EC385" s="2"/>
      <c r="ED385" s="2"/>
      <c r="EE385" s="2"/>
      <c r="EF385" s="2"/>
      <c r="EG385" s="2"/>
      <c r="EH385" s="2"/>
      <c r="EI385" s="2"/>
      <c r="EJ385" s="2"/>
      <c r="EK385" s="2"/>
      <c r="EL385" s="2"/>
      <c r="EM385" s="2"/>
    </row>
    <row r="386" spans="3:143" x14ac:dyDescent="0.2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  <c r="DS386" s="2"/>
      <c r="DT386" s="2"/>
      <c r="DU386" s="2"/>
      <c r="DV386" s="2"/>
      <c r="DW386" s="2"/>
      <c r="DX386" s="2"/>
      <c r="DY386" s="2"/>
      <c r="DZ386" s="2"/>
      <c r="EA386" s="2"/>
      <c r="EB386" s="2"/>
      <c r="EC386" s="2"/>
      <c r="ED386" s="2"/>
      <c r="EE386" s="2"/>
      <c r="EF386" s="2"/>
      <c r="EG386" s="2"/>
      <c r="EH386" s="2"/>
      <c r="EI386" s="2"/>
      <c r="EJ386" s="2"/>
      <c r="EK386" s="2"/>
      <c r="EL386" s="2"/>
      <c r="EM386" s="2"/>
    </row>
    <row r="387" spans="3:143" x14ac:dyDescent="0.2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  <c r="EA387" s="2"/>
      <c r="EB387" s="2"/>
      <c r="EC387" s="2"/>
      <c r="ED387" s="2"/>
      <c r="EE387" s="2"/>
      <c r="EF387" s="2"/>
      <c r="EG387" s="2"/>
      <c r="EH387" s="2"/>
      <c r="EI387" s="2"/>
      <c r="EJ387" s="2"/>
      <c r="EK387" s="2"/>
      <c r="EL387" s="2"/>
      <c r="EM387" s="2"/>
    </row>
    <row r="388" spans="3:143" x14ac:dyDescent="0.2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Q388" s="2"/>
      <c r="DR388" s="2"/>
      <c r="DS388" s="2"/>
      <c r="DT388" s="2"/>
      <c r="DU388" s="2"/>
      <c r="DV388" s="2"/>
      <c r="DW388" s="2"/>
      <c r="DX388" s="2"/>
      <c r="DY388" s="2"/>
      <c r="DZ388" s="2"/>
      <c r="EA388" s="2"/>
      <c r="EB388" s="2"/>
      <c r="EC388" s="2"/>
      <c r="ED388" s="2"/>
      <c r="EE388" s="2"/>
      <c r="EF388" s="2"/>
      <c r="EG388" s="2"/>
      <c r="EH388" s="2"/>
      <c r="EI388" s="2"/>
      <c r="EJ388" s="2"/>
      <c r="EK388" s="2"/>
      <c r="EL388" s="2"/>
      <c r="EM388" s="2"/>
    </row>
    <row r="389" spans="3:143" x14ac:dyDescent="0.2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  <c r="EA389" s="2"/>
      <c r="EB389" s="2"/>
      <c r="EC389" s="2"/>
      <c r="ED389" s="2"/>
      <c r="EE389" s="2"/>
      <c r="EF389" s="2"/>
      <c r="EG389" s="2"/>
      <c r="EH389" s="2"/>
      <c r="EI389" s="2"/>
      <c r="EJ389" s="2"/>
      <c r="EK389" s="2"/>
      <c r="EL389" s="2"/>
      <c r="EM389" s="2"/>
    </row>
    <row r="390" spans="3:143" x14ac:dyDescent="0.2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  <c r="DS390" s="2"/>
      <c r="DT390" s="2"/>
      <c r="DU390" s="2"/>
      <c r="DV390" s="2"/>
      <c r="DW390" s="2"/>
      <c r="DX390" s="2"/>
      <c r="DY390" s="2"/>
      <c r="DZ390" s="2"/>
      <c r="EA390" s="2"/>
      <c r="EB390" s="2"/>
      <c r="EC390" s="2"/>
      <c r="ED390" s="2"/>
      <c r="EE390" s="2"/>
      <c r="EF390" s="2"/>
      <c r="EG390" s="2"/>
      <c r="EH390" s="2"/>
      <c r="EI390" s="2"/>
      <c r="EJ390" s="2"/>
      <c r="EK390" s="2"/>
      <c r="EL390" s="2"/>
      <c r="EM390" s="2"/>
    </row>
    <row r="391" spans="3:143" x14ac:dyDescent="0.2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X391" s="2"/>
      <c r="DY391" s="2"/>
      <c r="DZ391" s="2"/>
      <c r="EA391" s="2"/>
      <c r="EB391" s="2"/>
      <c r="EC391" s="2"/>
      <c r="ED391" s="2"/>
      <c r="EE391" s="2"/>
      <c r="EF391" s="2"/>
      <c r="EG391" s="2"/>
      <c r="EH391" s="2"/>
      <c r="EI391" s="2"/>
      <c r="EJ391" s="2"/>
      <c r="EK391" s="2"/>
      <c r="EL391" s="2"/>
      <c r="EM391" s="2"/>
    </row>
    <row r="392" spans="3:143" x14ac:dyDescent="0.2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  <c r="EA392" s="2"/>
      <c r="EB392" s="2"/>
      <c r="EC392" s="2"/>
      <c r="ED392" s="2"/>
      <c r="EE392" s="2"/>
      <c r="EF392" s="2"/>
      <c r="EG392" s="2"/>
      <c r="EH392" s="2"/>
      <c r="EI392" s="2"/>
      <c r="EJ392" s="2"/>
      <c r="EK392" s="2"/>
      <c r="EL392" s="2"/>
      <c r="EM392" s="2"/>
    </row>
    <row r="393" spans="3:143" x14ac:dyDescent="0.2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2"/>
      <c r="DW393" s="2"/>
      <c r="DX393" s="2"/>
      <c r="DY393" s="2"/>
      <c r="DZ393" s="2"/>
      <c r="EA393" s="2"/>
      <c r="EB393" s="2"/>
      <c r="EC393" s="2"/>
      <c r="ED393" s="2"/>
      <c r="EE393" s="2"/>
      <c r="EF393" s="2"/>
      <c r="EG393" s="2"/>
      <c r="EH393" s="2"/>
      <c r="EI393" s="2"/>
      <c r="EJ393" s="2"/>
      <c r="EK393" s="2"/>
      <c r="EL393" s="2"/>
      <c r="EM393" s="2"/>
    </row>
    <row r="394" spans="3:143" x14ac:dyDescent="0.2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  <c r="EA394" s="2"/>
      <c r="EB394" s="2"/>
      <c r="EC394" s="2"/>
      <c r="ED394" s="2"/>
      <c r="EE394" s="2"/>
      <c r="EF394" s="2"/>
      <c r="EG394" s="2"/>
      <c r="EH394" s="2"/>
      <c r="EI394" s="2"/>
      <c r="EJ394" s="2"/>
      <c r="EK394" s="2"/>
      <c r="EL394" s="2"/>
      <c r="EM394" s="2"/>
    </row>
    <row r="395" spans="3:143" x14ac:dyDescent="0.2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  <c r="EA395" s="2"/>
      <c r="EB395" s="2"/>
      <c r="EC395" s="2"/>
      <c r="ED395" s="2"/>
      <c r="EE395" s="2"/>
      <c r="EF395" s="2"/>
      <c r="EG395" s="2"/>
      <c r="EH395" s="2"/>
      <c r="EI395" s="2"/>
      <c r="EJ395" s="2"/>
      <c r="EK395" s="2"/>
      <c r="EL395" s="2"/>
      <c r="EM395" s="2"/>
    </row>
    <row r="396" spans="3:143" x14ac:dyDescent="0.2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  <c r="EA396" s="2"/>
      <c r="EB396" s="2"/>
      <c r="EC396" s="2"/>
      <c r="ED396" s="2"/>
      <c r="EE396" s="2"/>
      <c r="EF396" s="2"/>
      <c r="EG396" s="2"/>
      <c r="EH396" s="2"/>
      <c r="EI396" s="2"/>
      <c r="EJ396" s="2"/>
      <c r="EK396" s="2"/>
      <c r="EL396" s="2"/>
      <c r="EM396" s="2"/>
    </row>
    <row r="397" spans="3:143" x14ac:dyDescent="0.2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  <c r="EA397" s="2"/>
      <c r="EB397" s="2"/>
      <c r="EC397" s="2"/>
      <c r="ED397" s="2"/>
      <c r="EE397" s="2"/>
      <c r="EF397" s="2"/>
      <c r="EG397" s="2"/>
      <c r="EH397" s="2"/>
      <c r="EI397" s="2"/>
      <c r="EJ397" s="2"/>
      <c r="EK397" s="2"/>
      <c r="EL397" s="2"/>
      <c r="EM397" s="2"/>
    </row>
    <row r="398" spans="3:143" x14ac:dyDescent="0.2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  <c r="EA398" s="2"/>
      <c r="EB398" s="2"/>
      <c r="EC398" s="2"/>
      <c r="ED398" s="2"/>
      <c r="EE398" s="2"/>
      <c r="EF398" s="2"/>
      <c r="EG398" s="2"/>
      <c r="EH398" s="2"/>
      <c r="EI398" s="2"/>
      <c r="EJ398" s="2"/>
      <c r="EK398" s="2"/>
      <c r="EL398" s="2"/>
      <c r="EM398" s="2"/>
    </row>
    <row r="399" spans="3:143" x14ac:dyDescent="0.2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  <c r="EA399" s="2"/>
      <c r="EB399" s="2"/>
      <c r="EC399" s="2"/>
      <c r="ED399" s="2"/>
      <c r="EE399" s="2"/>
      <c r="EF399" s="2"/>
      <c r="EG399" s="2"/>
      <c r="EH399" s="2"/>
      <c r="EI399" s="2"/>
      <c r="EJ399" s="2"/>
      <c r="EK399" s="2"/>
      <c r="EL399" s="2"/>
      <c r="EM399" s="2"/>
    </row>
    <row r="400" spans="3:143" x14ac:dyDescent="0.2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  <c r="EA400" s="2"/>
      <c r="EB400" s="2"/>
      <c r="EC400" s="2"/>
      <c r="ED400" s="2"/>
      <c r="EE400" s="2"/>
      <c r="EF400" s="2"/>
      <c r="EG400" s="2"/>
      <c r="EH400" s="2"/>
      <c r="EI400" s="2"/>
      <c r="EJ400" s="2"/>
      <c r="EK400" s="2"/>
      <c r="EL400" s="2"/>
      <c r="EM400" s="2"/>
    </row>
    <row r="401" spans="3:143" x14ac:dyDescent="0.2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2"/>
      <c r="DW401" s="2"/>
      <c r="DX401" s="2"/>
      <c r="DY401" s="2"/>
      <c r="DZ401" s="2"/>
      <c r="EA401" s="2"/>
      <c r="EB401" s="2"/>
      <c r="EC401" s="2"/>
      <c r="ED401" s="2"/>
      <c r="EE401" s="2"/>
      <c r="EF401" s="2"/>
      <c r="EG401" s="2"/>
      <c r="EH401" s="2"/>
      <c r="EI401" s="2"/>
      <c r="EJ401" s="2"/>
      <c r="EK401" s="2"/>
      <c r="EL401" s="2"/>
      <c r="EM401" s="2"/>
    </row>
    <row r="402" spans="3:143" x14ac:dyDescent="0.2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/>
      <c r="DW402" s="2"/>
      <c r="DX402" s="2"/>
      <c r="DY402" s="2"/>
      <c r="DZ402" s="2"/>
      <c r="EA402" s="2"/>
      <c r="EB402" s="2"/>
      <c r="EC402" s="2"/>
      <c r="ED402" s="2"/>
      <c r="EE402" s="2"/>
      <c r="EF402" s="2"/>
      <c r="EG402" s="2"/>
      <c r="EH402" s="2"/>
      <c r="EI402" s="2"/>
      <c r="EJ402" s="2"/>
      <c r="EK402" s="2"/>
      <c r="EL402" s="2"/>
      <c r="EM402" s="2"/>
    </row>
    <row r="403" spans="3:143" x14ac:dyDescent="0.2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  <c r="EA403" s="2"/>
      <c r="EB403" s="2"/>
      <c r="EC403" s="2"/>
      <c r="ED403" s="2"/>
      <c r="EE403" s="2"/>
      <c r="EF403" s="2"/>
      <c r="EG403" s="2"/>
      <c r="EH403" s="2"/>
      <c r="EI403" s="2"/>
      <c r="EJ403" s="2"/>
      <c r="EK403" s="2"/>
      <c r="EL403" s="2"/>
      <c r="EM403" s="2"/>
    </row>
    <row r="404" spans="3:143" x14ac:dyDescent="0.2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  <c r="EA404" s="2"/>
      <c r="EB404" s="2"/>
      <c r="EC404" s="2"/>
      <c r="ED404" s="2"/>
      <c r="EE404" s="2"/>
      <c r="EF404" s="2"/>
      <c r="EG404" s="2"/>
      <c r="EH404" s="2"/>
      <c r="EI404" s="2"/>
      <c r="EJ404" s="2"/>
      <c r="EK404" s="2"/>
      <c r="EL404" s="2"/>
      <c r="EM404" s="2"/>
    </row>
    <row r="405" spans="3:143" x14ac:dyDescent="0.2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  <c r="EA405" s="2"/>
      <c r="EB405" s="2"/>
      <c r="EC405" s="2"/>
      <c r="ED405" s="2"/>
      <c r="EE405" s="2"/>
      <c r="EF405" s="2"/>
      <c r="EG405" s="2"/>
      <c r="EH405" s="2"/>
      <c r="EI405" s="2"/>
      <c r="EJ405" s="2"/>
      <c r="EK405" s="2"/>
      <c r="EL405" s="2"/>
      <c r="EM405" s="2"/>
    </row>
    <row r="406" spans="3:143" x14ac:dyDescent="0.2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  <c r="EA406" s="2"/>
      <c r="EB406" s="2"/>
      <c r="EC406" s="2"/>
      <c r="ED406" s="2"/>
      <c r="EE406" s="2"/>
      <c r="EF406" s="2"/>
      <c r="EG406" s="2"/>
      <c r="EH406" s="2"/>
      <c r="EI406" s="2"/>
      <c r="EJ406" s="2"/>
      <c r="EK406" s="2"/>
      <c r="EL406" s="2"/>
      <c r="EM406" s="2"/>
    </row>
    <row r="407" spans="3:143" x14ac:dyDescent="0.2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2"/>
      <c r="DW407" s="2"/>
      <c r="DX407" s="2"/>
      <c r="DY407" s="2"/>
      <c r="DZ407" s="2"/>
      <c r="EA407" s="2"/>
      <c r="EB407" s="2"/>
      <c r="EC407" s="2"/>
      <c r="ED407" s="2"/>
      <c r="EE407" s="2"/>
      <c r="EF407" s="2"/>
      <c r="EG407" s="2"/>
      <c r="EH407" s="2"/>
      <c r="EI407" s="2"/>
      <c r="EJ407" s="2"/>
      <c r="EK407" s="2"/>
      <c r="EL407" s="2"/>
      <c r="EM407" s="2"/>
    </row>
    <row r="408" spans="3:143" x14ac:dyDescent="0.2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  <c r="EA408" s="2"/>
      <c r="EB408" s="2"/>
      <c r="EC408" s="2"/>
      <c r="ED408" s="2"/>
      <c r="EE408" s="2"/>
      <c r="EF408" s="2"/>
      <c r="EG408" s="2"/>
      <c r="EH408" s="2"/>
      <c r="EI408" s="2"/>
      <c r="EJ408" s="2"/>
      <c r="EK408" s="2"/>
      <c r="EL408" s="2"/>
      <c r="EM408" s="2"/>
    </row>
    <row r="409" spans="3:143" x14ac:dyDescent="0.2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/>
      <c r="DW409" s="2"/>
      <c r="DX409" s="2"/>
      <c r="DY409" s="2"/>
      <c r="DZ409" s="2"/>
      <c r="EA409" s="2"/>
      <c r="EB409" s="2"/>
      <c r="EC409" s="2"/>
      <c r="ED409" s="2"/>
      <c r="EE409" s="2"/>
      <c r="EF409" s="2"/>
      <c r="EG409" s="2"/>
      <c r="EH409" s="2"/>
      <c r="EI409" s="2"/>
      <c r="EJ409" s="2"/>
      <c r="EK409" s="2"/>
      <c r="EL409" s="2"/>
      <c r="EM409" s="2"/>
    </row>
    <row r="410" spans="3:143" x14ac:dyDescent="0.2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</row>
    <row r="411" spans="3:143" x14ac:dyDescent="0.2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  <c r="EA411" s="2"/>
      <c r="EB411" s="2"/>
      <c r="EC411" s="2"/>
      <c r="ED411" s="2"/>
      <c r="EE411" s="2"/>
      <c r="EF411" s="2"/>
      <c r="EG411" s="2"/>
      <c r="EH411" s="2"/>
      <c r="EI411" s="2"/>
      <c r="EJ411" s="2"/>
      <c r="EK411" s="2"/>
      <c r="EL411" s="2"/>
      <c r="EM411" s="2"/>
    </row>
    <row r="412" spans="3:143" x14ac:dyDescent="0.2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  <c r="DT412" s="2"/>
      <c r="DU412" s="2"/>
      <c r="DV412" s="2"/>
      <c r="DW412" s="2"/>
      <c r="DX412" s="2"/>
      <c r="DY412" s="2"/>
      <c r="DZ412" s="2"/>
      <c r="EA412" s="2"/>
      <c r="EB412" s="2"/>
      <c r="EC412" s="2"/>
      <c r="ED412" s="2"/>
      <c r="EE412" s="2"/>
      <c r="EF412" s="2"/>
      <c r="EG412" s="2"/>
      <c r="EH412" s="2"/>
      <c r="EI412" s="2"/>
      <c r="EJ412" s="2"/>
      <c r="EK412" s="2"/>
      <c r="EL412" s="2"/>
      <c r="EM412" s="2"/>
    </row>
    <row r="413" spans="3:143" x14ac:dyDescent="0.2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  <c r="DS413" s="2"/>
      <c r="DT413" s="2"/>
      <c r="DU413" s="2"/>
      <c r="DV413" s="2"/>
      <c r="DW413" s="2"/>
      <c r="DX413" s="2"/>
      <c r="DY413" s="2"/>
      <c r="DZ413" s="2"/>
      <c r="EA413" s="2"/>
      <c r="EB413" s="2"/>
      <c r="EC413" s="2"/>
      <c r="ED413" s="2"/>
      <c r="EE413" s="2"/>
      <c r="EF413" s="2"/>
      <c r="EG413" s="2"/>
      <c r="EH413" s="2"/>
      <c r="EI413" s="2"/>
      <c r="EJ413" s="2"/>
      <c r="EK413" s="2"/>
      <c r="EL413" s="2"/>
      <c r="EM413" s="2"/>
    </row>
  </sheetData>
  <printOptions gridLines="1"/>
  <pageMargins left="0" right="0" top="0.25" bottom="0" header="0" footer="0.25"/>
  <pageSetup scale="87" orientation="landscape" horizontalDpi="4294967292" r:id="rId1"/>
  <headerFooter alignWithMargins="0">
    <oddFooter>&amp;R&amp;"Times New Roman,Italic"&amp;8Capital Reocvery
&amp;F
&amp;D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2"/>
  <sheetViews>
    <sheetView zoomScale="90" zoomScaleNormal="90" workbookViewId="0">
      <selection activeCell="O11" sqref="O11"/>
    </sheetView>
  </sheetViews>
  <sheetFormatPr defaultColWidth="9.140625" defaultRowHeight="15" x14ac:dyDescent="0.25"/>
  <cols>
    <col min="1" max="1" width="5.140625" style="145" bestFit="1" customWidth="1"/>
    <col min="2" max="2" width="48.5703125" style="145" customWidth="1"/>
    <col min="3" max="3" width="7.5703125" style="145" bestFit="1" customWidth="1"/>
    <col min="4" max="8" width="18.5703125" style="145" bestFit="1" customWidth="1"/>
    <col min="9" max="9" width="2" style="145" customWidth="1"/>
    <col min="10" max="10" width="16.28515625" style="145" customWidth="1"/>
    <col min="11" max="11" width="10.85546875" style="145" customWidth="1"/>
    <col min="12" max="12" width="1.7109375" style="145" customWidth="1"/>
    <col min="13" max="13" width="12.85546875" style="145" customWidth="1"/>
    <col min="14" max="14" width="12.85546875" style="145" bestFit="1" customWidth="1"/>
    <col min="15" max="16384" width="9.140625" style="145"/>
  </cols>
  <sheetData>
    <row r="2" spans="1:14" x14ac:dyDescent="0.25">
      <c r="A2" s="102"/>
      <c r="B2" s="102"/>
      <c r="C2" s="102"/>
      <c r="D2" s="102"/>
      <c r="E2" s="102"/>
      <c r="F2" s="102"/>
      <c r="G2" s="102"/>
      <c r="H2" s="102" t="s">
        <v>0</v>
      </c>
    </row>
    <row r="3" spans="1:14" ht="15.75" thickBot="1" x14ac:dyDescent="0.3">
      <c r="A3" s="102"/>
      <c r="B3" s="102"/>
      <c r="C3" s="102"/>
      <c r="D3" s="102"/>
      <c r="E3" s="102"/>
      <c r="F3" s="102"/>
      <c r="G3" s="102"/>
      <c r="H3" s="102" t="s">
        <v>1</v>
      </c>
    </row>
    <row r="4" spans="1:14" ht="15.75" thickBot="1" x14ac:dyDescent="0.3">
      <c r="A4" s="103"/>
      <c r="B4" s="103"/>
      <c r="C4" s="103"/>
      <c r="D4" s="102"/>
      <c r="E4" s="102"/>
      <c r="F4" s="102"/>
      <c r="G4" s="102"/>
      <c r="H4" s="104" t="s">
        <v>2</v>
      </c>
    </row>
    <row r="5" spans="1:14" x14ac:dyDescent="0.25">
      <c r="A5" s="105" t="s">
        <v>3</v>
      </c>
      <c r="B5" s="106"/>
      <c r="C5" s="106"/>
      <c r="D5" s="106"/>
      <c r="E5" s="106"/>
      <c r="F5" s="106"/>
      <c r="G5" s="106"/>
      <c r="H5" s="106"/>
    </row>
    <row r="6" spans="1:14" x14ac:dyDescent="0.25">
      <c r="A6" s="106" t="s">
        <v>121</v>
      </c>
      <c r="B6" s="106"/>
      <c r="C6" s="106"/>
      <c r="D6" s="106"/>
      <c r="E6" s="106"/>
      <c r="F6" s="106"/>
      <c r="G6" s="106"/>
      <c r="H6" s="106"/>
    </row>
    <row r="7" spans="1:14" x14ac:dyDescent="0.25">
      <c r="A7" s="106" t="s">
        <v>4</v>
      </c>
      <c r="B7" s="106"/>
      <c r="C7" s="106"/>
      <c r="D7" s="106"/>
      <c r="E7" s="106"/>
      <c r="F7" s="106"/>
      <c r="G7" s="106"/>
      <c r="H7" s="106"/>
    </row>
    <row r="8" spans="1:14" x14ac:dyDescent="0.25">
      <c r="A8" s="106" t="s">
        <v>124</v>
      </c>
      <c r="B8" s="106"/>
      <c r="C8" s="106"/>
      <c r="D8" s="106"/>
      <c r="E8" s="106"/>
      <c r="F8" s="106"/>
      <c r="G8" s="106"/>
      <c r="H8" s="106"/>
    </row>
    <row r="9" spans="1:14" x14ac:dyDescent="0.25">
      <c r="A9" s="107"/>
      <c r="B9" s="107"/>
      <c r="C9" s="108"/>
      <c r="D9" s="109" t="s">
        <v>5</v>
      </c>
      <c r="E9" s="109"/>
      <c r="F9" s="109" t="s">
        <v>6</v>
      </c>
      <c r="G9" s="109"/>
      <c r="H9" s="109" t="s">
        <v>7</v>
      </c>
    </row>
    <row r="10" spans="1:14" x14ac:dyDescent="0.25">
      <c r="A10" s="110" t="s">
        <v>8</v>
      </c>
      <c r="B10" s="111"/>
      <c r="C10" s="112"/>
      <c r="D10" s="109" t="s">
        <v>9</v>
      </c>
      <c r="E10" s="109" t="s">
        <v>6</v>
      </c>
      <c r="F10" s="109" t="s">
        <v>10</v>
      </c>
      <c r="G10" s="109" t="s">
        <v>7</v>
      </c>
      <c r="H10" s="109" t="s">
        <v>10</v>
      </c>
    </row>
    <row r="11" spans="1:14" x14ac:dyDescent="0.25">
      <c r="A11" s="113" t="s">
        <v>11</v>
      </c>
      <c r="B11" s="114" t="s">
        <v>12</v>
      </c>
      <c r="C11" s="115" t="s">
        <v>13</v>
      </c>
      <c r="D11" s="174" t="s">
        <v>14</v>
      </c>
      <c r="E11" s="174" t="s">
        <v>15</v>
      </c>
      <c r="F11" s="174" t="s">
        <v>16</v>
      </c>
      <c r="G11" s="174" t="s">
        <v>17</v>
      </c>
      <c r="H11" s="174" t="s">
        <v>18</v>
      </c>
    </row>
    <row r="12" spans="1:14" x14ac:dyDescent="0.25">
      <c r="A12" s="116"/>
      <c r="B12" s="116"/>
      <c r="C12" s="116"/>
      <c r="D12" s="116"/>
      <c r="E12" s="116"/>
      <c r="F12" s="116"/>
      <c r="G12" s="116"/>
      <c r="H12" s="116"/>
    </row>
    <row r="13" spans="1:14" x14ac:dyDescent="0.25">
      <c r="A13" s="116"/>
      <c r="B13" s="116"/>
      <c r="C13" s="116"/>
      <c r="D13" s="116"/>
      <c r="E13" s="116"/>
      <c r="F13" s="116"/>
      <c r="G13" s="116"/>
      <c r="H13" s="116"/>
      <c r="J13"/>
      <c r="K13"/>
      <c r="L13"/>
      <c r="M13"/>
      <c r="N13"/>
    </row>
    <row r="14" spans="1:14" x14ac:dyDescent="0.25">
      <c r="A14" s="117">
        <v>1</v>
      </c>
      <c r="B14" s="118" t="s">
        <v>19</v>
      </c>
      <c r="C14" s="118"/>
      <c r="D14" s="119"/>
      <c r="E14" s="119"/>
      <c r="F14" s="119"/>
      <c r="G14" s="119"/>
      <c r="H14" s="119"/>
      <c r="J14"/>
      <c r="K14"/>
      <c r="L14"/>
      <c r="M14"/>
      <c r="N14"/>
    </row>
    <row r="15" spans="1:14" x14ac:dyDescent="0.25">
      <c r="A15" s="117">
        <f>A14+1</f>
        <v>2</v>
      </c>
      <c r="B15" s="118" t="s">
        <v>119</v>
      </c>
      <c r="C15" s="118"/>
      <c r="D15" s="119"/>
      <c r="E15" s="119"/>
      <c r="F15" s="119"/>
      <c r="G15" s="119"/>
      <c r="H15" s="119"/>
      <c r="J15"/>
      <c r="K15"/>
      <c r="L15"/>
      <c r="M15"/>
      <c r="N15"/>
    </row>
    <row r="16" spans="1:14" x14ac:dyDescent="0.25">
      <c r="A16" s="117">
        <f t="shared" ref="A16:A30" si="0">A15+1</f>
        <v>3</v>
      </c>
      <c r="B16" s="120" t="s">
        <v>125</v>
      </c>
      <c r="C16" s="120"/>
      <c r="D16" s="121">
        <v>0</v>
      </c>
      <c r="E16" s="121">
        <v>0</v>
      </c>
      <c r="F16" s="121">
        <v>0</v>
      </c>
      <c r="G16" s="121">
        <f>'HT TOPS Additions'!C62*C26</f>
        <v>3668717.3996340004</v>
      </c>
      <c r="H16" s="121">
        <f t="shared" ref="H16:H18" si="1">+G16-F16</f>
        <v>3668717.3996340004</v>
      </c>
      <c r="J16"/>
      <c r="K16"/>
      <c r="L16"/>
      <c r="M16"/>
      <c r="N16"/>
    </row>
    <row r="17" spans="1:14" x14ac:dyDescent="0.25">
      <c r="A17" s="117">
        <f t="shared" si="0"/>
        <v>4</v>
      </c>
      <c r="B17" s="120" t="s">
        <v>129</v>
      </c>
      <c r="C17" s="120"/>
      <c r="D17" s="122">
        <v>0</v>
      </c>
      <c r="E17" s="122">
        <v>0</v>
      </c>
      <c r="F17" s="122">
        <v>0</v>
      </c>
      <c r="G17" s="122">
        <f>'HT TOPS Additions'!G62*C26</f>
        <v>-504283.96518150007</v>
      </c>
      <c r="H17" s="122">
        <f t="shared" si="1"/>
        <v>-504283.96518150007</v>
      </c>
      <c r="J17"/>
      <c r="K17"/>
      <c r="L17"/>
      <c r="M17"/>
      <c r="N17"/>
    </row>
    <row r="18" spans="1:14" x14ac:dyDescent="0.25">
      <c r="A18" s="117">
        <f t="shared" si="0"/>
        <v>5</v>
      </c>
      <c r="B18" s="120" t="s">
        <v>127</v>
      </c>
      <c r="C18" s="120"/>
      <c r="D18" s="122">
        <v>0</v>
      </c>
      <c r="E18" s="122">
        <v>0</v>
      </c>
      <c r="F18" s="122">
        <v>0</v>
      </c>
      <c r="G18" s="122">
        <f>'DFIT '!I31*C26</f>
        <v>-202619.41460202174</v>
      </c>
      <c r="H18" s="122">
        <f t="shared" si="1"/>
        <v>-202619.41460202174</v>
      </c>
      <c r="J18"/>
      <c r="K18"/>
      <c r="L18"/>
      <c r="M18"/>
      <c r="N18"/>
    </row>
    <row r="19" spans="1:14" x14ac:dyDescent="0.25">
      <c r="A19" s="117">
        <f t="shared" si="0"/>
        <v>6</v>
      </c>
      <c r="B19" s="177" t="s">
        <v>20</v>
      </c>
      <c r="C19" s="120"/>
      <c r="D19" s="123">
        <f>SUM(D16:D18)</f>
        <v>0</v>
      </c>
      <c r="E19" s="123">
        <f>SUM(E16:E18)</f>
        <v>0</v>
      </c>
      <c r="F19" s="123">
        <f>SUM(F16:F18)</f>
        <v>0</v>
      </c>
      <c r="G19" s="123">
        <f>SUM(G16:G18)</f>
        <v>2961814.0198504785</v>
      </c>
      <c r="H19" s="123">
        <f>SUM(H16:H18)</f>
        <v>2961814.0198504785</v>
      </c>
      <c r="J19"/>
      <c r="K19"/>
      <c r="L19"/>
      <c r="M19"/>
      <c r="N19"/>
    </row>
    <row r="20" spans="1:14" x14ac:dyDescent="0.25">
      <c r="A20" s="117">
        <f t="shared" si="0"/>
        <v>7</v>
      </c>
      <c r="B20" s="120"/>
      <c r="C20" s="120"/>
      <c r="D20" s="123"/>
      <c r="E20" s="123"/>
      <c r="F20" s="123"/>
      <c r="G20" s="123"/>
      <c r="H20" s="123"/>
      <c r="J20"/>
      <c r="K20"/>
      <c r="L20"/>
      <c r="M20"/>
      <c r="N20"/>
    </row>
    <row r="21" spans="1:14" ht="15.75" thickBot="1" x14ac:dyDescent="0.3">
      <c r="A21" s="117">
        <f t="shared" si="0"/>
        <v>8</v>
      </c>
      <c r="B21" s="177" t="s">
        <v>21</v>
      </c>
      <c r="C21" s="177"/>
      <c r="D21" s="124">
        <f t="shared" ref="D21:F21" si="2">D19</f>
        <v>0</v>
      </c>
      <c r="E21" s="124">
        <f t="shared" si="2"/>
        <v>0</v>
      </c>
      <c r="F21" s="124">
        <f t="shared" si="2"/>
        <v>0</v>
      </c>
      <c r="G21" s="124">
        <f>G19</f>
        <v>2961814.0198504785</v>
      </c>
      <c r="H21" s="124">
        <f t="shared" ref="H21" si="3">H19</f>
        <v>2961814.0198504785</v>
      </c>
      <c r="J21"/>
      <c r="K21"/>
      <c r="L21"/>
      <c r="M21"/>
      <c r="N21"/>
    </row>
    <row r="22" spans="1:14" ht="16.5" thickTop="1" x14ac:dyDescent="0.25">
      <c r="A22" s="117">
        <f t="shared" si="0"/>
        <v>9</v>
      </c>
      <c r="B22" s="125"/>
      <c r="C22" s="125"/>
      <c r="D22" s="126"/>
      <c r="E22" s="126"/>
      <c r="F22" s="126"/>
      <c r="G22" s="126"/>
      <c r="H22" s="126"/>
      <c r="J22"/>
      <c r="K22"/>
      <c r="L22"/>
      <c r="M22"/>
      <c r="N22"/>
    </row>
    <row r="23" spans="1:14" x14ac:dyDescent="0.25">
      <c r="A23" s="117">
        <f t="shared" si="0"/>
        <v>10</v>
      </c>
      <c r="B23" s="118" t="s">
        <v>22</v>
      </c>
      <c r="C23" s="118"/>
      <c r="D23" s="127"/>
      <c r="E23" s="127"/>
      <c r="F23" s="127"/>
      <c r="G23" s="127"/>
      <c r="H23" s="127"/>
      <c r="J23"/>
      <c r="K23"/>
      <c r="L23"/>
      <c r="M23"/>
      <c r="N23"/>
    </row>
    <row r="24" spans="1:14" x14ac:dyDescent="0.25">
      <c r="A24" s="117">
        <f t="shared" si="0"/>
        <v>11</v>
      </c>
      <c r="B24" s="178" t="s">
        <v>128</v>
      </c>
      <c r="C24" s="178"/>
      <c r="D24" s="121">
        <v>0</v>
      </c>
      <c r="E24" s="121">
        <v>0</v>
      </c>
      <c r="F24" s="121">
        <v>0</v>
      </c>
      <c r="G24" s="121">
        <f>'HT TOPS Additions'!E61*C26</f>
        <v>366871.7399634</v>
      </c>
      <c r="H24" s="121">
        <f>+G24-F24</f>
        <v>366871.7399634</v>
      </c>
      <c r="J24"/>
      <c r="K24"/>
      <c r="L24"/>
      <c r="M24"/>
      <c r="N24"/>
    </row>
    <row r="25" spans="1:14" ht="15.75" thickBot="1" x14ac:dyDescent="0.3">
      <c r="A25" s="117">
        <f t="shared" si="0"/>
        <v>12</v>
      </c>
      <c r="B25" s="178" t="s">
        <v>23</v>
      </c>
      <c r="C25" s="178"/>
      <c r="D25" s="128">
        <f>SUM(D24:D24)</f>
        <v>0</v>
      </c>
      <c r="E25" s="128">
        <f>SUM(E24:E24)</f>
        <v>0</v>
      </c>
      <c r="F25" s="128">
        <f>SUM(F24:F24)</f>
        <v>0</v>
      </c>
      <c r="G25" s="128">
        <f>SUM(G24:G24)</f>
        <v>366871.7399634</v>
      </c>
      <c r="H25" s="128">
        <f>SUM(H24:H24)</f>
        <v>366871.7399634</v>
      </c>
      <c r="J25"/>
      <c r="K25"/>
      <c r="L25"/>
      <c r="M25"/>
      <c r="N25"/>
    </row>
    <row r="26" spans="1:14" ht="16.5" thickTop="1" x14ac:dyDescent="0.25">
      <c r="A26" s="117">
        <f t="shared" si="0"/>
        <v>13</v>
      </c>
      <c r="B26" s="129" t="s">
        <v>122</v>
      </c>
      <c r="C26" s="130">
        <v>0.33810000000000001</v>
      </c>
      <c r="D26" s="131"/>
      <c r="E26" s="131"/>
      <c r="F26" s="131"/>
      <c r="G26" s="131"/>
      <c r="H26" s="131"/>
      <c r="J26"/>
      <c r="K26"/>
      <c r="L26"/>
      <c r="M26"/>
      <c r="N26"/>
    </row>
    <row r="27" spans="1:14" x14ac:dyDescent="0.25">
      <c r="A27" s="117">
        <f t="shared" si="0"/>
        <v>14</v>
      </c>
      <c r="B27" s="132" t="s">
        <v>24</v>
      </c>
      <c r="C27" s="132"/>
      <c r="D27" s="122"/>
      <c r="E27" s="122"/>
      <c r="F27" s="122"/>
      <c r="G27" s="122">
        <f>G25</f>
        <v>366871.7399634</v>
      </c>
      <c r="H27" s="122">
        <f>H25</f>
        <v>366871.7399634</v>
      </c>
      <c r="J27"/>
      <c r="K27"/>
      <c r="L27"/>
      <c r="M27"/>
      <c r="N27"/>
    </row>
    <row r="28" spans="1:14" x14ac:dyDescent="0.25">
      <c r="A28" s="117">
        <f t="shared" si="0"/>
        <v>15</v>
      </c>
      <c r="B28" s="132"/>
      <c r="C28" s="132"/>
      <c r="D28" s="122"/>
      <c r="E28" s="122"/>
      <c r="F28" s="122"/>
      <c r="G28" s="122"/>
      <c r="H28" s="122"/>
      <c r="J28"/>
      <c r="K28"/>
      <c r="L28"/>
      <c r="M28"/>
      <c r="N28"/>
    </row>
    <row r="29" spans="1:14" x14ac:dyDescent="0.25">
      <c r="A29" s="117">
        <f t="shared" si="0"/>
        <v>16</v>
      </c>
      <c r="B29" s="132" t="s">
        <v>25</v>
      </c>
      <c r="C29" s="133">
        <v>0.21</v>
      </c>
      <c r="D29" s="134"/>
      <c r="E29" s="134"/>
      <c r="F29" s="134"/>
      <c r="G29" s="134">
        <f>-G27*C29</f>
        <v>-77043.065392313991</v>
      </c>
      <c r="H29" s="134">
        <f>-H27*C29</f>
        <v>-77043.065392313991</v>
      </c>
      <c r="J29"/>
      <c r="K29"/>
      <c r="L29"/>
      <c r="M29"/>
      <c r="N29"/>
    </row>
    <row r="30" spans="1:14" ht="15.75" thickBot="1" x14ac:dyDescent="0.3">
      <c r="A30" s="117">
        <f t="shared" si="0"/>
        <v>17</v>
      </c>
      <c r="B30" s="132" t="s">
        <v>26</v>
      </c>
      <c r="C30" s="132"/>
      <c r="D30" s="135"/>
      <c r="E30" s="135"/>
      <c r="F30" s="135"/>
      <c r="G30" s="135">
        <f>-G27-G29</f>
        <v>-289828.67457108601</v>
      </c>
      <c r="H30" s="135">
        <f>-H27-H29</f>
        <v>-289828.67457108601</v>
      </c>
      <c r="J30"/>
      <c r="K30"/>
      <c r="L30"/>
      <c r="M30"/>
      <c r="N30"/>
    </row>
    <row r="31" spans="1:14" ht="15.75" thickTop="1" x14ac:dyDescent="0.25">
      <c r="A31" s="117"/>
      <c r="D31" s="179"/>
      <c r="E31" s="179"/>
      <c r="F31" s="179"/>
      <c r="G31" s="179"/>
      <c r="H31" s="179"/>
      <c r="M31" s="176"/>
      <c r="N31" s="175"/>
    </row>
    <row r="32" spans="1:14" x14ac:dyDescent="0.25">
      <c r="A32" s="117"/>
      <c r="B32" s="136"/>
      <c r="C32" s="136"/>
      <c r="D32" s="127"/>
      <c r="E32" s="127"/>
      <c r="F32" s="127"/>
      <c r="G32" s="127"/>
      <c r="H32" s="127"/>
      <c r="M32" s="176"/>
      <c r="N32" s="175"/>
    </row>
    <row r="33" spans="1:14" x14ac:dyDescent="0.25">
      <c r="A33" s="117"/>
      <c r="B33" s="136"/>
      <c r="C33" s="136"/>
      <c r="D33" s="127"/>
      <c r="E33" s="127"/>
      <c r="F33" s="127"/>
      <c r="G33" s="127"/>
      <c r="H33" s="127"/>
      <c r="M33" s="175"/>
      <c r="N33" s="175"/>
    </row>
    <row r="34" spans="1:14" x14ac:dyDescent="0.25">
      <c r="A34" s="117"/>
      <c r="B34" s="136"/>
      <c r="C34" s="136"/>
      <c r="N34" s="175"/>
    </row>
    <row r="35" spans="1:14" x14ac:dyDescent="0.25">
      <c r="A35" s="117"/>
      <c r="M35" s="176"/>
      <c r="N35" s="175"/>
    </row>
    <row r="36" spans="1:14" x14ac:dyDescent="0.25">
      <c r="A36" s="117"/>
      <c r="N36" s="175"/>
    </row>
    <row r="37" spans="1:14" x14ac:dyDescent="0.25">
      <c r="A37" s="117"/>
      <c r="M37" s="180"/>
      <c r="N37" s="175"/>
    </row>
    <row r="38" spans="1:14" x14ac:dyDescent="0.25">
      <c r="A38" s="117"/>
      <c r="M38" s="176"/>
      <c r="N38" s="175"/>
    </row>
    <row r="39" spans="1:14" x14ac:dyDescent="0.25">
      <c r="A39" s="117"/>
    </row>
    <row r="40" spans="1:14" x14ac:dyDescent="0.25">
      <c r="A40" s="117"/>
    </row>
    <row r="41" spans="1:14" x14ac:dyDescent="0.25">
      <c r="A41" s="117"/>
    </row>
    <row r="42" spans="1:14" x14ac:dyDescent="0.25">
      <c r="A42" s="117"/>
    </row>
  </sheetData>
  <pageMargins left="0.7" right="0.7" top="0.75" bottom="0.75" header="0.3" footer="0.3"/>
  <pageSetup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14" sqref="X14"/>
    </sheetView>
  </sheetViews>
  <sheetFormatPr defaultColWidth="9.140625" defaultRowHeight="15" x14ac:dyDescent="0.25"/>
  <cols>
    <col min="1" max="16384" width="9.140625" style="145"/>
  </cols>
  <sheetData/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zoomScaleNormal="100" workbookViewId="0">
      <pane xSplit="1" ySplit="15" topLeftCell="B16" activePane="bottomRight" state="frozen"/>
      <selection activeCell="X14" sqref="X14"/>
      <selection pane="topRight" activeCell="X14" sqref="X14"/>
      <selection pane="bottomLeft" activeCell="X14" sqref="X14"/>
      <selection pane="bottomRight" activeCell="C62" sqref="C62"/>
    </sheetView>
  </sheetViews>
  <sheetFormatPr defaultColWidth="8.7109375" defaultRowHeight="12.75" outlineLevelRow="1" x14ac:dyDescent="0.2"/>
  <cols>
    <col min="1" max="1" width="24.42578125" style="73" customWidth="1"/>
    <col min="2" max="2" width="12.28515625" style="73" bestFit="1" customWidth="1"/>
    <col min="3" max="3" width="15.28515625" style="73" bestFit="1" customWidth="1"/>
    <col min="4" max="4" width="11.7109375" style="73" bestFit="1" customWidth="1"/>
    <col min="5" max="5" width="13.28515625" style="73" bestFit="1" customWidth="1"/>
    <col min="6" max="6" width="12.28515625" style="73" bestFit="1" customWidth="1"/>
    <col min="7" max="7" width="14.5703125" style="73" bestFit="1" customWidth="1"/>
    <col min="8" max="8" width="12.5703125" style="73" bestFit="1" customWidth="1"/>
    <col min="9" max="9" width="12.28515625" style="73" bestFit="1" customWidth="1"/>
    <col min="10" max="10" width="12.140625" style="73" bestFit="1" customWidth="1"/>
    <col min="11" max="11" width="11.28515625" style="73" bestFit="1" customWidth="1"/>
    <col min="12" max="12" width="13.28515625" style="73" bestFit="1" customWidth="1"/>
    <col min="13" max="13" width="11.42578125" style="73" bestFit="1" customWidth="1"/>
    <col min="14" max="14" width="12.7109375" style="73" bestFit="1" customWidth="1"/>
    <col min="15" max="15" width="8.7109375" style="73"/>
    <col min="16" max="16" width="9.28515625" style="73" bestFit="1" customWidth="1"/>
    <col min="17" max="16384" width="8.7109375" style="73"/>
  </cols>
  <sheetData>
    <row r="1" spans="1:14" s="62" customFormat="1" ht="15" x14ac:dyDescent="0.25">
      <c r="A1" s="149" t="str">
        <f>'Lead E'!A6</f>
        <v>HR TOPS - ELECTRIC</v>
      </c>
      <c r="B1" s="5"/>
      <c r="C1" s="5"/>
      <c r="D1" s="5"/>
      <c r="J1" s="5"/>
      <c r="K1" s="5"/>
      <c r="L1" s="60"/>
      <c r="M1" s="61"/>
      <c r="N1" s="60"/>
    </row>
    <row r="2" spans="1:14" s="62" customFormat="1" ht="4.5" customHeight="1" x14ac:dyDescent="0.2">
      <c r="A2" s="3"/>
      <c r="C2" s="63"/>
      <c r="D2" s="64"/>
      <c r="F2" s="5"/>
      <c r="G2" s="65"/>
      <c r="H2" s="66"/>
      <c r="I2" s="5"/>
      <c r="J2" s="5"/>
      <c r="K2" s="5"/>
      <c r="L2" s="67"/>
      <c r="M2" s="61"/>
      <c r="N2" s="60"/>
    </row>
    <row r="3" spans="1:14" s="62" customFormat="1" x14ac:dyDescent="0.2">
      <c r="A3" s="68" t="s">
        <v>118</v>
      </c>
      <c r="C3" s="69"/>
      <c r="D3" s="70"/>
      <c r="E3" s="70"/>
      <c r="F3" s="5"/>
      <c r="G3" s="71"/>
      <c r="J3" s="72"/>
      <c r="K3" s="72"/>
      <c r="L3" s="67"/>
      <c r="M3" s="61"/>
      <c r="N3" s="65"/>
    </row>
    <row r="4" spans="1:14" s="62" customFormat="1" ht="6.6" customHeight="1" x14ac:dyDescent="0.2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s="62" customFormat="1" x14ac:dyDescent="0.2">
      <c r="A5" s="75" t="s">
        <v>148</v>
      </c>
      <c r="B5" s="76">
        <v>2019</v>
      </c>
      <c r="C5" s="76">
        <f>+B5+1</f>
        <v>2020</v>
      </c>
      <c r="D5" s="76">
        <f>+C5+1</f>
        <v>2021</v>
      </c>
      <c r="E5" s="76">
        <f>+D5+1</f>
        <v>2022</v>
      </c>
      <c r="F5" s="76" t="s">
        <v>27</v>
      </c>
    </row>
    <row r="6" spans="1:14" s="62" customFormat="1" x14ac:dyDescent="0.2">
      <c r="A6" s="77" t="s">
        <v>28</v>
      </c>
      <c r="B6" s="78">
        <f>MACRS!AI7</f>
        <v>0.16666666666666666</v>
      </c>
      <c r="C6" s="78">
        <f>MACRS!AI8</f>
        <v>0.33333333333333331</v>
      </c>
      <c r="D6" s="78">
        <f>MACRS!AI9</f>
        <v>0.33333333333333331</v>
      </c>
      <c r="E6" s="78">
        <f>MACRS!AI10</f>
        <v>0.16666666666666666</v>
      </c>
      <c r="F6" s="150">
        <f>SUM(B6:E6)</f>
        <v>0.99999999999999989</v>
      </c>
    </row>
    <row r="7" spans="1:14" s="62" customFormat="1" x14ac:dyDescent="0.2">
      <c r="A7" s="79"/>
      <c r="B7" s="76"/>
      <c r="C7" s="76"/>
      <c r="D7" s="76"/>
      <c r="E7" s="76"/>
      <c r="F7" s="76"/>
      <c r="L7" s="80"/>
    </row>
    <row r="8" spans="1:14" s="62" customFormat="1" x14ac:dyDescent="0.2">
      <c r="A8" s="79"/>
      <c r="B8" s="80"/>
      <c r="C8" s="95"/>
      <c r="D8" s="81"/>
      <c r="E8" s="80"/>
      <c r="F8" s="80"/>
      <c r="G8" s="80"/>
      <c r="H8" s="80"/>
      <c r="I8" s="80"/>
      <c r="J8" s="80"/>
      <c r="K8" s="80"/>
      <c r="L8" s="80"/>
    </row>
    <row r="9" spans="1:14" s="62" customFormat="1" ht="7.15" customHeight="1" thickBot="1" x14ac:dyDescent="0.25">
      <c r="A9" s="79"/>
      <c r="B9" s="74"/>
      <c r="C9" s="74"/>
      <c r="D9" s="74"/>
      <c r="E9" s="74"/>
      <c r="F9" s="74"/>
      <c r="G9" s="74"/>
      <c r="H9" s="80"/>
      <c r="I9" s="80"/>
      <c r="J9" s="80"/>
    </row>
    <row r="10" spans="1:14" ht="13.5" thickBot="1" x14ac:dyDescent="0.25">
      <c r="A10" s="151" t="s">
        <v>29</v>
      </c>
      <c r="B10" s="152" t="s">
        <v>30</v>
      </c>
      <c r="C10" s="153"/>
      <c r="D10" s="152" t="s">
        <v>31</v>
      </c>
      <c r="E10" s="154"/>
      <c r="F10" s="152" t="s">
        <v>32</v>
      </c>
      <c r="G10" s="153"/>
      <c r="H10" s="152" t="s">
        <v>33</v>
      </c>
      <c r="I10" s="153"/>
      <c r="J10" s="155" t="s">
        <v>34</v>
      </c>
      <c r="K10" s="155" t="s">
        <v>35</v>
      </c>
      <c r="L10" s="155" t="s">
        <v>36</v>
      </c>
    </row>
    <row r="11" spans="1:14" ht="14.25" thickTop="1" thickBot="1" x14ac:dyDescent="0.25">
      <c r="A11" s="156"/>
      <c r="B11" s="82"/>
      <c r="C11" s="83"/>
      <c r="D11" s="82" t="s">
        <v>37</v>
      </c>
      <c r="E11" s="84">
        <v>0.1</v>
      </c>
      <c r="F11" s="85"/>
      <c r="G11" s="83"/>
      <c r="H11" s="86"/>
      <c r="I11" s="87"/>
      <c r="J11" s="88"/>
      <c r="K11" s="88"/>
      <c r="L11" s="88" t="s">
        <v>38</v>
      </c>
    </row>
    <row r="12" spans="1:14" ht="8.25" customHeight="1" thickBot="1" x14ac:dyDescent="0.25">
      <c r="A12" s="156"/>
      <c r="B12" s="82"/>
      <c r="C12" s="83"/>
      <c r="D12" s="82" t="s">
        <v>39</v>
      </c>
      <c r="E12" s="89"/>
      <c r="F12" s="85"/>
      <c r="G12" s="83"/>
      <c r="H12" s="86"/>
      <c r="I12" s="87"/>
      <c r="J12" s="88"/>
      <c r="K12" s="90" t="s">
        <v>40</v>
      </c>
      <c r="L12" s="88"/>
    </row>
    <row r="13" spans="1:14" x14ac:dyDescent="0.2">
      <c r="A13" s="157"/>
      <c r="B13" s="86" t="s">
        <v>41</v>
      </c>
      <c r="C13" s="87" t="s">
        <v>42</v>
      </c>
      <c r="D13" s="86" t="s">
        <v>43</v>
      </c>
      <c r="E13" s="87" t="s">
        <v>44</v>
      </c>
      <c r="F13" s="86" t="s">
        <v>41</v>
      </c>
      <c r="G13" s="87" t="s">
        <v>42</v>
      </c>
      <c r="H13" s="86" t="s">
        <v>41</v>
      </c>
      <c r="I13" s="87" t="s">
        <v>45</v>
      </c>
      <c r="J13" s="88" t="s">
        <v>46</v>
      </c>
      <c r="K13" s="90">
        <v>0.21</v>
      </c>
      <c r="L13" s="88" t="s">
        <v>47</v>
      </c>
    </row>
    <row r="14" spans="1:14" x14ac:dyDescent="0.2">
      <c r="A14" s="157"/>
      <c r="B14" s="86"/>
      <c r="C14" s="87"/>
      <c r="D14" s="86" t="s">
        <v>48</v>
      </c>
      <c r="E14" s="87" t="s">
        <v>49</v>
      </c>
      <c r="F14" s="86" t="s">
        <v>50</v>
      </c>
      <c r="G14" s="87" t="s">
        <v>51</v>
      </c>
      <c r="H14" s="86"/>
      <c r="I14" s="87"/>
      <c r="J14" s="88"/>
      <c r="K14" s="90" t="s">
        <v>52</v>
      </c>
      <c r="L14" s="88" t="s">
        <v>53</v>
      </c>
    </row>
    <row r="15" spans="1:14" x14ac:dyDescent="0.2">
      <c r="A15" s="158"/>
      <c r="B15" s="91" t="s">
        <v>14</v>
      </c>
      <c r="C15" s="92" t="s">
        <v>15</v>
      </c>
      <c r="D15" s="91"/>
      <c r="E15" s="92" t="s">
        <v>54</v>
      </c>
      <c r="F15" s="91" t="s">
        <v>55</v>
      </c>
      <c r="G15" s="92" t="s">
        <v>56</v>
      </c>
      <c r="H15" s="91" t="s">
        <v>57</v>
      </c>
      <c r="I15" s="92" t="s">
        <v>58</v>
      </c>
      <c r="J15" s="159" t="s">
        <v>59</v>
      </c>
      <c r="K15" s="160">
        <v>0.21</v>
      </c>
      <c r="L15" s="93" t="s">
        <v>60</v>
      </c>
    </row>
    <row r="16" spans="1:14" outlineLevel="1" x14ac:dyDescent="0.2">
      <c r="A16" s="94">
        <v>43496</v>
      </c>
      <c r="B16" s="95">
        <v>0</v>
      </c>
      <c r="C16" s="95">
        <v>0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  <c r="I16" s="95">
        <v>0</v>
      </c>
      <c r="J16" s="95">
        <v>0</v>
      </c>
      <c r="K16" s="95">
        <v>0</v>
      </c>
      <c r="L16" s="161">
        <v>0</v>
      </c>
    </row>
    <row r="17" spans="1:15" ht="15" x14ac:dyDescent="0.25">
      <c r="A17" s="94">
        <v>43524</v>
      </c>
      <c r="B17" s="95">
        <f t="shared" ref="B17:B22" si="0">C17</f>
        <v>0</v>
      </c>
      <c r="C17" s="95">
        <v>0</v>
      </c>
      <c r="D17" s="95">
        <v>0</v>
      </c>
      <c r="E17" s="96">
        <v>0</v>
      </c>
      <c r="F17" s="97">
        <f>-D17+F16</f>
        <v>0</v>
      </c>
      <c r="G17" s="96">
        <f>+G16-E17</f>
        <v>0</v>
      </c>
      <c r="H17" s="97">
        <f t="shared" ref="H17:I21" si="1">B17+F17</f>
        <v>0</v>
      </c>
      <c r="I17" s="97">
        <f t="shared" si="1"/>
        <v>0</v>
      </c>
      <c r="J17" s="97">
        <f t="shared" ref="J17:J52" si="2">I17-H17</f>
        <v>0</v>
      </c>
      <c r="K17" s="97">
        <f t="shared" ref="K17:K52" si="3">-J17*$K$13</f>
        <v>0</v>
      </c>
      <c r="L17" s="98">
        <f t="shared" ref="L17:L51" si="4">-K17+K16</f>
        <v>0</v>
      </c>
      <c r="N17" s="162"/>
      <c r="O17" s="145"/>
    </row>
    <row r="18" spans="1:15" x14ac:dyDescent="0.2">
      <c r="A18" s="94">
        <v>43555</v>
      </c>
      <c r="B18" s="95">
        <f t="shared" si="0"/>
        <v>0</v>
      </c>
      <c r="C18" s="99">
        <v>0</v>
      </c>
      <c r="D18" s="95">
        <v>0</v>
      </c>
      <c r="E18" s="96">
        <v>0</v>
      </c>
      <c r="F18" s="97">
        <f t="shared" ref="F18:F52" si="5">-D18+F17</f>
        <v>0</v>
      </c>
      <c r="G18" s="96">
        <f t="shared" ref="G18:G52" si="6">+G17-E18</f>
        <v>0</v>
      </c>
      <c r="H18" s="97">
        <f t="shared" si="1"/>
        <v>0</v>
      </c>
      <c r="I18" s="97">
        <f t="shared" si="1"/>
        <v>0</v>
      </c>
      <c r="J18" s="97">
        <f t="shared" si="2"/>
        <v>0</v>
      </c>
      <c r="K18" s="97">
        <f t="shared" si="3"/>
        <v>0</v>
      </c>
      <c r="L18" s="98">
        <f t="shared" si="4"/>
        <v>0</v>
      </c>
      <c r="M18" s="95"/>
    </row>
    <row r="19" spans="1:15" x14ac:dyDescent="0.2">
      <c r="A19" s="94">
        <v>43585</v>
      </c>
      <c r="B19" s="95">
        <f t="shared" si="0"/>
        <v>0</v>
      </c>
      <c r="C19" s="95">
        <v>0</v>
      </c>
      <c r="D19" s="95">
        <v>0</v>
      </c>
      <c r="E19" s="96">
        <v>0</v>
      </c>
      <c r="F19" s="97">
        <f t="shared" si="5"/>
        <v>0</v>
      </c>
      <c r="G19" s="96">
        <f t="shared" si="6"/>
        <v>0</v>
      </c>
      <c r="H19" s="97">
        <f t="shared" si="1"/>
        <v>0</v>
      </c>
      <c r="I19" s="97">
        <f t="shared" si="1"/>
        <v>0</v>
      </c>
      <c r="J19" s="97">
        <f t="shared" si="2"/>
        <v>0</v>
      </c>
      <c r="K19" s="97">
        <f t="shared" si="3"/>
        <v>0</v>
      </c>
      <c r="L19" s="98">
        <f t="shared" si="4"/>
        <v>0</v>
      </c>
      <c r="M19" s="100"/>
    </row>
    <row r="20" spans="1:15" x14ac:dyDescent="0.2">
      <c r="A20" s="94">
        <v>43616</v>
      </c>
      <c r="B20" s="95">
        <f t="shared" si="0"/>
        <v>0</v>
      </c>
      <c r="C20" s="95">
        <v>0</v>
      </c>
      <c r="D20" s="95">
        <v>0</v>
      </c>
      <c r="E20" s="96">
        <v>0</v>
      </c>
      <c r="F20" s="97">
        <f t="shared" si="5"/>
        <v>0</v>
      </c>
      <c r="G20" s="96">
        <f t="shared" si="6"/>
        <v>0</v>
      </c>
      <c r="H20" s="97">
        <f t="shared" si="1"/>
        <v>0</v>
      </c>
      <c r="I20" s="97">
        <f t="shared" si="1"/>
        <v>0</v>
      </c>
      <c r="J20" s="97">
        <f t="shared" si="2"/>
        <v>0</v>
      </c>
      <c r="K20" s="97">
        <f t="shared" si="3"/>
        <v>0</v>
      </c>
      <c r="L20" s="98">
        <f t="shared" si="4"/>
        <v>0</v>
      </c>
    </row>
    <row r="21" spans="1:15" x14ac:dyDescent="0.2">
      <c r="A21" s="94">
        <v>43646</v>
      </c>
      <c r="B21" s="97">
        <f t="shared" si="0"/>
        <v>10807161.58</v>
      </c>
      <c r="C21" s="95">
        <f>'PP Total'!J5</f>
        <v>10807161.58</v>
      </c>
      <c r="D21" s="97">
        <f>+B21*$B$6/7</f>
        <v>257313.37095238097</v>
      </c>
      <c r="E21" s="96">
        <f>'PP Total'!J7</f>
        <v>45029.82</v>
      </c>
      <c r="F21" s="97">
        <f t="shared" si="5"/>
        <v>-257313.37095238097</v>
      </c>
      <c r="G21" s="96">
        <f t="shared" si="6"/>
        <v>-45029.82</v>
      </c>
      <c r="H21" s="97">
        <f t="shared" si="1"/>
        <v>10549848.209047619</v>
      </c>
      <c r="I21" s="97">
        <f t="shared" si="1"/>
        <v>10762131.76</v>
      </c>
      <c r="J21" s="97">
        <f t="shared" si="2"/>
        <v>212283.55095238052</v>
      </c>
      <c r="K21" s="97">
        <f t="shared" si="3"/>
        <v>-44579.545699999908</v>
      </c>
      <c r="L21" s="98">
        <f t="shared" si="4"/>
        <v>44579.545699999908</v>
      </c>
      <c r="M21" s="95" t="s">
        <v>135</v>
      </c>
    </row>
    <row r="22" spans="1:15" x14ac:dyDescent="0.2">
      <c r="A22" s="94">
        <v>43677</v>
      </c>
      <c r="B22" s="97">
        <f t="shared" si="0"/>
        <v>10748860.960000001</v>
      </c>
      <c r="C22" s="95">
        <f>'PP Total'!K5</f>
        <v>10748860.960000001</v>
      </c>
      <c r="D22" s="97">
        <f t="shared" ref="D22:D27" si="7">+B22*$B$6/7</f>
        <v>255925.26095238095</v>
      </c>
      <c r="E22" s="96">
        <f>'PP Total'!K7</f>
        <v>89815.74</v>
      </c>
      <c r="F22" s="97">
        <f t="shared" si="5"/>
        <v>-513238.63190476189</v>
      </c>
      <c r="G22" s="96">
        <f t="shared" si="6"/>
        <v>-134845.56</v>
      </c>
      <c r="H22" s="97">
        <f t="shared" ref="H22:H52" si="8">B22+F22</f>
        <v>10235622.328095239</v>
      </c>
      <c r="I22" s="97">
        <f t="shared" ref="I22:I52" si="9">C22+G22</f>
        <v>10614015.4</v>
      </c>
      <c r="J22" s="97">
        <f t="shared" si="2"/>
        <v>378393.07190476172</v>
      </c>
      <c r="K22" s="97">
        <f t="shared" si="3"/>
        <v>-79462.545099999959</v>
      </c>
      <c r="L22" s="98">
        <f t="shared" si="4"/>
        <v>34882.999400000052</v>
      </c>
      <c r="M22" s="95" t="s">
        <v>135</v>
      </c>
    </row>
    <row r="23" spans="1:15" x14ac:dyDescent="0.2">
      <c r="A23" s="94">
        <v>43708</v>
      </c>
      <c r="B23" s="101">
        <f>+C23</f>
        <v>10876250.110000001</v>
      </c>
      <c r="C23" s="95">
        <f>'PP Total'!L5</f>
        <v>10876250.110000001</v>
      </c>
      <c r="D23" s="97">
        <f t="shared" si="7"/>
        <v>258958.33595238096</v>
      </c>
      <c r="E23" s="96">
        <f>'PP Total'!L7</f>
        <v>90107.27</v>
      </c>
      <c r="F23" s="97">
        <f t="shared" si="5"/>
        <v>-772196.96785714291</v>
      </c>
      <c r="G23" s="96">
        <f t="shared" si="6"/>
        <v>-224952.83000000002</v>
      </c>
      <c r="H23" s="97">
        <f t="shared" si="8"/>
        <v>10104053.142142858</v>
      </c>
      <c r="I23" s="97">
        <f t="shared" si="9"/>
        <v>10651297.280000001</v>
      </c>
      <c r="J23" s="97">
        <f t="shared" si="2"/>
        <v>547244.13785714284</v>
      </c>
      <c r="K23" s="97">
        <f t="shared" si="3"/>
        <v>-114921.26895</v>
      </c>
      <c r="L23" s="98">
        <f t="shared" si="4"/>
        <v>35458.723850000039</v>
      </c>
      <c r="M23" s="95" t="s">
        <v>135</v>
      </c>
    </row>
    <row r="24" spans="1:15" x14ac:dyDescent="0.2">
      <c r="A24" s="94">
        <v>43738</v>
      </c>
      <c r="B24" s="101">
        <f t="shared" ref="B24:B27" si="10">+C24</f>
        <v>10879238.850000001</v>
      </c>
      <c r="C24" s="95">
        <f>'PP Total'!M5</f>
        <v>10879238.850000001</v>
      </c>
      <c r="D24" s="97">
        <f t="shared" si="7"/>
        <v>259029.49642857144</v>
      </c>
      <c r="E24" s="96">
        <f>'PP Total'!M7</f>
        <v>90662.07</v>
      </c>
      <c r="F24" s="97">
        <f t="shared" si="5"/>
        <v>-1031226.4642857143</v>
      </c>
      <c r="G24" s="96">
        <f t="shared" si="6"/>
        <v>-315614.90000000002</v>
      </c>
      <c r="H24" s="97">
        <f t="shared" si="8"/>
        <v>9848012.3857142869</v>
      </c>
      <c r="I24" s="97">
        <f t="shared" si="9"/>
        <v>10563623.950000001</v>
      </c>
      <c r="J24" s="101">
        <f t="shared" si="2"/>
        <v>715611.56428571418</v>
      </c>
      <c r="K24" s="97">
        <f t="shared" si="3"/>
        <v>-150278.42849999998</v>
      </c>
      <c r="L24" s="98">
        <f t="shared" si="4"/>
        <v>35357.159549999982</v>
      </c>
      <c r="M24" s="95" t="s">
        <v>135</v>
      </c>
      <c r="N24" s="100"/>
    </row>
    <row r="25" spans="1:15" x14ac:dyDescent="0.2">
      <c r="A25" s="94">
        <v>43769</v>
      </c>
      <c r="B25" s="101">
        <f t="shared" si="10"/>
        <v>10879877.890000001</v>
      </c>
      <c r="C25" s="95">
        <f>'PP Total'!N5</f>
        <v>10879877.890000001</v>
      </c>
      <c r="D25" s="97">
        <f t="shared" si="7"/>
        <v>259044.71166666667</v>
      </c>
      <c r="E25" s="96">
        <f>'PP Total'!N7</f>
        <v>90677.62</v>
      </c>
      <c r="F25" s="97">
        <f t="shared" si="5"/>
        <v>-1290271.175952381</v>
      </c>
      <c r="G25" s="96">
        <f t="shared" si="6"/>
        <v>-406292.52</v>
      </c>
      <c r="H25" s="97">
        <f t="shared" si="8"/>
        <v>9589606.7140476201</v>
      </c>
      <c r="I25" s="97">
        <f>C25+G25</f>
        <v>10473585.370000001</v>
      </c>
      <c r="J25" s="97">
        <f t="shared" si="2"/>
        <v>883978.65595238097</v>
      </c>
      <c r="K25" s="97">
        <f t="shared" si="3"/>
        <v>-185635.51775</v>
      </c>
      <c r="L25" s="98">
        <f t="shared" si="4"/>
        <v>35357.089250000019</v>
      </c>
      <c r="M25" s="95" t="s">
        <v>135</v>
      </c>
    </row>
    <row r="26" spans="1:15" x14ac:dyDescent="0.2">
      <c r="A26" s="94">
        <v>43799</v>
      </c>
      <c r="B26" s="101">
        <f t="shared" si="10"/>
        <v>10850705.710000001</v>
      </c>
      <c r="C26" s="95">
        <f>'PP Total'!O5</f>
        <v>10850705.710000001</v>
      </c>
      <c r="D26" s="97">
        <f t="shared" si="7"/>
        <v>258350.13595238095</v>
      </c>
      <c r="E26" s="96">
        <f>'PP Total'!O7</f>
        <v>90554.12</v>
      </c>
      <c r="F26" s="97">
        <f t="shared" si="5"/>
        <v>-1548621.3119047619</v>
      </c>
      <c r="G26" s="96">
        <f t="shared" si="6"/>
        <v>-496846.64</v>
      </c>
      <c r="H26" s="97">
        <f t="shared" si="8"/>
        <v>9302084.398095239</v>
      </c>
      <c r="I26" s="97">
        <f t="shared" si="9"/>
        <v>10353859.07</v>
      </c>
      <c r="J26" s="97">
        <f t="shared" si="2"/>
        <v>1051774.6719047613</v>
      </c>
      <c r="K26" s="97">
        <f t="shared" si="3"/>
        <v>-220872.68109999987</v>
      </c>
      <c r="L26" s="98">
        <f t="shared" si="4"/>
        <v>35237.163349999872</v>
      </c>
      <c r="M26" s="95" t="s">
        <v>135</v>
      </c>
    </row>
    <row r="27" spans="1:15" x14ac:dyDescent="0.2">
      <c r="A27" s="94">
        <v>43830</v>
      </c>
      <c r="B27" s="101">
        <f t="shared" si="10"/>
        <v>10850983.140000001</v>
      </c>
      <c r="C27" s="95">
        <f>'PP Total'!P5</f>
        <v>10850983.140000001</v>
      </c>
      <c r="D27" s="97">
        <f t="shared" si="7"/>
        <v>258356.74142857143</v>
      </c>
      <c r="E27" s="96">
        <f>'PP Total'!P7</f>
        <v>90427.88</v>
      </c>
      <c r="F27" s="97">
        <f t="shared" si="5"/>
        <v>-1806978.0533333335</v>
      </c>
      <c r="G27" s="96">
        <f t="shared" si="6"/>
        <v>-587274.52</v>
      </c>
      <c r="H27" s="97">
        <f t="shared" si="8"/>
        <v>9044005.0866666678</v>
      </c>
      <c r="I27" s="97">
        <f t="shared" si="9"/>
        <v>10263708.620000001</v>
      </c>
      <c r="J27" s="97">
        <f t="shared" si="2"/>
        <v>1219703.5333333332</v>
      </c>
      <c r="K27" s="97">
        <f t="shared" si="3"/>
        <v>-256137.74199999997</v>
      </c>
      <c r="L27" s="98">
        <f t="shared" si="4"/>
        <v>35265.060900000099</v>
      </c>
      <c r="M27" s="95" t="s">
        <v>135</v>
      </c>
    </row>
    <row r="28" spans="1:15" x14ac:dyDescent="0.2">
      <c r="A28" s="94">
        <v>43861</v>
      </c>
      <c r="B28" s="97">
        <f t="shared" ref="B28:B52" si="11">B27</f>
        <v>10850983.140000001</v>
      </c>
      <c r="C28" s="95">
        <f t="shared" ref="C28:C52" si="12">+C27</f>
        <v>10850983.140000001</v>
      </c>
      <c r="D28" s="97">
        <f>+B28*$C$6/12</f>
        <v>301416.1983333333</v>
      </c>
      <c r="E28" s="96">
        <f>C28*$E$11/12</f>
        <v>90424.859500000006</v>
      </c>
      <c r="F28" s="97">
        <f t="shared" si="5"/>
        <v>-2108394.2516666669</v>
      </c>
      <c r="G28" s="96">
        <f t="shared" si="6"/>
        <v>-677699.37950000004</v>
      </c>
      <c r="H28" s="97">
        <f t="shared" si="8"/>
        <v>8742588.8883333337</v>
      </c>
      <c r="I28" s="97">
        <f t="shared" si="9"/>
        <v>10173283.760500001</v>
      </c>
      <c r="J28" s="97">
        <f t="shared" si="2"/>
        <v>1430694.8721666671</v>
      </c>
      <c r="K28" s="97">
        <f t="shared" si="3"/>
        <v>-300445.92315500008</v>
      </c>
      <c r="L28" s="98">
        <f t="shared" si="4"/>
        <v>44308.181155000115</v>
      </c>
      <c r="M28" s="101"/>
    </row>
    <row r="29" spans="1:15" x14ac:dyDescent="0.2">
      <c r="A29" s="94">
        <v>43890</v>
      </c>
      <c r="B29" s="97">
        <f t="shared" si="11"/>
        <v>10850983.140000001</v>
      </c>
      <c r="C29" s="95">
        <f t="shared" si="12"/>
        <v>10850983.140000001</v>
      </c>
      <c r="D29" s="97">
        <f t="shared" ref="D29:D39" si="13">+B29*$C$6/12</f>
        <v>301416.1983333333</v>
      </c>
      <c r="E29" s="96">
        <f t="shared" ref="E29:E39" si="14">C29*$E$11/12</f>
        <v>90424.859500000006</v>
      </c>
      <c r="F29" s="97">
        <f t="shared" si="5"/>
        <v>-2409810.4500000002</v>
      </c>
      <c r="G29" s="96">
        <f t="shared" si="6"/>
        <v>-768124.23900000006</v>
      </c>
      <c r="H29" s="97">
        <f t="shared" si="8"/>
        <v>8441172.6900000013</v>
      </c>
      <c r="I29" s="97">
        <f t="shared" si="9"/>
        <v>10082858.901000001</v>
      </c>
      <c r="J29" s="97">
        <f t="shared" si="2"/>
        <v>1641686.2109999992</v>
      </c>
      <c r="K29" s="97">
        <f t="shared" si="3"/>
        <v>-344754.10430999979</v>
      </c>
      <c r="L29" s="98">
        <f t="shared" si="4"/>
        <v>44308.181154999707</v>
      </c>
      <c r="M29" s="101"/>
    </row>
    <row r="30" spans="1:15" x14ac:dyDescent="0.2">
      <c r="A30" s="94">
        <v>43921</v>
      </c>
      <c r="B30" s="97">
        <f t="shared" si="11"/>
        <v>10850983.140000001</v>
      </c>
      <c r="C30" s="95">
        <f t="shared" si="12"/>
        <v>10850983.140000001</v>
      </c>
      <c r="D30" s="97">
        <f t="shared" si="13"/>
        <v>301416.1983333333</v>
      </c>
      <c r="E30" s="96">
        <f t="shared" si="14"/>
        <v>90424.859500000006</v>
      </c>
      <c r="F30" s="97">
        <f t="shared" si="5"/>
        <v>-2711226.6483333334</v>
      </c>
      <c r="G30" s="96">
        <f t="shared" si="6"/>
        <v>-858549.09850000008</v>
      </c>
      <c r="H30" s="97">
        <f t="shared" si="8"/>
        <v>8139756.4916666672</v>
      </c>
      <c r="I30" s="97">
        <f t="shared" si="9"/>
        <v>9992434.0415000003</v>
      </c>
      <c r="J30" s="97">
        <f t="shared" si="2"/>
        <v>1852677.5498333331</v>
      </c>
      <c r="K30" s="97">
        <f t="shared" si="3"/>
        <v>-389062.28546499996</v>
      </c>
      <c r="L30" s="98">
        <f t="shared" si="4"/>
        <v>44308.181155000173</v>
      </c>
      <c r="M30" s="101"/>
      <c r="O30" s="95"/>
    </row>
    <row r="31" spans="1:15" x14ac:dyDescent="0.2">
      <c r="A31" s="94">
        <v>43951</v>
      </c>
      <c r="B31" s="97">
        <f t="shared" si="11"/>
        <v>10850983.140000001</v>
      </c>
      <c r="C31" s="95">
        <f t="shared" si="12"/>
        <v>10850983.140000001</v>
      </c>
      <c r="D31" s="97">
        <f t="shared" si="13"/>
        <v>301416.1983333333</v>
      </c>
      <c r="E31" s="96">
        <f t="shared" si="14"/>
        <v>90424.859500000006</v>
      </c>
      <c r="F31" s="97">
        <f t="shared" si="5"/>
        <v>-3012642.8466666667</v>
      </c>
      <c r="G31" s="96">
        <f t="shared" si="6"/>
        <v>-948973.9580000001</v>
      </c>
      <c r="H31" s="97">
        <f t="shared" si="8"/>
        <v>7838340.2933333339</v>
      </c>
      <c r="I31" s="97">
        <f t="shared" si="9"/>
        <v>9902009.182</v>
      </c>
      <c r="J31" s="97">
        <f t="shared" si="2"/>
        <v>2063668.8886666661</v>
      </c>
      <c r="K31" s="97">
        <f t="shared" si="3"/>
        <v>-433370.46661999985</v>
      </c>
      <c r="L31" s="98">
        <f t="shared" si="4"/>
        <v>44308.181154999882</v>
      </c>
      <c r="M31" s="101"/>
      <c r="N31" s="95"/>
      <c r="O31" s="95"/>
    </row>
    <row r="32" spans="1:15" x14ac:dyDescent="0.2">
      <c r="A32" s="94">
        <v>43982</v>
      </c>
      <c r="B32" s="97">
        <f t="shared" si="11"/>
        <v>10850983.140000001</v>
      </c>
      <c r="C32" s="95">
        <f t="shared" si="12"/>
        <v>10850983.140000001</v>
      </c>
      <c r="D32" s="95">
        <f t="shared" si="13"/>
        <v>301416.1983333333</v>
      </c>
      <c r="E32" s="96">
        <f t="shared" si="14"/>
        <v>90424.859500000006</v>
      </c>
      <c r="F32" s="97">
        <f t="shared" si="5"/>
        <v>-3314059.0449999999</v>
      </c>
      <c r="G32" s="96">
        <f t="shared" si="6"/>
        <v>-1039398.8175000001</v>
      </c>
      <c r="H32" s="97">
        <f t="shared" si="8"/>
        <v>7536924.0950000007</v>
      </c>
      <c r="I32" s="97">
        <f t="shared" si="9"/>
        <v>9811584.3224999998</v>
      </c>
      <c r="J32" s="97">
        <f t="shared" si="2"/>
        <v>2274660.2274999991</v>
      </c>
      <c r="K32" s="97">
        <f t="shared" si="3"/>
        <v>-477678.64777499979</v>
      </c>
      <c r="L32" s="98">
        <f t="shared" si="4"/>
        <v>44308.18115499994</v>
      </c>
      <c r="M32" s="101"/>
      <c r="O32" s="95"/>
    </row>
    <row r="33" spans="1:15" x14ac:dyDescent="0.2">
      <c r="A33" s="94">
        <v>44012</v>
      </c>
      <c r="B33" s="97">
        <f t="shared" si="11"/>
        <v>10850983.140000001</v>
      </c>
      <c r="C33" s="95">
        <f t="shared" si="12"/>
        <v>10850983.140000001</v>
      </c>
      <c r="D33" s="95">
        <f t="shared" si="13"/>
        <v>301416.1983333333</v>
      </c>
      <c r="E33" s="96">
        <f t="shared" si="14"/>
        <v>90424.859500000006</v>
      </c>
      <c r="F33" s="97">
        <f t="shared" si="5"/>
        <v>-3615475.2433333332</v>
      </c>
      <c r="G33" s="96">
        <f t="shared" si="6"/>
        <v>-1129823.6770000001</v>
      </c>
      <c r="H33" s="97">
        <f t="shared" si="8"/>
        <v>7235507.8966666674</v>
      </c>
      <c r="I33" s="97">
        <f t="shared" si="9"/>
        <v>9721159.4629999995</v>
      </c>
      <c r="J33" s="97">
        <f t="shared" si="2"/>
        <v>2485651.5663333321</v>
      </c>
      <c r="K33" s="97">
        <f t="shared" si="3"/>
        <v>-521986.82892999973</v>
      </c>
      <c r="L33" s="98">
        <f t="shared" si="4"/>
        <v>44308.18115499994</v>
      </c>
      <c r="M33" s="101"/>
      <c r="O33" s="95"/>
    </row>
    <row r="34" spans="1:15" x14ac:dyDescent="0.2">
      <c r="A34" s="94">
        <v>44043</v>
      </c>
      <c r="B34" s="97">
        <f t="shared" si="11"/>
        <v>10850983.140000001</v>
      </c>
      <c r="C34" s="95">
        <f t="shared" si="12"/>
        <v>10850983.140000001</v>
      </c>
      <c r="D34" s="95">
        <f t="shared" si="13"/>
        <v>301416.1983333333</v>
      </c>
      <c r="E34" s="96">
        <f t="shared" si="14"/>
        <v>90424.859500000006</v>
      </c>
      <c r="F34" s="97">
        <f t="shared" si="5"/>
        <v>-3916891.4416666664</v>
      </c>
      <c r="G34" s="96">
        <f t="shared" si="6"/>
        <v>-1220248.5365000002</v>
      </c>
      <c r="H34" s="97">
        <f t="shared" si="8"/>
        <v>6934091.6983333342</v>
      </c>
      <c r="I34" s="97">
        <f t="shared" si="9"/>
        <v>9630734.6035000011</v>
      </c>
      <c r="J34" s="97">
        <f t="shared" si="2"/>
        <v>2696642.905166667</v>
      </c>
      <c r="K34" s="97">
        <f t="shared" si="3"/>
        <v>-566295.01008500007</v>
      </c>
      <c r="L34" s="98">
        <f t="shared" si="4"/>
        <v>44308.181155000348</v>
      </c>
      <c r="M34" s="95"/>
      <c r="O34" s="95"/>
    </row>
    <row r="35" spans="1:15" x14ac:dyDescent="0.2">
      <c r="A35" s="94">
        <v>44074</v>
      </c>
      <c r="B35" s="101">
        <f t="shared" si="11"/>
        <v>10850983.140000001</v>
      </c>
      <c r="C35" s="95">
        <f t="shared" si="12"/>
        <v>10850983.140000001</v>
      </c>
      <c r="D35" s="95">
        <f t="shared" si="13"/>
        <v>301416.1983333333</v>
      </c>
      <c r="E35" s="96">
        <f t="shared" si="14"/>
        <v>90424.859500000006</v>
      </c>
      <c r="F35" s="97">
        <f t="shared" si="5"/>
        <v>-4218307.6399999997</v>
      </c>
      <c r="G35" s="96">
        <f t="shared" si="6"/>
        <v>-1310673.3960000002</v>
      </c>
      <c r="H35" s="97">
        <f t="shared" si="8"/>
        <v>6632675.5000000009</v>
      </c>
      <c r="I35" s="97">
        <f t="shared" si="9"/>
        <v>9540309.7440000009</v>
      </c>
      <c r="J35" s="101">
        <f t="shared" si="2"/>
        <v>2907634.2439999999</v>
      </c>
      <c r="K35" s="97">
        <f t="shared" si="3"/>
        <v>-610603.19123999996</v>
      </c>
      <c r="L35" s="98">
        <f t="shared" si="4"/>
        <v>44308.181154999882</v>
      </c>
      <c r="M35" s="95"/>
      <c r="N35" s="95"/>
      <c r="O35" s="95"/>
    </row>
    <row r="36" spans="1:15" x14ac:dyDescent="0.2">
      <c r="A36" s="94">
        <v>44104</v>
      </c>
      <c r="B36" s="97">
        <f t="shared" si="11"/>
        <v>10850983.140000001</v>
      </c>
      <c r="C36" s="95">
        <f t="shared" si="12"/>
        <v>10850983.140000001</v>
      </c>
      <c r="D36" s="95">
        <f t="shared" si="13"/>
        <v>301416.1983333333</v>
      </c>
      <c r="E36" s="96">
        <f t="shared" si="14"/>
        <v>90424.859500000006</v>
      </c>
      <c r="F36" s="97">
        <f t="shared" si="5"/>
        <v>-4519723.8383333329</v>
      </c>
      <c r="G36" s="96">
        <f t="shared" si="6"/>
        <v>-1401098.2555000002</v>
      </c>
      <c r="H36" s="97">
        <f t="shared" si="8"/>
        <v>6331259.3016666677</v>
      </c>
      <c r="I36" s="97">
        <f t="shared" si="9"/>
        <v>9449884.8845000006</v>
      </c>
      <c r="J36" s="97">
        <f t="shared" si="2"/>
        <v>3118625.5828333329</v>
      </c>
      <c r="K36" s="97">
        <f t="shared" si="3"/>
        <v>-654911.37239499984</v>
      </c>
      <c r="L36" s="98">
        <f t="shared" si="4"/>
        <v>44308.181154999882</v>
      </c>
      <c r="M36" s="95"/>
      <c r="N36" s="95"/>
      <c r="O36" s="95"/>
    </row>
    <row r="37" spans="1:15" x14ac:dyDescent="0.2">
      <c r="A37" s="94">
        <v>44135</v>
      </c>
      <c r="B37" s="97">
        <f t="shared" si="11"/>
        <v>10850983.140000001</v>
      </c>
      <c r="C37" s="95">
        <f t="shared" si="12"/>
        <v>10850983.140000001</v>
      </c>
      <c r="D37" s="95">
        <f t="shared" si="13"/>
        <v>301416.1983333333</v>
      </c>
      <c r="E37" s="96">
        <f t="shared" si="14"/>
        <v>90424.859500000006</v>
      </c>
      <c r="F37" s="97">
        <f t="shared" si="5"/>
        <v>-4821140.0366666662</v>
      </c>
      <c r="G37" s="96">
        <f t="shared" si="6"/>
        <v>-1491523.1150000002</v>
      </c>
      <c r="H37" s="97">
        <f t="shared" si="8"/>
        <v>6029843.1033333344</v>
      </c>
      <c r="I37" s="97">
        <f t="shared" si="9"/>
        <v>9359460.0250000004</v>
      </c>
      <c r="J37" s="97">
        <f t="shared" si="2"/>
        <v>3329616.9216666659</v>
      </c>
      <c r="K37" s="97">
        <f t="shared" si="3"/>
        <v>-699219.55354999984</v>
      </c>
      <c r="L37" s="98">
        <f t="shared" si="4"/>
        <v>44308.181154999998</v>
      </c>
      <c r="M37" s="95"/>
      <c r="N37" s="95"/>
      <c r="O37" s="95"/>
    </row>
    <row r="38" spans="1:15" x14ac:dyDescent="0.2">
      <c r="A38" s="94">
        <v>44165</v>
      </c>
      <c r="B38" s="97">
        <f t="shared" si="11"/>
        <v>10850983.140000001</v>
      </c>
      <c r="C38" s="95">
        <f t="shared" si="12"/>
        <v>10850983.140000001</v>
      </c>
      <c r="D38" s="95">
        <f t="shared" si="13"/>
        <v>301416.1983333333</v>
      </c>
      <c r="E38" s="96">
        <f t="shared" si="14"/>
        <v>90424.859500000006</v>
      </c>
      <c r="F38" s="97">
        <f t="shared" si="5"/>
        <v>-5122556.2349999994</v>
      </c>
      <c r="G38" s="96">
        <f t="shared" si="6"/>
        <v>-1581947.9745000002</v>
      </c>
      <c r="H38" s="97">
        <f t="shared" si="8"/>
        <v>5728426.9050000012</v>
      </c>
      <c r="I38" s="97">
        <f t="shared" si="9"/>
        <v>9269035.1655000001</v>
      </c>
      <c r="J38" s="97">
        <f t="shared" si="2"/>
        <v>3540608.2604999989</v>
      </c>
      <c r="K38" s="97">
        <f t="shared" si="3"/>
        <v>-743527.73470499972</v>
      </c>
      <c r="L38" s="98">
        <f t="shared" si="4"/>
        <v>44308.181154999882</v>
      </c>
      <c r="M38" s="95"/>
      <c r="N38" s="95"/>
      <c r="O38" s="95"/>
    </row>
    <row r="39" spans="1:15" x14ac:dyDescent="0.2">
      <c r="A39" s="94">
        <v>44196</v>
      </c>
      <c r="B39" s="97">
        <f t="shared" si="11"/>
        <v>10850983.140000001</v>
      </c>
      <c r="C39" s="95">
        <f t="shared" si="12"/>
        <v>10850983.140000001</v>
      </c>
      <c r="D39" s="95">
        <f t="shared" si="13"/>
        <v>301416.1983333333</v>
      </c>
      <c r="E39" s="96">
        <f t="shared" si="14"/>
        <v>90424.859500000006</v>
      </c>
      <c r="F39" s="97">
        <f t="shared" si="5"/>
        <v>-5423972.4333333327</v>
      </c>
      <c r="G39" s="96">
        <f t="shared" si="6"/>
        <v>-1672372.8340000003</v>
      </c>
      <c r="H39" s="97">
        <f t="shared" si="8"/>
        <v>5427010.7066666679</v>
      </c>
      <c r="I39" s="97">
        <f t="shared" si="9"/>
        <v>9178610.3059999999</v>
      </c>
      <c r="J39" s="97">
        <f t="shared" si="2"/>
        <v>3751599.5993333319</v>
      </c>
      <c r="K39" s="97">
        <f t="shared" si="3"/>
        <v>-787835.91585999972</v>
      </c>
      <c r="L39" s="98">
        <f t="shared" si="4"/>
        <v>44308.181154999998</v>
      </c>
      <c r="M39" s="95"/>
      <c r="N39" s="95"/>
      <c r="O39" s="95"/>
    </row>
    <row r="40" spans="1:15" x14ac:dyDescent="0.2">
      <c r="A40" s="94">
        <v>44227</v>
      </c>
      <c r="B40" s="97">
        <f t="shared" si="11"/>
        <v>10850983.140000001</v>
      </c>
      <c r="C40" s="95">
        <f t="shared" si="12"/>
        <v>10850983.140000001</v>
      </c>
      <c r="D40" s="95">
        <f>B40*$D$6/12</f>
        <v>301416.1983333333</v>
      </c>
      <c r="E40" s="96">
        <f>C40*$E$11/12</f>
        <v>90424.859500000006</v>
      </c>
      <c r="F40" s="97">
        <f t="shared" si="5"/>
        <v>-5725388.6316666659</v>
      </c>
      <c r="G40" s="96">
        <f t="shared" si="6"/>
        <v>-1762797.6935000003</v>
      </c>
      <c r="H40" s="97">
        <f t="shared" si="8"/>
        <v>5125594.5083333347</v>
      </c>
      <c r="I40" s="97">
        <f t="shared" si="9"/>
        <v>9088185.4464999996</v>
      </c>
      <c r="J40" s="97">
        <f t="shared" si="2"/>
        <v>3962590.9381666649</v>
      </c>
      <c r="K40" s="97">
        <f t="shared" si="3"/>
        <v>-832144.0970149996</v>
      </c>
      <c r="L40" s="98">
        <f t="shared" si="4"/>
        <v>44308.181154999882</v>
      </c>
      <c r="M40" s="95"/>
      <c r="N40" s="95"/>
      <c r="O40" s="95"/>
    </row>
    <row r="41" spans="1:15" x14ac:dyDescent="0.2">
      <c r="A41" s="94">
        <v>44255</v>
      </c>
      <c r="B41" s="97">
        <f t="shared" si="11"/>
        <v>10850983.140000001</v>
      </c>
      <c r="C41" s="95">
        <f t="shared" si="12"/>
        <v>10850983.140000001</v>
      </c>
      <c r="D41" s="95">
        <f t="shared" ref="D41:D51" si="15">B41*$D$6/12</f>
        <v>301416.1983333333</v>
      </c>
      <c r="E41" s="96">
        <f t="shared" ref="E41:E52" si="16">C41*$E$11/12</f>
        <v>90424.859500000006</v>
      </c>
      <c r="F41" s="97">
        <f t="shared" si="5"/>
        <v>-6026804.8299999991</v>
      </c>
      <c r="G41" s="96">
        <f t="shared" si="6"/>
        <v>-1853222.5530000003</v>
      </c>
      <c r="H41" s="97">
        <f t="shared" si="8"/>
        <v>4824178.3100000015</v>
      </c>
      <c r="I41" s="97">
        <f t="shared" si="9"/>
        <v>8997760.5870000012</v>
      </c>
      <c r="J41" s="97">
        <f t="shared" si="2"/>
        <v>4173582.2769999998</v>
      </c>
      <c r="K41" s="97">
        <f t="shared" si="3"/>
        <v>-876452.27816999995</v>
      </c>
      <c r="L41" s="98">
        <f t="shared" si="4"/>
        <v>44308.181155000348</v>
      </c>
      <c r="M41" s="95"/>
      <c r="N41" s="95"/>
      <c r="O41" s="95"/>
    </row>
    <row r="42" spans="1:15" x14ac:dyDescent="0.2">
      <c r="A42" s="94">
        <v>44286</v>
      </c>
      <c r="B42" s="97">
        <f t="shared" si="11"/>
        <v>10850983.140000001</v>
      </c>
      <c r="C42" s="95">
        <f t="shared" si="12"/>
        <v>10850983.140000001</v>
      </c>
      <c r="D42" s="95">
        <f t="shared" si="15"/>
        <v>301416.1983333333</v>
      </c>
      <c r="E42" s="96">
        <f t="shared" si="16"/>
        <v>90424.859500000006</v>
      </c>
      <c r="F42" s="97">
        <f t="shared" si="5"/>
        <v>-6328221.0283333324</v>
      </c>
      <c r="G42" s="96">
        <f t="shared" si="6"/>
        <v>-1943647.4125000003</v>
      </c>
      <c r="H42" s="97">
        <f t="shared" si="8"/>
        <v>4522762.1116666682</v>
      </c>
      <c r="I42" s="97">
        <f t="shared" si="9"/>
        <v>8907335.727500001</v>
      </c>
      <c r="J42" s="97">
        <f t="shared" si="2"/>
        <v>4384573.6158333328</v>
      </c>
      <c r="K42" s="97">
        <f t="shared" si="3"/>
        <v>-920760.45932499983</v>
      </c>
      <c r="L42" s="98">
        <f t="shared" si="4"/>
        <v>44308.181154999882</v>
      </c>
      <c r="M42" s="95"/>
      <c r="N42" s="95"/>
      <c r="O42" s="95"/>
    </row>
    <row r="43" spans="1:15" x14ac:dyDescent="0.2">
      <c r="A43" s="94">
        <v>44316</v>
      </c>
      <c r="B43" s="97">
        <f t="shared" si="11"/>
        <v>10850983.140000001</v>
      </c>
      <c r="C43" s="95">
        <f t="shared" si="12"/>
        <v>10850983.140000001</v>
      </c>
      <c r="D43" s="95">
        <f t="shared" si="15"/>
        <v>301416.1983333333</v>
      </c>
      <c r="E43" s="96">
        <f t="shared" si="16"/>
        <v>90424.859500000006</v>
      </c>
      <c r="F43" s="97">
        <f t="shared" si="5"/>
        <v>-6629637.2266666656</v>
      </c>
      <c r="G43" s="96">
        <f t="shared" si="6"/>
        <v>-2034072.2720000003</v>
      </c>
      <c r="H43" s="97">
        <f t="shared" si="8"/>
        <v>4221345.913333335</v>
      </c>
      <c r="I43" s="97">
        <f t="shared" si="9"/>
        <v>8816910.8680000007</v>
      </c>
      <c r="J43" s="97">
        <f t="shared" si="2"/>
        <v>4595564.9546666658</v>
      </c>
      <c r="K43" s="97">
        <f t="shared" si="3"/>
        <v>-965068.64047999983</v>
      </c>
      <c r="L43" s="98">
        <f t="shared" si="4"/>
        <v>44308.181154999998</v>
      </c>
      <c r="M43" s="95"/>
      <c r="N43" s="95"/>
      <c r="O43" s="95"/>
    </row>
    <row r="44" spans="1:15" x14ac:dyDescent="0.2">
      <c r="A44" s="94">
        <v>44347</v>
      </c>
      <c r="B44" s="97">
        <f t="shared" si="11"/>
        <v>10850983.140000001</v>
      </c>
      <c r="C44" s="95">
        <f t="shared" si="12"/>
        <v>10850983.140000001</v>
      </c>
      <c r="D44" s="95">
        <f t="shared" si="15"/>
        <v>301416.1983333333</v>
      </c>
      <c r="E44" s="96">
        <f t="shared" si="16"/>
        <v>90424.859500000006</v>
      </c>
      <c r="F44" s="97">
        <f t="shared" si="5"/>
        <v>-6931053.4249999989</v>
      </c>
      <c r="G44" s="96">
        <f t="shared" si="6"/>
        <v>-2124497.1315000001</v>
      </c>
      <c r="H44" s="97">
        <f t="shared" si="8"/>
        <v>3919929.7150000017</v>
      </c>
      <c r="I44" s="97">
        <f t="shared" si="9"/>
        <v>8726486.0085000005</v>
      </c>
      <c r="J44" s="97">
        <f t="shared" si="2"/>
        <v>4806556.2934999987</v>
      </c>
      <c r="K44" s="97">
        <f t="shared" si="3"/>
        <v>-1009376.8216349997</v>
      </c>
      <c r="L44" s="98">
        <f t="shared" si="4"/>
        <v>44308.181154999882</v>
      </c>
      <c r="M44" s="95"/>
      <c r="N44" s="95"/>
      <c r="O44" s="95"/>
    </row>
    <row r="45" spans="1:15" x14ac:dyDescent="0.2">
      <c r="A45" s="94">
        <v>44377</v>
      </c>
      <c r="B45" s="97">
        <f t="shared" si="11"/>
        <v>10850983.140000001</v>
      </c>
      <c r="C45" s="95">
        <f t="shared" si="12"/>
        <v>10850983.140000001</v>
      </c>
      <c r="D45" s="95">
        <f t="shared" si="15"/>
        <v>301416.1983333333</v>
      </c>
      <c r="E45" s="96">
        <f t="shared" si="16"/>
        <v>90424.859500000006</v>
      </c>
      <c r="F45" s="97">
        <f t="shared" si="5"/>
        <v>-7232469.6233333321</v>
      </c>
      <c r="G45" s="96">
        <f t="shared" si="6"/>
        <v>-2214921.9909999999</v>
      </c>
      <c r="H45" s="97">
        <f t="shared" si="8"/>
        <v>3618513.5166666685</v>
      </c>
      <c r="I45" s="97">
        <f t="shared" si="9"/>
        <v>8636061.1490000002</v>
      </c>
      <c r="J45" s="97">
        <f t="shared" si="2"/>
        <v>5017547.6323333317</v>
      </c>
      <c r="K45" s="97">
        <f t="shared" si="3"/>
        <v>-1053685.0027899996</v>
      </c>
      <c r="L45" s="98">
        <f t="shared" si="4"/>
        <v>44308.181154999882</v>
      </c>
      <c r="M45" s="95"/>
      <c r="N45" s="95"/>
      <c r="O45" s="95"/>
    </row>
    <row r="46" spans="1:15" x14ac:dyDescent="0.2">
      <c r="A46" s="94">
        <v>44408</v>
      </c>
      <c r="B46" s="97">
        <f t="shared" si="11"/>
        <v>10850983.140000001</v>
      </c>
      <c r="C46" s="95">
        <f t="shared" si="12"/>
        <v>10850983.140000001</v>
      </c>
      <c r="D46" s="95">
        <f t="shared" si="15"/>
        <v>301416.1983333333</v>
      </c>
      <c r="E46" s="96">
        <f t="shared" si="16"/>
        <v>90424.859500000006</v>
      </c>
      <c r="F46" s="97">
        <f t="shared" si="5"/>
        <v>-7533885.8216666654</v>
      </c>
      <c r="G46" s="96">
        <f t="shared" si="6"/>
        <v>-2305346.8504999997</v>
      </c>
      <c r="H46" s="97">
        <f t="shared" si="8"/>
        <v>3317097.3183333352</v>
      </c>
      <c r="I46" s="97">
        <f t="shared" si="9"/>
        <v>8545636.2895000018</v>
      </c>
      <c r="J46" s="97">
        <f t="shared" si="2"/>
        <v>5228538.9711666666</v>
      </c>
      <c r="K46" s="97">
        <f t="shared" si="3"/>
        <v>-1097993.1839449999</v>
      </c>
      <c r="L46" s="98">
        <f t="shared" si="4"/>
        <v>44308.181155000348</v>
      </c>
      <c r="M46" s="95"/>
      <c r="N46" s="95"/>
      <c r="O46" s="95"/>
    </row>
    <row r="47" spans="1:15" x14ac:dyDescent="0.2">
      <c r="A47" s="94">
        <v>44439</v>
      </c>
      <c r="B47" s="97">
        <f t="shared" si="11"/>
        <v>10850983.140000001</v>
      </c>
      <c r="C47" s="95">
        <f t="shared" si="12"/>
        <v>10850983.140000001</v>
      </c>
      <c r="D47" s="95">
        <f t="shared" si="15"/>
        <v>301416.1983333333</v>
      </c>
      <c r="E47" s="96">
        <f t="shared" si="16"/>
        <v>90424.859500000006</v>
      </c>
      <c r="F47" s="97">
        <f t="shared" si="5"/>
        <v>-7835302.0199999986</v>
      </c>
      <c r="G47" s="96">
        <f t="shared" si="6"/>
        <v>-2395771.7099999995</v>
      </c>
      <c r="H47" s="97">
        <f t="shared" si="8"/>
        <v>3015681.120000002</v>
      </c>
      <c r="I47" s="97">
        <f t="shared" si="9"/>
        <v>8455211.4300000016</v>
      </c>
      <c r="J47" s="97">
        <f t="shared" si="2"/>
        <v>5439530.3099999996</v>
      </c>
      <c r="K47" s="97">
        <f t="shared" si="3"/>
        <v>-1142301.3650999998</v>
      </c>
      <c r="L47" s="98">
        <f t="shared" si="4"/>
        <v>44308.181154999882</v>
      </c>
      <c r="M47" s="95"/>
      <c r="N47" s="95"/>
      <c r="O47" s="95"/>
    </row>
    <row r="48" spans="1:15" x14ac:dyDescent="0.2">
      <c r="A48" s="94">
        <v>44469</v>
      </c>
      <c r="B48" s="97">
        <f t="shared" si="11"/>
        <v>10850983.140000001</v>
      </c>
      <c r="C48" s="95">
        <f t="shared" si="12"/>
        <v>10850983.140000001</v>
      </c>
      <c r="D48" s="95">
        <f t="shared" si="15"/>
        <v>301416.1983333333</v>
      </c>
      <c r="E48" s="96">
        <f t="shared" si="16"/>
        <v>90424.859500000006</v>
      </c>
      <c r="F48" s="97">
        <f t="shared" si="5"/>
        <v>-8136718.2183333319</v>
      </c>
      <c r="G48" s="96">
        <f t="shared" si="6"/>
        <v>-2486196.5694999993</v>
      </c>
      <c r="H48" s="97">
        <f t="shared" si="8"/>
        <v>2714264.9216666687</v>
      </c>
      <c r="I48" s="97">
        <f t="shared" si="9"/>
        <v>8364786.5705000013</v>
      </c>
      <c r="J48" s="97">
        <f t="shared" si="2"/>
        <v>5650521.6488333326</v>
      </c>
      <c r="K48" s="97">
        <f t="shared" si="3"/>
        <v>-1186609.5462549997</v>
      </c>
      <c r="L48" s="98">
        <f t="shared" si="4"/>
        <v>44308.181154999882</v>
      </c>
      <c r="M48" s="95"/>
      <c r="N48" s="95"/>
      <c r="O48" s="95"/>
    </row>
    <row r="49" spans="1:15" x14ac:dyDescent="0.2">
      <c r="A49" s="94">
        <v>44500</v>
      </c>
      <c r="B49" s="97">
        <f t="shared" si="11"/>
        <v>10850983.140000001</v>
      </c>
      <c r="C49" s="95">
        <f t="shared" si="12"/>
        <v>10850983.140000001</v>
      </c>
      <c r="D49" s="95">
        <f t="shared" si="15"/>
        <v>301416.1983333333</v>
      </c>
      <c r="E49" s="96">
        <f t="shared" si="16"/>
        <v>90424.859500000006</v>
      </c>
      <c r="F49" s="97">
        <f t="shared" si="5"/>
        <v>-8438134.416666666</v>
      </c>
      <c r="G49" s="96">
        <f t="shared" si="6"/>
        <v>-2576621.4289999991</v>
      </c>
      <c r="H49" s="97">
        <f t="shared" si="8"/>
        <v>2412848.7233333346</v>
      </c>
      <c r="I49" s="97">
        <f t="shared" si="9"/>
        <v>8274361.7110000011</v>
      </c>
      <c r="J49" s="97">
        <f t="shared" si="2"/>
        <v>5861512.9876666665</v>
      </c>
      <c r="K49" s="97">
        <f t="shared" si="3"/>
        <v>-1230917.7274099998</v>
      </c>
      <c r="L49" s="98">
        <f t="shared" si="4"/>
        <v>44308.181155000115</v>
      </c>
      <c r="M49" s="95"/>
      <c r="N49" s="95"/>
      <c r="O49" s="95"/>
    </row>
    <row r="50" spans="1:15" x14ac:dyDescent="0.2">
      <c r="A50" s="94">
        <v>44530</v>
      </c>
      <c r="B50" s="97">
        <f t="shared" si="11"/>
        <v>10850983.140000001</v>
      </c>
      <c r="C50" s="95">
        <f t="shared" si="12"/>
        <v>10850983.140000001</v>
      </c>
      <c r="D50" s="95">
        <f t="shared" si="15"/>
        <v>301416.1983333333</v>
      </c>
      <c r="E50" s="96">
        <f t="shared" si="16"/>
        <v>90424.859500000006</v>
      </c>
      <c r="F50" s="97">
        <f t="shared" si="5"/>
        <v>-8739550.6150000002</v>
      </c>
      <c r="G50" s="96">
        <f t="shared" si="6"/>
        <v>-2667046.2884999989</v>
      </c>
      <c r="H50" s="97">
        <f t="shared" si="8"/>
        <v>2111432.5250000004</v>
      </c>
      <c r="I50" s="97">
        <f t="shared" si="9"/>
        <v>8183936.8515000017</v>
      </c>
      <c r="J50" s="97">
        <f t="shared" si="2"/>
        <v>6072504.3265000014</v>
      </c>
      <c r="K50" s="97">
        <f t="shared" si="3"/>
        <v>-1275225.9085650002</v>
      </c>
      <c r="L50" s="98">
        <f t="shared" si="4"/>
        <v>44308.181155000348</v>
      </c>
      <c r="M50" s="95"/>
      <c r="N50" s="95"/>
      <c r="O50" s="95"/>
    </row>
    <row r="51" spans="1:15" x14ac:dyDescent="0.2">
      <c r="A51" s="94">
        <v>44561</v>
      </c>
      <c r="B51" s="97">
        <f t="shared" si="11"/>
        <v>10850983.140000001</v>
      </c>
      <c r="C51" s="95">
        <f t="shared" si="12"/>
        <v>10850983.140000001</v>
      </c>
      <c r="D51" s="95">
        <f t="shared" si="15"/>
        <v>301416.1983333333</v>
      </c>
      <c r="E51" s="96">
        <f t="shared" si="16"/>
        <v>90424.859500000006</v>
      </c>
      <c r="F51" s="97">
        <f t="shared" si="5"/>
        <v>-9040966.8133333344</v>
      </c>
      <c r="G51" s="96">
        <f t="shared" si="6"/>
        <v>-2757471.1479999986</v>
      </c>
      <c r="H51" s="97">
        <f t="shared" si="8"/>
        <v>1810016.3266666662</v>
      </c>
      <c r="I51" s="97">
        <f t="shared" si="9"/>
        <v>8093511.9920000024</v>
      </c>
      <c r="J51" s="97">
        <f t="shared" si="2"/>
        <v>6283495.6653333362</v>
      </c>
      <c r="K51" s="97">
        <f t="shared" si="3"/>
        <v>-1319534.0897200005</v>
      </c>
      <c r="L51" s="98">
        <f t="shared" si="4"/>
        <v>44308.181155000348</v>
      </c>
      <c r="M51" s="95"/>
      <c r="N51" s="95"/>
      <c r="O51" s="95"/>
    </row>
    <row r="52" spans="1:15" x14ac:dyDescent="0.2">
      <c r="A52" s="94">
        <v>44926</v>
      </c>
      <c r="B52" s="97">
        <f t="shared" si="11"/>
        <v>10850983.140000001</v>
      </c>
      <c r="C52" s="95">
        <f t="shared" si="12"/>
        <v>10850983.140000001</v>
      </c>
      <c r="D52" s="97">
        <f>B52*$E$6</f>
        <v>1808497.19</v>
      </c>
      <c r="E52" s="96">
        <f t="shared" si="16"/>
        <v>90424.859500000006</v>
      </c>
      <c r="F52" s="97">
        <f t="shared" si="5"/>
        <v>-10849464.003333334</v>
      </c>
      <c r="G52" s="96">
        <f t="shared" si="6"/>
        <v>-2847896.0074999984</v>
      </c>
      <c r="H52" s="97">
        <f t="shared" si="8"/>
        <v>1519.1366666667163</v>
      </c>
      <c r="I52" s="97">
        <f t="shared" si="9"/>
        <v>8003087.1325000022</v>
      </c>
      <c r="J52" s="97">
        <f t="shared" si="2"/>
        <v>8001567.9958333354</v>
      </c>
      <c r="K52" s="97">
        <f t="shared" si="3"/>
        <v>-1680329.2791250004</v>
      </c>
      <c r="L52" s="98"/>
      <c r="M52" s="95"/>
      <c r="N52" s="95"/>
      <c r="O52" s="95"/>
    </row>
    <row r="53" spans="1:15" x14ac:dyDescent="0.2">
      <c r="A53" s="94"/>
      <c r="B53" s="97"/>
      <c r="C53" s="95"/>
      <c r="D53" s="97"/>
      <c r="E53" s="96"/>
      <c r="F53" s="97"/>
      <c r="G53" s="96"/>
      <c r="H53" s="97"/>
      <c r="I53" s="97"/>
      <c r="J53" s="97"/>
      <c r="K53" s="97"/>
      <c r="L53" s="98"/>
      <c r="M53" s="95"/>
      <c r="N53" s="95"/>
      <c r="O53" s="95"/>
    </row>
    <row r="54" spans="1:15" x14ac:dyDescent="0.2">
      <c r="A54" s="94"/>
      <c r="B54" s="97"/>
      <c r="C54" s="95"/>
      <c r="D54" s="97"/>
      <c r="E54" s="96"/>
      <c r="F54" s="97"/>
      <c r="G54" s="96"/>
      <c r="H54" s="97"/>
      <c r="I54" s="97"/>
      <c r="J54" s="97"/>
      <c r="K54" s="97"/>
      <c r="L54" s="98"/>
      <c r="M54" s="95"/>
      <c r="N54" s="95"/>
      <c r="O54" s="95"/>
    </row>
    <row r="55" spans="1:15" x14ac:dyDescent="0.2">
      <c r="A55" s="94"/>
      <c r="B55" s="97"/>
      <c r="C55" s="95"/>
      <c r="D55" s="97"/>
      <c r="E55" s="96"/>
      <c r="F55" s="97"/>
      <c r="G55" s="96"/>
      <c r="H55" s="97"/>
      <c r="I55" s="97"/>
      <c r="J55" s="97"/>
      <c r="K55" s="97"/>
      <c r="L55" s="98"/>
      <c r="M55" s="95"/>
      <c r="N55" s="95"/>
      <c r="O55" s="95"/>
    </row>
    <row r="56" spans="1:15" x14ac:dyDescent="0.2">
      <c r="A56" s="94"/>
      <c r="B56" s="97"/>
      <c r="C56" s="95"/>
      <c r="D56" s="97"/>
      <c r="E56" s="96"/>
      <c r="F56" s="97"/>
      <c r="G56" s="96"/>
      <c r="H56" s="97"/>
      <c r="I56" s="97"/>
      <c r="J56" s="97"/>
      <c r="K56" s="97"/>
      <c r="L56" s="98"/>
      <c r="M56" s="95"/>
      <c r="N56" s="95"/>
      <c r="O56" s="95"/>
    </row>
    <row r="57" spans="1:15" x14ac:dyDescent="0.2">
      <c r="A57" s="94"/>
      <c r="B57" s="97"/>
      <c r="C57" s="95"/>
      <c r="D57" s="97"/>
      <c r="E57" s="96"/>
      <c r="F57" s="97"/>
      <c r="G57" s="96"/>
      <c r="H57" s="97"/>
      <c r="I57" s="97"/>
      <c r="J57" s="97"/>
      <c r="K57" s="97"/>
      <c r="L57" s="98"/>
      <c r="M57" s="95"/>
      <c r="N57" s="95"/>
      <c r="O57" s="95"/>
    </row>
    <row r="58" spans="1:15" x14ac:dyDescent="0.2">
      <c r="A58" s="94"/>
      <c r="B58" s="97"/>
      <c r="C58" s="95"/>
      <c r="D58" s="97"/>
      <c r="E58" s="96"/>
      <c r="F58" s="97"/>
      <c r="G58" s="96"/>
      <c r="H58" s="97"/>
      <c r="I58" s="97"/>
      <c r="J58" s="97"/>
      <c r="K58" s="97"/>
      <c r="L58" s="98"/>
      <c r="M58" s="95"/>
      <c r="N58" s="95"/>
      <c r="O58" s="95"/>
    </row>
    <row r="59" spans="1:15" outlineLevel="1" x14ac:dyDescent="0.2">
      <c r="A59" s="94"/>
      <c r="B59" s="97"/>
      <c r="C59" s="95"/>
      <c r="D59" s="97"/>
      <c r="E59" s="96"/>
      <c r="F59" s="97"/>
      <c r="G59" s="96"/>
      <c r="H59" s="97"/>
      <c r="I59" s="97"/>
      <c r="J59" s="97"/>
      <c r="K59" s="97"/>
      <c r="L59" s="98"/>
      <c r="M59" s="62"/>
      <c r="N59" s="95"/>
      <c r="O59" s="95"/>
    </row>
    <row r="60" spans="1:15" x14ac:dyDescent="0.2">
      <c r="A60" s="163" t="s">
        <v>61</v>
      </c>
      <c r="B60" s="164"/>
      <c r="C60" s="164"/>
      <c r="D60" s="164"/>
      <c r="E60" s="164"/>
      <c r="F60" s="164"/>
      <c r="G60" s="165"/>
      <c r="H60" s="164"/>
      <c r="I60" s="164"/>
      <c r="J60" s="164"/>
      <c r="K60" s="164"/>
      <c r="L60" s="166"/>
      <c r="M60" s="62"/>
      <c r="N60" s="95"/>
      <c r="O60" s="95"/>
    </row>
    <row r="61" spans="1:15" x14ac:dyDescent="0.2">
      <c r="A61" s="167" t="s">
        <v>62</v>
      </c>
      <c r="B61" s="97"/>
      <c r="C61" s="97"/>
      <c r="D61" s="168">
        <f>SUM(D32:D43)</f>
        <v>3616994.3799999994</v>
      </c>
      <c r="E61" s="168">
        <f>SUM(E32:E43)</f>
        <v>1085098.314</v>
      </c>
      <c r="F61" s="97"/>
      <c r="G61" s="96"/>
      <c r="H61" s="97"/>
      <c r="I61" s="97"/>
      <c r="J61" s="97"/>
      <c r="K61" s="97"/>
      <c r="L61" s="168">
        <f>SUM(L32:L43)</f>
        <v>531698.17385999998</v>
      </c>
      <c r="M61" s="62"/>
      <c r="N61" s="95"/>
      <c r="O61" s="95"/>
    </row>
    <row r="62" spans="1:15" x14ac:dyDescent="0.2">
      <c r="A62" s="169" t="s">
        <v>63</v>
      </c>
      <c r="B62" s="170">
        <f>(B31+B43+SUM(B32:B42)*2)/24</f>
        <v>10850983.140000001</v>
      </c>
      <c r="C62" s="170">
        <f>(C31+C43+SUM(C32:C42)*2)/24</f>
        <v>10850983.140000001</v>
      </c>
      <c r="D62" s="171"/>
      <c r="E62" s="170"/>
      <c r="F62" s="170">
        <f>(F31+F43+SUM(F32:F42)*2)/24</f>
        <v>-4821140.0366666671</v>
      </c>
      <c r="G62" s="170">
        <f>(G31+G43+SUM(G32:G42)*2)/24</f>
        <v>-1491523.1150000002</v>
      </c>
      <c r="H62" s="170">
        <f>(H31+H43+SUM(H32:H42)*2)/24</f>
        <v>6029843.1033333344</v>
      </c>
      <c r="I62" s="170">
        <f>(I31+I43+SUM(I32:I42)*2)/24</f>
        <v>9359460.0250000004</v>
      </c>
      <c r="J62" s="170"/>
      <c r="K62" s="170">
        <f>(K31+K43+SUM(K32:K42)*2)/24</f>
        <v>-699219.55354999984</v>
      </c>
      <c r="L62" s="172"/>
      <c r="M62" s="62"/>
      <c r="N62" s="95"/>
    </row>
    <row r="63" spans="1:15" x14ac:dyDescent="0.2">
      <c r="A63" s="62"/>
      <c r="B63" s="62"/>
      <c r="C63" s="62"/>
      <c r="D63" s="173"/>
      <c r="E63" s="62"/>
      <c r="F63" s="62"/>
      <c r="G63" s="62"/>
      <c r="H63" s="62"/>
      <c r="I63" s="62"/>
      <c r="J63" s="62"/>
      <c r="K63" s="62"/>
      <c r="L63" s="62"/>
      <c r="M63" s="62"/>
    </row>
    <row r="64" spans="1:15" x14ac:dyDescent="0.2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</row>
    <row r="65" spans="1:14" x14ac:dyDescent="0.2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</row>
    <row r="66" spans="1:14" x14ac:dyDescent="0.2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</row>
  </sheetData>
  <pageMargins left="0.25" right="0.25" top="0.25" bottom="0.25" header="0.3" footer="0.3"/>
  <pageSetup scale="65" orientation="landscape" r:id="rId1"/>
  <colBreaks count="1" manualBreakCount="1">
    <brk id="12" max="1048575" man="1"/>
  </colBreaks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opLeftCell="B1" workbookViewId="0">
      <selection activeCell="O4" sqref="O4"/>
    </sheetView>
  </sheetViews>
  <sheetFormatPr defaultColWidth="9.140625" defaultRowHeight="15" x14ac:dyDescent="0.25"/>
  <cols>
    <col min="1" max="8" width="9.140625" style="145"/>
    <col min="9" max="9" width="18" style="145" customWidth="1"/>
    <col min="10" max="13" width="14.28515625" style="145" bestFit="1" customWidth="1"/>
    <col min="14" max="14" width="14.28515625" style="146" bestFit="1" customWidth="1"/>
    <col min="15" max="16" width="14.28515625" style="145" bestFit="1" customWidth="1"/>
    <col min="17" max="16384" width="9.140625" style="145"/>
  </cols>
  <sheetData>
    <row r="1" spans="2:16" x14ac:dyDescent="0.25">
      <c r="B1" s="145" t="s">
        <v>130</v>
      </c>
      <c r="I1" s="145" t="s">
        <v>144</v>
      </c>
    </row>
    <row r="2" spans="2:16" x14ac:dyDescent="0.25">
      <c r="J2" s="147">
        <v>43617</v>
      </c>
      <c r="K2" s="147">
        <v>43647</v>
      </c>
      <c r="L2" s="147">
        <v>43678</v>
      </c>
      <c r="M2" s="147">
        <v>43709</v>
      </c>
      <c r="N2" s="147">
        <v>43739</v>
      </c>
      <c r="O2" s="147">
        <v>43770</v>
      </c>
      <c r="P2" s="147">
        <v>43800</v>
      </c>
    </row>
    <row r="3" spans="2:16" x14ac:dyDescent="0.25">
      <c r="I3" s="145" t="s">
        <v>131</v>
      </c>
      <c r="K3" s="148">
        <f>+J3+J4</f>
        <v>10807161.58</v>
      </c>
      <c r="L3" s="148">
        <f t="shared" ref="L3:M3" si="0">+K3+K4</f>
        <v>10748860.960000001</v>
      </c>
      <c r="M3" s="148">
        <f t="shared" si="0"/>
        <v>10876250.110000001</v>
      </c>
      <c r="N3" s="148">
        <f t="shared" ref="N3" si="1">+M3+M4</f>
        <v>10879238.850000001</v>
      </c>
      <c r="O3" s="148">
        <f t="shared" ref="O3" si="2">+N3+N4</f>
        <v>10879877.890000001</v>
      </c>
      <c r="P3" s="148">
        <f t="shared" ref="P3" si="3">+O3+O4</f>
        <v>10850705.710000001</v>
      </c>
    </row>
    <row r="4" spans="2:16" x14ac:dyDescent="0.25">
      <c r="I4" s="145" t="s">
        <v>147</v>
      </c>
      <c r="J4" s="181">
        <v>10807161.58</v>
      </c>
      <c r="K4" s="148">
        <f>'PP July'!K14</f>
        <v>-58300.62</v>
      </c>
      <c r="L4" s="148">
        <f>'PP Aug'!L14</f>
        <v>127389.15</v>
      </c>
      <c r="M4" s="148">
        <f>'PP Sept'!M16</f>
        <v>2988.74</v>
      </c>
      <c r="N4" s="148">
        <f>'Add HR'!E2</f>
        <v>639.04</v>
      </c>
      <c r="O4" s="148">
        <f>'Add HR'!E3</f>
        <v>-29172.18</v>
      </c>
      <c r="P4" s="148">
        <f>'Add HR'!E4</f>
        <v>277.43</v>
      </c>
    </row>
    <row r="5" spans="2:16" x14ac:dyDescent="0.25">
      <c r="I5" s="145" t="s">
        <v>132</v>
      </c>
      <c r="J5" s="148">
        <f>SUM(J4)</f>
        <v>10807161.58</v>
      </c>
      <c r="K5" s="148">
        <f>SUM(K3:K4)</f>
        <v>10748860.960000001</v>
      </c>
      <c r="L5" s="148">
        <f t="shared" ref="L5:M5" si="4">SUM(L3:L4)</f>
        <v>10876250.110000001</v>
      </c>
      <c r="M5" s="148">
        <f t="shared" si="4"/>
        <v>10879238.850000001</v>
      </c>
      <c r="N5" s="148">
        <f t="shared" ref="N5:P5" si="5">SUM(N3:N4)</f>
        <v>10879877.890000001</v>
      </c>
      <c r="O5" s="148">
        <f t="shared" si="5"/>
        <v>10850705.710000001</v>
      </c>
      <c r="P5" s="148">
        <f t="shared" si="5"/>
        <v>10850983.140000001</v>
      </c>
    </row>
    <row r="6" spans="2:16" x14ac:dyDescent="0.25">
      <c r="N6" s="145"/>
    </row>
    <row r="7" spans="2:16" x14ac:dyDescent="0.25">
      <c r="I7" s="145" t="s">
        <v>133</v>
      </c>
      <c r="J7" s="148">
        <f>I25</f>
        <v>45029.82</v>
      </c>
      <c r="K7" s="148">
        <f>'PP July'!K10</f>
        <v>89815.74</v>
      </c>
      <c r="L7" s="148">
        <f>'PP Aug'!L10</f>
        <v>90107.27</v>
      </c>
      <c r="M7" s="148">
        <f>'PP Sept'!M12</f>
        <v>90662.07</v>
      </c>
      <c r="N7" s="148">
        <f>'Add HR'!G2</f>
        <v>90677.62</v>
      </c>
      <c r="O7" s="148">
        <f>'Add HR'!G3</f>
        <v>90554.12</v>
      </c>
      <c r="P7" s="148">
        <f>'Add HR'!G4</f>
        <v>90427.88</v>
      </c>
    </row>
    <row r="8" spans="2:16" x14ac:dyDescent="0.25">
      <c r="I8" s="145" t="s">
        <v>134</v>
      </c>
      <c r="J8" s="148">
        <f>+J7</f>
        <v>45029.82</v>
      </c>
      <c r="K8" s="148">
        <f>+J8+K7</f>
        <v>134845.56</v>
      </c>
      <c r="L8" s="148">
        <f t="shared" ref="L8:M8" si="6">+K8+L7</f>
        <v>224952.83000000002</v>
      </c>
      <c r="M8" s="148">
        <f t="shared" si="6"/>
        <v>315614.90000000002</v>
      </c>
      <c r="N8" s="148">
        <f t="shared" ref="N8" si="7">+M8+N7</f>
        <v>406292.52</v>
      </c>
      <c r="O8" s="148">
        <f t="shared" ref="O8" si="8">+N8+O7</f>
        <v>496846.64</v>
      </c>
      <c r="P8" s="148">
        <f t="shared" ref="P8" si="9">+O8+P7</f>
        <v>587274.52</v>
      </c>
    </row>
    <row r="10" spans="2:16" x14ac:dyDescent="0.25">
      <c r="I10" s="146">
        <v>45029.82</v>
      </c>
    </row>
    <row r="11" spans="2:16" x14ac:dyDescent="0.25">
      <c r="I11" s="146"/>
    </row>
    <row r="12" spans="2:16" x14ac:dyDescent="0.25">
      <c r="I12" s="146"/>
    </row>
    <row r="13" spans="2:16" x14ac:dyDescent="0.25">
      <c r="I13" s="146"/>
    </row>
    <row r="14" spans="2:16" x14ac:dyDescent="0.25">
      <c r="I14" s="146"/>
    </row>
    <row r="15" spans="2:16" x14ac:dyDescent="0.25">
      <c r="I15" s="146"/>
    </row>
    <row r="16" spans="2:16" x14ac:dyDescent="0.25">
      <c r="I16" s="146"/>
    </row>
    <row r="17" spans="9:9" x14ac:dyDescent="0.25">
      <c r="I17" s="146"/>
    </row>
    <row r="18" spans="9:9" x14ac:dyDescent="0.25">
      <c r="I18" s="146"/>
    </row>
    <row r="19" spans="9:9" x14ac:dyDescent="0.25">
      <c r="I19" s="146"/>
    </row>
    <row r="20" spans="9:9" x14ac:dyDescent="0.25">
      <c r="I20" s="146"/>
    </row>
    <row r="21" spans="9:9" x14ac:dyDescent="0.25">
      <c r="I21" s="146"/>
    </row>
    <row r="23" spans="9:9" x14ac:dyDescent="0.25">
      <c r="I23" s="146"/>
    </row>
    <row r="24" spans="9:9" x14ac:dyDescent="0.25">
      <c r="I24" s="146"/>
    </row>
    <row r="25" spans="9:9" x14ac:dyDescent="0.25">
      <c r="I25" s="181">
        <v>45029.82</v>
      </c>
    </row>
    <row r="26" spans="9:9" x14ac:dyDescent="0.25">
      <c r="I26" s="146">
        <f>I25*2</f>
        <v>90059.64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2:M16"/>
  <sheetViews>
    <sheetView workbookViewId="0">
      <selection activeCell="M12" activeCellId="1" sqref="M16 M12"/>
    </sheetView>
  </sheetViews>
  <sheetFormatPr defaultColWidth="9.140625" defaultRowHeight="15" x14ac:dyDescent="0.25"/>
  <cols>
    <col min="1" max="12" width="9.140625" style="145"/>
    <col min="13" max="13" width="10.5703125" style="146" bestFit="1" customWidth="1"/>
    <col min="14" max="16384" width="9.140625" style="145"/>
  </cols>
  <sheetData>
    <row r="12" spans="13:13" x14ac:dyDescent="0.25">
      <c r="M12" s="181">
        <v>90662.07</v>
      </c>
    </row>
    <row r="16" spans="13:13" x14ac:dyDescent="0.25">
      <c r="M16" s="181">
        <v>2988.74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0:K19"/>
  <sheetViews>
    <sheetView workbookViewId="0">
      <selection activeCell="K14" sqref="K14"/>
    </sheetView>
  </sheetViews>
  <sheetFormatPr defaultColWidth="9.140625" defaultRowHeight="15" x14ac:dyDescent="0.25"/>
  <cols>
    <col min="1" max="10" width="9.140625" style="145"/>
    <col min="11" max="11" width="14.28515625" style="146" bestFit="1" customWidth="1"/>
    <col min="12" max="16384" width="9.140625" style="145"/>
  </cols>
  <sheetData>
    <row r="10" spans="11:11" x14ac:dyDescent="0.25">
      <c r="K10" s="181">
        <v>89815.74</v>
      </c>
    </row>
    <row r="14" spans="11:11" x14ac:dyDescent="0.25">
      <c r="K14" s="181">
        <v>-58300.62</v>
      </c>
    </row>
    <row r="19" spans="11:11" x14ac:dyDescent="0.25">
      <c r="K19" s="146">
        <v>10748860.960000001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0:L14"/>
  <sheetViews>
    <sheetView workbookViewId="0">
      <selection activeCell="L14" sqref="L14"/>
    </sheetView>
  </sheetViews>
  <sheetFormatPr defaultColWidth="9.140625" defaultRowHeight="15" x14ac:dyDescent="0.25"/>
  <cols>
    <col min="1" max="11" width="9.140625" style="145"/>
    <col min="12" max="12" width="11.5703125" style="146" bestFit="1" customWidth="1"/>
    <col min="13" max="16384" width="9.140625" style="145"/>
  </cols>
  <sheetData>
    <row r="10" spans="12:12" x14ac:dyDescent="0.25">
      <c r="L10" s="181">
        <v>90107.27</v>
      </c>
    </row>
    <row r="14" spans="12:12" x14ac:dyDescent="0.25">
      <c r="L14" s="181">
        <v>127389.15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E3" sqref="E3"/>
    </sheetView>
  </sheetViews>
  <sheetFormatPr defaultColWidth="9.140625" defaultRowHeight="15" x14ac:dyDescent="0.25"/>
  <cols>
    <col min="1" max="1" width="26.28515625" style="145" bestFit="1" customWidth="1"/>
    <col min="2" max="2" width="14.28515625" style="145" bestFit="1" customWidth="1"/>
    <col min="3" max="3" width="22.140625" style="145" bestFit="1" customWidth="1"/>
    <col min="4" max="4" width="15" style="145" bestFit="1" customWidth="1"/>
    <col min="5" max="5" width="11.28515625" style="146" bestFit="1" customWidth="1"/>
    <col min="6" max="6" width="9.28515625" style="145" bestFit="1" customWidth="1"/>
    <col min="7" max="7" width="10.5703125" style="145" bestFit="1" customWidth="1"/>
    <col min="8" max="16384" width="9.140625" style="145"/>
  </cols>
  <sheetData>
    <row r="1" spans="1:7" x14ac:dyDescent="0.25">
      <c r="A1" s="145" t="s">
        <v>136</v>
      </c>
      <c r="B1" s="145" t="s">
        <v>137</v>
      </c>
      <c r="C1" s="145" t="s">
        <v>138</v>
      </c>
      <c r="D1" s="145" t="s">
        <v>139</v>
      </c>
      <c r="E1" s="146" t="s">
        <v>140</v>
      </c>
      <c r="F1" s="145" t="s">
        <v>141</v>
      </c>
      <c r="G1" s="145" t="s">
        <v>146</v>
      </c>
    </row>
    <row r="2" spans="1:7" x14ac:dyDescent="0.25">
      <c r="A2" s="145" t="s">
        <v>142</v>
      </c>
      <c r="B2" s="145">
        <v>201910</v>
      </c>
      <c r="C2" s="145">
        <v>143003014</v>
      </c>
      <c r="D2" s="145" t="s">
        <v>143</v>
      </c>
      <c r="E2" s="181">
        <v>639.04</v>
      </c>
      <c r="F2" s="145">
        <v>0</v>
      </c>
      <c r="G2" s="181">
        <v>90677.62</v>
      </c>
    </row>
    <row r="3" spans="1:7" x14ac:dyDescent="0.25">
      <c r="A3" s="145" t="s">
        <v>142</v>
      </c>
      <c r="B3" s="145">
        <v>201911</v>
      </c>
      <c r="C3" s="145">
        <v>143003014</v>
      </c>
      <c r="D3" s="145" t="s">
        <v>143</v>
      </c>
      <c r="E3" s="181">
        <v>-29172.18</v>
      </c>
      <c r="F3" s="145">
        <v>0</v>
      </c>
      <c r="G3" s="181">
        <v>90554.12</v>
      </c>
    </row>
    <row r="4" spans="1:7" x14ac:dyDescent="0.25">
      <c r="A4" s="145" t="s">
        <v>142</v>
      </c>
      <c r="B4" s="145">
        <v>201912</v>
      </c>
      <c r="C4" s="145">
        <v>143003014</v>
      </c>
      <c r="D4" s="145" t="s">
        <v>143</v>
      </c>
      <c r="E4" s="181">
        <v>277.43</v>
      </c>
      <c r="F4" s="145">
        <v>0</v>
      </c>
      <c r="G4" s="181">
        <v>90427.88</v>
      </c>
    </row>
    <row r="6" spans="1:7" x14ac:dyDescent="0.25">
      <c r="F6" s="145" t="s">
        <v>145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A4DE076-97A5-411C-B603-955FF549305D}"/>
</file>

<file path=customXml/itemProps2.xml><?xml version="1.0" encoding="utf-8"?>
<ds:datastoreItem xmlns:ds="http://schemas.openxmlformats.org/officeDocument/2006/customXml" ds:itemID="{DB33C43F-2DCA-4E98-B029-CEE9ACB0CCFB}"/>
</file>

<file path=customXml/itemProps3.xml><?xml version="1.0" encoding="utf-8"?>
<ds:datastoreItem xmlns:ds="http://schemas.openxmlformats.org/officeDocument/2006/customXml" ds:itemID="{FD4E48A2-90BC-41C4-A395-8D164880DEBC}"/>
</file>

<file path=customXml/itemProps4.xml><?xml version="1.0" encoding="utf-8"?>
<ds:datastoreItem xmlns:ds="http://schemas.openxmlformats.org/officeDocument/2006/customXml" ds:itemID="{922B1545-E74C-454E-8B46-A83967F24A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Lead E</vt:lpstr>
      <vt:lpstr>Lead G</vt:lpstr>
      <vt:lpstr>Pro-forma Plant Additions=&gt;</vt:lpstr>
      <vt:lpstr>HT TOPS Additions</vt:lpstr>
      <vt:lpstr>PP Total</vt:lpstr>
      <vt:lpstr>PP Sept</vt:lpstr>
      <vt:lpstr>PP July</vt:lpstr>
      <vt:lpstr>PP Aug</vt:lpstr>
      <vt:lpstr>Add HR</vt:lpstr>
      <vt:lpstr>DFIT </vt:lpstr>
      <vt:lpstr>MACRS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NC</cp:lastModifiedBy>
  <dcterms:created xsi:type="dcterms:W3CDTF">2019-04-18T16:39:53Z</dcterms:created>
  <dcterms:modified xsi:type="dcterms:W3CDTF">2020-02-28T19:33:42Z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