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customProperty17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10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108" windowWidth="12060" windowHeight="8508" tabRatio="925"/>
  </bookViews>
  <sheets>
    <sheet name="Lead E" sheetId="50" r:id="rId1"/>
    <sheet name="Lead G" sheetId="103" r:id="rId2"/>
    <sheet name="LEAD" sheetId="82" r:id="rId3"/>
    <sheet name="Small Office" sheetId="107" r:id="rId4"/>
    <sheet name="Andie" sheetId="84" r:id="rId5"/>
    <sheet name="CNS %" sheetId="62" r:id="rId6"/>
    <sheet name="93100919 93100921" sheetId="63" r:id="rId7"/>
    <sheet name="93100920" sheetId="64" r:id="rId8"/>
    <sheet name="93100928" sheetId="66" r:id="rId9"/>
    <sheet name="93100917" sheetId="76" r:id="rId10"/>
    <sheet name="93100922" sheetId="77" r:id="rId11"/>
    <sheet name="93100923" sheetId="78" r:id="rId12"/>
    <sheet name="45400301" sheetId="74" r:id="rId13"/>
    <sheet name="Vernell Limeade Revenue" sheetId="75" r:id="rId14"/>
    <sheet name="Revised EST" sheetId="69" r:id="rId15"/>
    <sheet name="O Blgd" sheetId="67" r:id="rId16"/>
    <sheet name="G H Blgd" sheetId="68" r:id="rId17"/>
    <sheet name="Sheet2" sheetId="110" r:id="rId18"/>
    <sheet name="Sheet3" sheetId="111" r:id="rId19"/>
  </sheets>
  <calcPr calcId="162913"/>
</workbook>
</file>

<file path=xl/calcChain.xml><?xml version="1.0" encoding="utf-8"?>
<calcChain xmlns="http://schemas.openxmlformats.org/spreadsheetml/2006/main">
  <c r="M5" i="84" l="1"/>
  <c r="K6" i="84"/>
  <c r="M6" i="84" s="1"/>
  <c r="J4" i="84"/>
  <c r="K4" i="84" s="1"/>
  <c r="M4" i="84" s="1"/>
  <c r="G41" i="82"/>
  <c r="G40" i="82"/>
  <c r="M7" i="84" l="1"/>
  <c r="M10" i="84" s="1"/>
  <c r="H25" i="82" s="1"/>
  <c r="F30" i="84"/>
  <c r="E48" i="82" l="1"/>
  <c r="E47" i="82"/>
  <c r="E50" i="82"/>
  <c r="E49" i="82"/>
  <c r="H12" i="103" l="1"/>
  <c r="H13" i="103"/>
  <c r="H12" i="50"/>
  <c r="G3" i="82" l="1"/>
  <c r="E21" i="82"/>
  <c r="E14" i="82"/>
  <c r="E13" i="82"/>
  <c r="E8" i="82"/>
  <c r="F8" i="82" s="1"/>
  <c r="E10" i="82"/>
  <c r="F14" i="82" l="1"/>
  <c r="F13" i="82"/>
  <c r="F10" i="82"/>
  <c r="F21" i="82"/>
  <c r="E27" i="82"/>
  <c r="F27" i="82" s="1"/>
  <c r="F50" i="82" l="1"/>
  <c r="G50" i="82" s="1"/>
  <c r="F49" i="82"/>
  <c r="G49" i="82" s="1"/>
  <c r="F48" i="82"/>
  <c r="F47" i="82"/>
  <c r="G47" i="82" l="1"/>
  <c r="D20" i="103"/>
  <c r="E20" i="103" s="1"/>
  <c r="F20" i="103" s="1"/>
  <c r="D20" i="50"/>
  <c r="E20" i="50" s="1"/>
  <c r="F20" i="50" s="1"/>
  <c r="G48" i="82"/>
  <c r="D21" i="50"/>
  <c r="E21" i="50" s="1"/>
  <c r="H21" i="50" s="1"/>
  <c r="D21" i="103"/>
  <c r="E21" i="103" s="1"/>
  <c r="H21" i="103" s="1"/>
  <c r="F21" i="50" l="1"/>
  <c r="F21" i="103"/>
  <c r="H20" i="103"/>
  <c r="H20" i="50"/>
  <c r="G42" i="82"/>
  <c r="H42" i="82"/>
  <c r="I42" i="82"/>
  <c r="J42" i="82"/>
  <c r="G18" i="103" l="1"/>
  <c r="G18" i="50"/>
  <c r="H18" i="50" l="1"/>
  <c r="H18" i="103"/>
  <c r="F22" i="84" l="1"/>
  <c r="F40" i="82"/>
  <c r="F42" i="82" s="1"/>
  <c r="E14" i="84"/>
  <c r="I3" i="68" l="1"/>
  <c r="E9" i="82"/>
  <c r="F9" i="82" s="1"/>
  <c r="H21" i="82"/>
  <c r="I21" i="82" s="1"/>
  <c r="J21" i="82" s="1"/>
  <c r="E29" i="82"/>
  <c r="E31" i="82"/>
  <c r="F31" i="82" s="1"/>
  <c r="E20" i="82"/>
  <c r="F20" i="82" s="1"/>
  <c r="G10" i="82"/>
  <c r="E41" i="82"/>
  <c r="E40" i="82"/>
  <c r="E37" i="82"/>
  <c r="E32" i="82"/>
  <c r="I25" i="82"/>
  <c r="E25" i="82"/>
  <c r="E22" i="82"/>
  <c r="F22" i="82" s="1"/>
  <c r="E17" i="82"/>
  <c r="F17" i="82" s="1"/>
  <c r="E15" i="82"/>
  <c r="E16" i="82" s="1"/>
  <c r="E18" i="82" s="1"/>
  <c r="D13" i="103" l="1"/>
  <c r="F13" i="103" s="1"/>
  <c r="D13" i="50"/>
  <c r="E38" i="82"/>
  <c r="E42" i="82"/>
  <c r="F25" i="82"/>
  <c r="H32" i="82"/>
  <c r="I32" i="82" s="1"/>
  <c r="J32" i="82" s="1"/>
  <c r="F32" i="82"/>
  <c r="G32" i="82" s="1"/>
  <c r="J25" i="82"/>
  <c r="E33" i="82"/>
  <c r="E23" i="82"/>
  <c r="G13" i="82"/>
  <c r="G17" i="82"/>
  <c r="E11" i="82"/>
  <c r="F37" i="82"/>
  <c r="G37" i="82" s="1"/>
  <c r="G9" i="82"/>
  <c r="G14" i="82"/>
  <c r="G21" i="82"/>
  <c r="F15" i="82"/>
  <c r="F16" i="82" s="1"/>
  <c r="G22" i="82"/>
  <c r="F18" i="82" l="1"/>
  <c r="G25" i="82"/>
  <c r="G15" i="82"/>
  <c r="G16" i="82" s="1"/>
  <c r="G18" i="82" s="1"/>
  <c r="F38" i="82"/>
  <c r="E43" i="82"/>
  <c r="E51" i="82" s="1"/>
  <c r="G38" i="82"/>
  <c r="F33" i="82"/>
  <c r="G31" i="82"/>
  <c r="G33" i="82" s="1"/>
  <c r="F23" i="82"/>
  <c r="G20" i="82"/>
  <c r="G23" i="82" s="1"/>
  <c r="G8" i="82"/>
  <c r="G11" i="82" s="1"/>
  <c r="F11" i="82"/>
  <c r="D18" i="103" l="1"/>
  <c r="F18" i="103" s="1"/>
  <c r="D18" i="50"/>
  <c r="H11" i="103"/>
  <c r="G27" i="82"/>
  <c r="G29" i="82" s="1"/>
  <c r="G43" i="82" s="1"/>
  <c r="G51" i="82" s="1"/>
  <c r="F29" i="82"/>
  <c r="I2" i="68"/>
  <c r="I4" i="68"/>
  <c r="H5" i="68"/>
  <c r="I7" i="68"/>
  <c r="I9" i="68"/>
  <c r="I10" i="68"/>
  <c r="I11" i="68" s="1"/>
  <c r="H11" i="68"/>
  <c r="D9" i="68"/>
  <c r="D7" i="68"/>
  <c r="C4" i="68"/>
  <c r="D3" i="68"/>
  <c r="D15" i="68" s="1"/>
  <c r="D2" i="68"/>
  <c r="D9" i="67"/>
  <c r="D7" i="67"/>
  <c r="D3" i="67"/>
  <c r="D13" i="67" s="1"/>
  <c r="D2" i="67"/>
  <c r="I14" i="68" l="1"/>
  <c r="D12" i="67"/>
  <c r="H27" i="82" s="1"/>
  <c r="F18" i="50"/>
  <c r="F43" i="82"/>
  <c r="F51" i="82" s="1"/>
  <c r="D4" i="68"/>
  <c r="I5" i="68"/>
  <c r="I15" i="68"/>
  <c r="J15" i="68" s="1"/>
  <c r="D14" i="68"/>
  <c r="H29" i="82" l="1"/>
  <c r="I27" i="82"/>
  <c r="I29" i="82" s="1"/>
  <c r="J27" i="82"/>
  <c r="J29" i="82" s="1"/>
  <c r="H13" i="50"/>
  <c r="F13" i="50"/>
  <c r="J14" i="68"/>
  <c r="H31" i="82" l="1"/>
  <c r="H33" i="82" s="1"/>
  <c r="I31" i="82" l="1"/>
  <c r="I33" i="82" s="1"/>
  <c r="J31" i="82" l="1"/>
  <c r="L3" i="69"/>
  <c r="L14" i="69" s="1"/>
  <c r="K3" i="69"/>
  <c r="K14" i="69" s="1"/>
  <c r="M3" i="69"/>
  <c r="M14" i="69" s="1"/>
  <c r="H7" i="69"/>
  <c r="I7" i="69"/>
  <c r="J7" i="69"/>
  <c r="H8" i="69"/>
  <c r="I8" i="69"/>
  <c r="J8" i="69"/>
  <c r="H9" i="69"/>
  <c r="I9" i="69"/>
  <c r="J9" i="69"/>
  <c r="H10" i="69"/>
  <c r="I10" i="69"/>
  <c r="J10" i="69"/>
  <c r="H11" i="69"/>
  <c r="I11" i="69"/>
  <c r="J11" i="69"/>
  <c r="H12" i="69"/>
  <c r="I12" i="69"/>
  <c r="J12" i="69"/>
  <c r="H13" i="69"/>
  <c r="I13" i="69"/>
  <c r="J13" i="69"/>
  <c r="H6" i="69"/>
  <c r="I6" i="69"/>
  <c r="J6" i="69"/>
  <c r="H5" i="69"/>
  <c r="I5" i="69"/>
  <c r="J5" i="69"/>
  <c r="H4" i="69"/>
  <c r="I4" i="69"/>
  <c r="J4" i="69"/>
  <c r="I3" i="69"/>
  <c r="I14" i="69" s="1"/>
  <c r="J3" i="69"/>
  <c r="J14" i="69" s="1"/>
  <c r="H3" i="69"/>
  <c r="C4" i="67"/>
  <c r="H14" i="69" l="1"/>
  <c r="N14" i="69"/>
  <c r="H20" i="82" s="1"/>
  <c r="J33" i="82"/>
  <c r="D4" i="67"/>
  <c r="H23" i="82" l="1"/>
  <c r="H43" i="82" s="1"/>
  <c r="H51" i="82" s="1"/>
  <c r="I20" i="82"/>
  <c r="I23" i="82" s="1"/>
  <c r="J20" i="82" l="1"/>
  <c r="J23" i="82" s="1"/>
  <c r="J43" i="82" s="1"/>
  <c r="J51" i="82" s="1"/>
  <c r="I43" i="82"/>
  <c r="I51" i="82" s="1"/>
  <c r="H11" i="50"/>
  <c r="D12" i="50" l="1"/>
  <c r="F12" i="50" s="1"/>
  <c r="D22" i="50"/>
  <c r="E22" i="50" s="1"/>
  <c r="D23" i="50"/>
  <c r="E23" i="50" s="1"/>
  <c r="D11" i="50"/>
  <c r="D15" i="50" l="1"/>
  <c r="E15" i="50" s="1"/>
  <c r="F15" i="50" s="1"/>
  <c r="G15" i="50"/>
  <c r="H15" i="50" s="1"/>
  <c r="G14" i="50"/>
  <c r="D14" i="50"/>
  <c r="E14" i="50" s="1"/>
  <c r="G16" i="50"/>
  <c r="D16" i="50"/>
  <c r="E16" i="50" s="1"/>
  <c r="F16" i="50" s="1"/>
  <c r="F22" i="50"/>
  <c r="H22" i="50"/>
  <c r="H23" i="50"/>
  <c r="F23" i="50"/>
  <c r="G17" i="50"/>
  <c r="D17" i="50"/>
  <c r="E17" i="50" s="1"/>
  <c r="F17" i="50" s="1"/>
  <c r="D24" i="50"/>
  <c r="E24" i="50" s="1"/>
  <c r="F24" i="50" s="1"/>
  <c r="G24" i="50"/>
  <c r="D11" i="103"/>
  <c r="D23" i="103"/>
  <c r="E23" i="103" s="1"/>
  <c r="D12" i="103"/>
  <c r="F12" i="103" s="1"/>
  <c r="D22" i="103"/>
  <c r="E22" i="103" s="1"/>
  <c r="F11" i="50"/>
  <c r="D25" i="50" l="1"/>
  <c r="D27" i="50" s="1"/>
  <c r="D28" i="50" s="1"/>
  <c r="H22" i="103"/>
  <c r="F22" i="103"/>
  <c r="G14" i="103"/>
  <c r="D14" i="103"/>
  <c r="E14" i="103" s="1"/>
  <c r="D24" i="103"/>
  <c r="E24" i="103" s="1"/>
  <c r="F24" i="103" s="1"/>
  <c r="G24" i="103"/>
  <c r="H24" i="103" s="1"/>
  <c r="G16" i="103"/>
  <c r="D16" i="103"/>
  <c r="E16" i="103" s="1"/>
  <c r="F16" i="103" s="1"/>
  <c r="H24" i="50"/>
  <c r="D17" i="103"/>
  <c r="E17" i="103" s="1"/>
  <c r="F17" i="103" s="1"/>
  <c r="G17" i="103"/>
  <c r="H16" i="50"/>
  <c r="H23" i="103"/>
  <c r="F23" i="103"/>
  <c r="H17" i="50"/>
  <c r="F14" i="50"/>
  <c r="F25" i="50" s="1"/>
  <c r="E25" i="50"/>
  <c r="F11" i="103"/>
  <c r="H14" i="50"/>
  <c r="G25" i="50"/>
  <c r="G15" i="103"/>
  <c r="D15" i="103"/>
  <c r="E15" i="103" s="1"/>
  <c r="F15" i="103" s="1"/>
  <c r="H15" i="103" l="1"/>
  <c r="D25" i="103"/>
  <c r="D27" i="103" s="1"/>
  <c r="D28" i="103" s="1"/>
  <c r="H16" i="103"/>
  <c r="E27" i="50"/>
  <c r="F27" i="50" s="1"/>
  <c r="F28" i="50" s="1"/>
  <c r="E28" i="50"/>
  <c r="G27" i="50"/>
  <c r="H25" i="50"/>
  <c r="E25" i="103"/>
  <c r="F14" i="103"/>
  <c r="F25" i="103" s="1"/>
  <c r="G25" i="103"/>
  <c r="H14" i="103"/>
  <c r="H17" i="103"/>
  <c r="H25" i="103" l="1"/>
  <c r="G27" i="103"/>
  <c r="G28" i="103"/>
  <c r="H27" i="50"/>
  <c r="H28" i="50" s="1"/>
  <c r="G28" i="50"/>
  <c r="E27" i="103"/>
  <c r="F27" i="103" s="1"/>
  <c r="F28" i="103" s="1"/>
  <c r="E28" i="103"/>
  <c r="H27" i="103" l="1"/>
  <c r="H28" i="103" s="1"/>
</calcChain>
</file>

<file path=xl/sharedStrings.xml><?xml version="1.0" encoding="utf-8"?>
<sst xmlns="http://schemas.openxmlformats.org/spreadsheetml/2006/main" count="2491" uniqueCount="355">
  <si>
    <t>LINE</t>
  </si>
  <si>
    <t>NO.</t>
  </si>
  <si>
    <t>DESCRIPTION</t>
  </si>
  <si>
    <t>INCREASE(DECREASE) NOI</t>
  </si>
  <si>
    <t>TOTAL INCREASE (DECREASE) EXPENSE</t>
  </si>
  <si>
    <t>Test Year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</si>
  <si>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</si>
  <si>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</si>
  <si>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</si>
  <si>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</si>
  <si>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</si>
  <si>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</si>
  <si>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</si>
  <si>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</si>
  <si>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</si>
  <si>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</si>
  <si>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</si>
  <si>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</si>
  <si>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</si>
  <si>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</si>
  <si>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</si>
  <si>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</si>
  <si>
    <t>CAMPUS CONSOLIDATION</t>
  </si>
  <si>
    <t>Test Year:  12 Months Ending December 31, 2018</t>
  </si>
  <si>
    <t>Rate Year:  May 1, 2020 through April 30, 2021</t>
  </si>
  <si>
    <t>Base Rent</t>
  </si>
  <si>
    <t>Rate Year</t>
  </si>
  <si>
    <t>Facility / Item</t>
  </si>
  <si>
    <t>Charged to O&amp;M</t>
  </si>
  <si>
    <t>Charged to Capital</t>
  </si>
  <si>
    <t>PSE East (renegotiated lease)</t>
  </si>
  <si>
    <t>PSE Parking (cost reductions)</t>
  </si>
  <si>
    <t>Bothell O (new cost)</t>
  </si>
  <si>
    <t>Bothell G/H (rent reductions)</t>
  </si>
  <si>
    <t>Relocation O&amp;M (int lab &amp; CBRE study)</t>
  </si>
  <si>
    <t>Commission Fees for lease negotiations</t>
  </si>
  <si>
    <t>PSE Bldg (lease expired)</t>
  </si>
  <si>
    <t>CO Order</t>
  </si>
  <si>
    <t>Cost Element</t>
  </si>
  <si>
    <t>Overall Result</t>
  </si>
  <si>
    <t>93100026</t>
  </si>
  <si>
    <t>1255 - Oak Harbor Office Building - Elec</t>
  </si>
  <si>
    <t>93100229</t>
  </si>
  <si>
    <t>Bellingham Business Office - Electric</t>
  </si>
  <si>
    <t>93100917</t>
  </si>
  <si>
    <t>Bothell North Creek Bldg O - Common</t>
  </si>
  <si>
    <t>93100919</t>
  </si>
  <si>
    <t>Belleuve Campus PSE Bldg - Common</t>
  </si>
  <si>
    <t>93100920</t>
  </si>
  <si>
    <t>Bellevue Campus East Building - Common</t>
  </si>
  <si>
    <t>93100921</t>
  </si>
  <si>
    <t>Bellevue Campus PSE  4th Floor - Common</t>
  </si>
  <si>
    <t>Bothell North Creek Bldg G - Common</t>
  </si>
  <si>
    <t>Bothell North Creek Bldg H - Common</t>
  </si>
  <si>
    <t>93100926</t>
  </si>
  <si>
    <t>Ellensburg Business Office - Common</t>
  </si>
  <si>
    <t>93100927</t>
  </si>
  <si>
    <t>South Whidbey Business Office - Common</t>
  </si>
  <si>
    <t>93100928</t>
  </si>
  <si>
    <t>Bellevue Campus/Imperial Parking -Common</t>
  </si>
  <si>
    <t/>
  </si>
  <si>
    <t>WBS Element</t>
  </si>
  <si>
    <t>C.99998.03.03.04</t>
  </si>
  <si>
    <t>Lease Portfolio CC 1226A</t>
  </si>
  <si>
    <t>WBS Element Description</t>
  </si>
  <si>
    <t>CNS %</t>
  </si>
  <si>
    <t>Cost Center</t>
  </si>
  <si>
    <t>Cost Center Description</t>
  </si>
  <si>
    <t>Facility Serv Mgr</t>
  </si>
  <si>
    <t>TrueUp Amort PSE B Floor4</t>
  </si>
  <si>
    <t>NBUCHF</t>
  </si>
  <si>
    <t>7</t>
  </si>
  <si>
    <t>True Up Amort Landlord Incent Bld B Floor 4</t>
  </si>
  <si>
    <t>BLKD-Lndlrd-Bldg B 4</t>
  </si>
  <si>
    <t>Rent/Lease-Non Cancl</t>
  </si>
  <si>
    <t>25300413</t>
  </si>
  <si>
    <t>60870001</t>
  </si>
  <si>
    <t>Amort PSE B Floor 4</t>
  </si>
  <si>
    <t>SRITHV</t>
  </si>
  <si>
    <t>6</t>
  </si>
  <si>
    <t>Amortization of Landlord Incentive Bld B Floor 4</t>
  </si>
  <si>
    <t>5</t>
  </si>
  <si>
    <t>4</t>
  </si>
  <si>
    <t>3</t>
  </si>
  <si>
    <t>2</t>
  </si>
  <si>
    <t>1</t>
  </si>
  <si>
    <t>EDISTE</t>
  </si>
  <si>
    <t>138671 -HINES GLOBAL REIT</t>
  </si>
  <si>
    <t>HINES GLOBAL REIT</t>
  </si>
  <si>
    <t>138671</t>
  </si>
  <si>
    <t>JBYNUM</t>
  </si>
  <si>
    <t>Amort MetPartners</t>
  </si>
  <si>
    <t>Amort MetPartners Comm PSE Bldg Lease</t>
  </si>
  <si>
    <t>BLK PpdPSEBrkfeeST</t>
  </si>
  <si>
    <t>16502413</t>
  </si>
  <si>
    <t>Amort Landlord Incentive</t>
  </si>
  <si>
    <t>12</t>
  </si>
  <si>
    <t>Amort Landlord Incentive for Summit Bldg A</t>
  </si>
  <si>
    <t>Lndlrd Incntv-New Bl</t>
  </si>
  <si>
    <t>25300353</t>
  </si>
  <si>
    <t>11</t>
  </si>
  <si>
    <t>10</t>
  </si>
  <si>
    <t>9</t>
  </si>
  <si>
    <t>8</t>
  </si>
  <si>
    <t>Rent/Lease - Cancela</t>
  </si>
  <si>
    <t>60870000</t>
  </si>
  <si>
    <t>User Name</t>
  </si>
  <si>
    <t>Document Header Text</t>
  </si>
  <si>
    <t>Period</t>
  </si>
  <si>
    <t>Name</t>
  </si>
  <si>
    <t>Name of offsetting account</t>
  </si>
  <si>
    <t>Cost element name</t>
  </si>
  <si>
    <t>Val.in rep.cur.</t>
  </si>
  <si>
    <t>Purchasing Document</t>
  </si>
  <si>
    <t>Offsetting acct no.</t>
  </si>
  <si>
    <t>Order</t>
  </si>
  <si>
    <t>ZACH BERGMAN X 81-2740</t>
  </si>
  <si>
    <t>KPHANG</t>
  </si>
  <si>
    <t>WAKEFIELD REDMOND WEST LLC</t>
  </si>
  <si>
    <t>133568</t>
  </si>
  <si>
    <t>True Up Amort Tenant Incentive</t>
  </si>
  <si>
    <t>TrueUp Amort TenantIncent</t>
  </si>
  <si>
    <t>BLKDLndld Incntv-BlB</t>
  </si>
  <si>
    <t>25300363</t>
  </si>
  <si>
    <t>CBRE 489837</t>
  </si>
  <si>
    <t>VSMITH</t>
  </si>
  <si>
    <t>Checks Deposited on 7/24</t>
  </si>
  <si>
    <t>Cash-Key Bnk-PSE Rec</t>
  </si>
  <si>
    <t>13101033</t>
  </si>
  <si>
    <t>Amort Tenant Incentive for Summit Bldg B</t>
  </si>
  <si>
    <t>Amort Tenant Incentive</t>
  </si>
  <si>
    <t>124783 -JIM J SCHUMACHER</t>
  </si>
  <si>
    <t>ZDPALM</t>
  </si>
  <si>
    <t>JIM J SCHUMACHER</t>
  </si>
  <si>
    <t>124783</t>
  </si>
  <si>
    <t>*RENT ADJ FOR UNITS P116, P117 &amp; P117A</t>
  </si>
  <si>
    <t>*OPERATING EXPENSES FOR JUL, AUG 2018</t>
  </si>
  <si>
    <t>*LEASE# 149569</t>
  </si>
  <si>
    <t>reimbursement for extending EST lease</t>
  </si>
  <si>
    <t>Emp Exp-Grnd Trn xcl</t>
  </si>
  <si>
    <t>60333150</t>
  </si>
  <si>
    <t>Emp Exp - Other</t>
  </si>
  <si>
    <t>60390000</t>
  </si>
  <si>
    <t>INTERNATIONAL PARKING MANAGEMENT</t>
  </si>
  <si>
    <t>143739 -INTERNATIONAL PARKING MANAGEMENT</t>
  </si>
  <si>
    <t>4500769414</t>
  </si>
  <si>
    <t>143739</t>
  </si>
  <si>
    <t>IMPERIAL PARKING INC</t>
  </si>
  <si>
    <t>118003 -IMPERIAL PARKING INC</t>
  </si>
  <si>
    <t>118003</t>
  </si>
  <si>
    <t>GR/IR Clearing Accou</t>
  </si>
  <si>
    <t>4500771216</t>
  </si>
  <si>
    <t>23201013</t>
  </si>
  <si>
    <t>KAWHIT</t>
  </si>
  <si>
    <t>163257</t>
  </si>
  <si>
    <t>163219</t>
  </si>
  <si>
    <t>4500766405</t>
  </si>
  <si>
    <t>160018</t>
  </si>
  <si>
    <t>158232</t>
  </si>
  <si>
    <t>4500762784</t>
  </si>
  <si>
    <t>4500761511</t>
  </si>
  <si>
    <t>4500760558</t>
  </si>
  <si>
    <t>156556</t>
  </si>
  <si>
    <t>4500756152</t>
  </si>
  <si>
    <t>155840</t>
  </si>
  <si>
    <t>4500754446</t>
  </si>
  <si>
    <t>ILAIFE</t>
  </si>
  <si>
    <t>154299</t>
  </si>
  <si>
    <t>4500749841</t>
  </si>
  <si>
    <t>152387</t>
  </si>
  <si>
    <t>4500749246</t>
  </si>
  <si>
    <t>4500749016</t>
  </si>
  <si>
    <t>150542</t>
  </si>
  <si>
    <t>745818-123117</t>
  </si>
  <si>
    <t>4500744329</t>
  </si>
  <si>
    <t>BANK OF AMERICA</t>
  </si>
  <si>
    <t>TKALER</t>
  </si>
  <si>
    <t>FEDEX 27718122|||||||||||-Twidt,Brian</t>
  </si>
  <si>
    <t>Office Supplies/Serv</t>
  </si>
  <si>
    <t>105379</t>
  </si>
  <si>
    <t>60700000</t>
  </si>
  <si>
    <t>EST</t>
  </si>
  <si>
    <t>Oper Exp</t>
  </si>
  <si>
    <t>Tax Recoverie</t>
  </si>
  <si>
    <t>Storage</t>
  </si>
  <si>
    <t>Total</t>
  </si>
  <si>
    <t>PSE Bldg 4th Floor (lease expired)</t>
  </si>
  <si>
    <t>PSE Bldg broker fee</t>
  </si>
  <si>
    <t>Correct True Up Amort Limage Lease</t>
  </si>
  <si>
    <t>Non-Consumption Bill</t>
  </si>
  <si>
    <t>68061000</t>
  </si>
  <si>
    <t>45400301</t>
  </si>
  <si>
    <t>Reverse Doc 100139653</t>
  </si>
  <si>
    <t>True Up Amort Limeade Lease Cost</t>
  </si>
  <si>
    <t>Amortize Limeade Lease Cost</t>
  </si>
  <si>
    <t>True Up Amort Limeade Lea</t>
  </si>
  <si>
    <t>BLKDPSE 4thFlr Suble</t>
  </si>
  <si>
    <t>18600943</t>
  </si>
  <si>
    <t>Correct Doc 100139653</t>
  </si>
  <si>
    <t>Amort Limeade Lease Cost</t>
  </si>
  <si>
    <t>BLKD-1265 - PSE 4th Fl Suble Limea -C</t>
  </si>
  <si>
    <t>Fiscal year/period</t>
  </si>
  <si>
    <t>001/2018</t>
  </si>
  <si>
    <t>002/2018</t>
  </si>
  <si>
    <t>003/2018</t>
  </si>
  <si>
    <t>004/2018</t>
  </si>
  <si>
    <t>005/2018</t>
  </si>
  <si>
    <t>006/2018</t>
  </si>
  <si>
    <t>007/2018</t>
  </si>
  <si>
    <t>010/2018</t>
  </si>
  <si>
    <t>Business Partner</t>
  </si>
  <si>
    <t>Amount</t>
  </si>
  <si>
    <t>45400004</t>
  </si>
  <si>
    <t>Rent from Electric Property - Land &amp; Bui</t>
  </si>
  <si>
    <t>1005238980</t>
  </si>
  <si>
    <t>ECHODYNE</t>
  </si>
  <si>
    <t>45400007</t>
  </si>
  <si>
    <t>1255- Rent from Common Prop-Land &amp; Build</t>
  </si>
  <si>
    <t>1200194450</t>
  </si>
  <si>
    <t>LIMEADE</t>
  </si>
  <si>
    <t>Posting date</t>
  </si>
  <si>
    <t>1/8/2018</t>
  </si>
  <si>
    <t>4/10/2018</t>
  </si>
  <si>
    <t>5/22/2018</t>
  </si>
  <si>
    <t>6/22/2018</t>
  </si>
  <si>
    <t>7/13/2018</t>
  </si>
  <si>
    <t>Result</t>
  </si>
  <si>
    <t>4/12/2018</t>
  </si>
  <si>
    <t>4/20/2018</t>
  </si>
  <si>
    <t>PSE Bldg 4th Floor Limeade Rental Income</t>
  </si>
  <si>
    <t>PSE Bldg 4th Floor Limeade TI amort (JR 338)</t>
  </si>
  <si>
    <t>Vernell Rental Income</t>
  </si>
  <si>
    <t>Vernell TI amort (JR 339 stopped in 2017)</t>
  </si>
  <si>
    <t>Reimbursement for extending EST lease</t>
  </si>
  <si>
    <t>BBCAF INC</t>
  </si>
  <si>
    <t>134528</t>
  </si>
  <si>
    <t>K</t>
  </si>
  <si>
    <t>Offsetting account type</t>
  </si>
  <si>
    <t>Posted unit of meas.</t>
  </si>
  <si>
    <t>Total quantity</t>
  </si>
  <si>
    <t>Order 93100922 Bothell North Creek Bldg G - Common</t>
  </si>
  <si>
    <t>Facility Gnrl Maint</t>
  </si>
  <si>
    <t>62310001</t>
  </si>
  <si>
    <t>Order 93100923 Bothell North Creek Bldg H - Common</t>
  </si>
  <si>
    <t>Bothell Lndlrd Incen</t>
  </si>
  <si>
    <t>25300443</t>
  </si>
  <si>
    <t>S</t>
  </si>
  <si>
    <t>Monthly</t>
  </si>
  <si>
    <t>Annual</t>
  </si>
  <si>
    <t>ANNUAL</t>
  </si>
  <si>
    <t>Base Rent - Office</t>
  </si>
  <si>
    <t>Current Year Escalation</t>
  </si>
  <si>
    <t>Suite 101</t>
  </si>
  <si>
    <t>Suite 201</t>
  </si>
  <si>
    <t>12/19</t>
  </si>
  <si>
    <t>Suite 301</t>
  </si>
  <si>
    <t>Suite 100</t>
  </si>
  <si>
    <t>Suite 200</t>
  </si>
  <si>
    <t>Suite 250</t>
  </si>
  <si>
    <t>H</t>
  </si>
  <si>
    <t>G</t>
  </si>
  <si>
    <t>TOTAL</t>
  </si>
  <si>
    <t>1266 - PSE Building Relocation</t>
  </si>
  <si>
    <t>1266 - PSE Building Relocation O/S</t>
  </si>
  <si>
    <t>93500016</t>
  </si>
  <si>
    <t>1266 - Bellingham Bus Off - Maint GP -</t>
  </si>
  <si>
    <t>93500017</t>
  </si>
  <si>
    <t>1266 - Oak Harbor - Maint Gen Plant - E</t>
  </si>
  <si>
    <t>93500018</t>
  </si>
  <si>
    <t>1266 - Bellingham Business Office - CM</t>
  </si>
  <si>
    <t>93500019</t>
  </si>
  <si>
    <t>1266 - Oak Harbor Business Office - CM</t>
  </si>
  <si>
    <t>93500034</t>
  </si>
  <si>
    <t>1266 - Whidbey Business Office - CM</t>
  </si>
  <si>
    <t>1266 - PSE building relocations</t>
  </si>
  <si>
    <t>93506006</t>
  </si>
  <si>
    <t>1266 - Ellensburg - Maint Gen Plant - C</t>
  </si>
  <si>
    <t>93506007</t>
  </si>
  <si>
    <t>1266 - Freeland Office Maintenance - Com</t>
  </si>
  <si>
    <t>93506008</t>
  </si>
  <si>
    <t>1266 - Ellensburg Business Office - CM</t>
  </si>
  <si>
    <t xml:space="preserve">45400014 </t>
  </si>
  <si>
    <t xml:space="preserve">1265 - Vernell Off Building Lease </t>
  </si>
  <si>
    <t>PSE BLDG</t>
  </si>
  <si>
    <t>PSE BLDG 4th Floor</t>
  </si>
  <si>
    <t>PSE Bldg 4th Floor rent credits (JR 127)</t>
  </si>
  <si>
    <t>Bothell G/H incentives (JR239)</t>
  </si>
  <si>
    <t>Current Year Esc 1</t>
  </si>
  <si>
    <t>008/2018</t>
  </si>
  <si>
    <t>009/2018</t>
  </si>
  <si>
    <t>011/2018</t>
  </si>
  <si>
    <t>012/2018</t>
  </si>
  <si>
    <t>Cmplt RPT_XAFUDC (ex AFUDC &amp; settlement)</t>
  </si>
  <si>
    <t>Total Labor</t>
  </si>
  <si>
    <t>Office and Supplies</t>
  </si>
  <si>
    <t>Software and Hardware</t>
  </si>
  <si>
    <t>Outside Service Providers in field</t>
  </si>
  <si>
    <t>Outside Services Other</t>
  </si>
  <si>
    <t>OH Labor</t>
  </si>
  <si>
    <t>OH Transportation</t>
  </si>
  <si>
    <t>EMERALD CITY MOVING &amp; STORAGE LLC</t>
  </si>
  <si>
    <t>Not assigned</t>
  </si>
  <si>
    <t>EST BLDG</t>
  </si>
  <si>
    <t>Parking</t>
  </si>
  <si>
    <t>Bothell O</t>
  </si>
  <si>
    <t>Bothell G/H</t>
  </si>
  <si>
    <t>Vernell</t>
  </si>
  <si>
    <t>LRO and Commissions</t>
  </si>
  <si>
    <t>Bellingham Business Office</t>
  </si>
  <si>
    <t>Ellensburg Office 90 days.</t>
  </si>
  <si>
    <t>Oak Harbor Office</t>
  </si>
  <si>
    <t>South Whidbey Business Office (2 floors)</t>
  </si>
  <si>
    <t>Ellensburg Office</t>
  </si>
  <si>
    <t>Common</t>
  </si>
  <si>
    <t>Electric</t>
  </si>
  <si>
    <t>Small Offices:</t>
  </si>
  <si>
    <t>134528 -NORTH CREEK TIC</t>
  </si>
  <si>
    <t>DIAMOND PARKING A260|||||-LaBarge,Breanna</t>
  </si>
  <si>
    <t>*ADD'L NOV RENT - BLDG O</t>
  </si>
  <si>
    <t>South Whidbey Business Office (Freeland)</t>
  </si>
  <si>
    <t>PSE BLDG 4th Floor Rent</t>
  </si>
  <si>
    <t>PSE BLDG 4th Sublease</t>
  </si>
  <si>
    <t>93506150</t>
  </si>
  <si>
    <t>CLSD -1265-Freeland Office Maintenance-C</t>
  </si>
  <si>
    <t>93500855</t>
  </si>
  <si>
    <t>CLSD - Whidbey Business Office - CM</t>
  </si>
  <si>
    <t>93500035</t>
  </si>
  <si>
    <t>CLSD - 1265-Oak Harbor-Maint Gen Plant-E</t>
  </si>
  <si>
    <t>93500854</t>
  </si>
  <si>
    <t>CLSD - Oak Harbor Business Office - CM</t>
  </si>
  <si>
    <t>93500015</t>
  </si>
  <si>
    <t>CLSD -1265 - Bellingham Bus Off-Maint GP</t>
  </si>
  <si>
    <t>93500853</t>
  </si>
  <si>
    <t>CLSD - Bellingham Business Office - CM</t>
  </si>
  <si>
    <t>93508316</t>
  </si>
  <si>
    <t>CLSD - Ellensburg Business Office - CM</t>
  </si>
  <si>
    <t>93506045</t>
  </si>
  <si>
    <t>CLSD - 1265-Ellensburg-Maint Gen Plant-C</t>
  </si>
  <si>
    <t xml:space="preserve">On going </t>
  </si>
  <si>
    <t>Move Related</t>
  </si>
  <si>
    <t>PSE East rent credits (JR089)</t>
  </si>
  <si>
    <t>PSE Bldg rent credits (JR303)</t>
  </si>
  <si>
    <t>CNS O&amp;M %</t>
  </si>
  <si>
    <r>
      <t xml:space="preserve">Schumaker leasing </t>
    </r>
    <r>
      <rPr>
        <b/>
        <sz val="10"/>
        <color theme="1"/>
        <rFont val="Arial"/>
        <family val="2"/>
      </rPr>
      <t>Oak Harbor</t>
    </r>
  </si>
  <si>
    <r>
      <t xml:space="preserve">wakefield </t>
    </r>
    <r>
      <rPr>
        <b/>
        <sz val="10"/>
        <color theme="1"/>
        <rFont val="Arial"/>
        <family val="2"/>
      </rPr>
      <t>redmond</t>
    </r>
    <r>
      <rPr>
        <sz val="10"/>
        <color theme="1"/>
        <rFont val="Arial"/>
        <family val="2"/>
      </rPr>
      <t xml:space="preserve"> west</t>
    </r>
  </si>
  <si>
    <t>Capital per above</t>
  </si>
  <si>
    <t>per above</t>
  </si>
  <si>
    <t>10% tax</t>
  </si>
  <si>
    <t>per stall</t>
  </si>
  <si>
    <t>stalls</t>
  </si>
  <si>
    <t>tax</t>
  </si>
  <si>
    <t>guaranteed parking per lease</t>
  </si>
  <si>
    <t>variable validations parking</t>
  </si>
  <si>
    <t>monthly over lease limit</t>
  </si>
  <si>
    <t>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</si>
</sst>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yyyy"/>
    <numFmt numFmtId="167" formatCode="#,##0.000"/>
    <numFmt numFmtId="168" formatCode="[$-409]mmmm\-yy;@"/>
    <numFmt numFmtId="169" formatCode="0.00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8">
    <xf numFmtId="0" fontId="0" fillId="0" borderId="0" xfId="0"/>
    <xf numFmtId="165" fontId="2" fillId="0" borderId="14" xfId="0" applyNumberFormat="1" applyFont="1" applyFill="1" applyBorder="1" applyAlignment="1">
      <alignment horizontal="center" vertical="top" wrapText="1"/>
    </xf>
    <xf numFmtId="165" fontId="2" fillId="0" borderId="13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/>
    </xf>
    <xf numFmtId="0" fontId="3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166" fontId="6" fillId="0" borderId="0" xfId="0" quotePrefix="1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10" fontId="6" fillId="0" borderId="0" xfId="0" applyNumberFormat="1" applyFont="1" applyFill="1" applyAlignment="1">
      <alignment horizontal="left"/>
    </xf>
    <xf numFmtId="165" fontId="8" fillId="0" borderId="0" xfId="0" applyNumberFormat="1" applyFont="1" applyFill="1" applyBorder="1"/>
    <xf numFmtId="0" fontId="6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/>
    <xf numFmtId="0" fontId="6" fillId="0" borderId="0" xfId="0" applyNumberFormat="1" applyFont="1" applyFill="1"/>
    <xf numFmtId="9" fontId="7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left"/>
    </xf>
    <xf numFmtId="165" fontId="2" fillId="0" borderId="0" xfId="0" applyNumberFormat="1" applyFont="1" applyFill="1" applyBorder="1"/>
    <xf numFmtId="165" fontId="2" fillId="0" borderId="20" xfId="0" applyNumberFormat="1" applyFont="1" applyFill="1" applyBorder="1" applyAlignment="1">
      <alignment horizontal="center" vertical="top" wrapText="1"/>
    </xf>
    <xf numFmtId="165" fontId="2" fillId="0" borderId="21" xfId="0" applyNumberFormat="1" applyFont="1" applyFill="1" applyBorder="1"/>
    <xf numFmtId="4" fontId="9" fillId="0" borderId="2" xfId="0" applyNumberFormat="1" applyFont="1" applyFill="1" applyBorder="1" applyAlignment="1">
      <alignment horizontal="right" vertical="top"/>
    </xf>
    <xf numFmtId="165" fontId="9" fillId="0" borderId="2" xfId="0" applyNumberFormat="1" applyFont="1" applyFill="1" applyBorder="1" applyAlignment="1">
      <alignment horizontal="right" vertical="top"/>
    </xf>
    <xf numFmtId="0" fontId="9" fillId="0" borderId="0" xfId="0" applyFont="1" applyFill="1"/>
    <xf numFmtId="165" fontId="9" fillId="0" borderId="16" xfId="0" applyNumberFormat="1" applyFont="1" applyFill="1" applyBorder="1"/>
    <xf numFmtId="165" fontId="9" fillId="0" borderId="0" xfId="0" applyNumberFormat="1" applyFont="1" applyFill="1"/>
    <xf numFmtId="165" fontId="9" fillId="0" borderId="4" xfId="0" applyNumberFormat="1" applyFont="1" applyFill="1" applyBorder="1"/>
    <xf numFmtId="0" fontId="9" fillId="0" borderId="0" xfId="0" applyFont="1" applyFill="1" applyAlignment="1">
      <alignment horizontal="center"/>
    </xf>
    <xf numFmtId="165" fontId="9" fillId="0" borderId="2" xfId="0" applyNumberFormat="1" applyFont="1" applyFill="1" applyBorder="1"/>
    <xf numFmtId="165" fontId="9" fillId="0" borderId="0" xfId="0" applyNumberFormat="1" applyFont="1" applyFill="1" applyBorder="1"/>
    <xf numFmtId="0" fontId="4" fillId="0" borderId="0" xfId="0" applyFont="1" applyFill="1"/>
    <xf numFmtId="6" fontId="9" fillId="0" borderId="0" xfId="0" applyNumberFormat="1" applyFont="1" applyFill="1"/>
    <xf numFmtId="0" fontId="2" fillId="0" borderId="0" xfId="0" applyFont="1" applyFill="1"/>
    <xf numFmtId="0" fontId="2" fillId="0" borderId="7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20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165" fontId="4" fillId="0" borderId="0" xfId="0" applyNumberFormat="1" applyFont="1" applyFill="1"/>
    <xf numFmtId="164" fontId="9" fillId="0" borderId="3" xfId="0" applyNumberFormat="1" applyFont="1" applyFill="1" applyBorder="1"/>
    <xf numFmtId="164" fontId="4" fillId="0" borderId="0" xfId="0" applyNumberFormat="1" applyFont="1" applyFill="1"/>
    <xf numFmtId="0" fontId="11" fillId="0" borderId="0" xfId="0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8" fontId="4" fillId="0" borderId="0" xfId="0" quotePrefix="1" applyNumberFormat="1" applyFont="1" applyFill="1" applyAlignment="1">
      <alignment horizontal="center"/>
    </xf>
    <xf numFmtId="165" fontId="4" fillId="0" borderId="4" xfId="0" applyNumberFormat="1" applyFont="1" applyFill="1" applyBorder="1"/>
    <xf numFmtId="165" fontId="11" fillId="0" borderId="0" xfId="0" applyNumberFormat="1" applyFont="1" applyFill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vertical="top"/>
    </xf>
    <xf numFmtId="165" fontId="4" fillId="0" borderId="0" xfId="0" applyNumberFormat="1" applyFont="1" applyFill="1" applyAlignment="1">
      <alignment horizontal="right" vertical="top"/>
    </xf>
    <xf numFmtId="167" fontId="4" fillId="0" borderId="0" xfId="0" applyNumberFormat="1" applyFont="1" applyFill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4" fontId="11" fillId="0" borderId="0" xfId="0" applyNumberFormat="1" applyFont="1" applyFill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vertical="top"/>
    </xf>
    <xf numFmtId="0" fontId="12" fillId="0" borderId="15" xfId="0" quotePrefix="1" applyNumberFormat="1" applyFont="1" applyFill="1" applyBorder="1" applyAlignment="1">
      <alignment horizontal="left" vertical="center" indent="1"/>
    </xf>
    <xf numFmtId="9" fontId="12" fillId="0" borderId="15" xfId="0" quotePrefix="1" applyNumberFormat="1" applyFont="1" applyFill="1" applyBorder="1" applyAlignment="1">
      <alignment horizontal="left" vertical="center" indent="1"/>
    </xf>
    <xf numFmtId="6" fontId="4" fillId="0" borderId="0" xfId="0" applyNumberFormat="1" applyFont="1" applyFill="1"/>
    <xf numFmtId="164" fontId="4" fillId="0" borderId="0" xfId="1" applyNumberFormat="1" applyFont="1" applyFill="1"/>
    <xf numFmtId="164" fontId="4" fillId="0" borderId="4" xfId="1" applyNumberFormat="1" applyFont="1" applyFill="1" applyBorder="1"/>
    <xf numFmtId="44" fontId="4" fillId="0" borderId="0" xfId="1" applyFont="1" applyFill="1"/>
    <xf numFmtId="4" fontId="1" fillId="0" borderId="0" xfId="0" applyNumberFormat="1" applyFont="1" applyFill="1"/>
    <xf numFmtId="9" fontId="1" fillId="0" borderId="0" xfId="0" applyNumberFormat="1" applyFont="1" applyFill="1"/>
    <xf numFmtId="0" fontId="1" fillId="0" borderId="17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5" xfId="0" quotePrefix="1" applyNumberFormat="1" applyFont="1" applyFill="1" applyBorder="1" applyAlignment="1">
      <alignment horizontal="left" vertical="center" indent="4"/>
    </xf>
    <xf numFmtId="0" fontId="1" fillId="0" borderId="15" xfId="0" quotePrefix="1" applyFont="1" applyFill="1" applyBorder="1" applyAlignment="1">
      <alignment horizontal="left" vertical="center" indent="1"/>
    </xf>
    <xf numFmtId="17" fontId="1" fillId="0" borderId="0" xfId="0" applyNumberFormat="1" applyFont="1" applyFill="1"/>
    <xf numFmtId="0" fontId="1" fillId="0" borderId="0" xfId="0" applyFont="1" applyFill="1" applyAlignment="1">
      <alignment vertical="top"/>
    </xf>
    <xf numFmtId="164" fontId="11" fillId="0" borderId="12" xfId="0" applyNumberFormat="1" applyFont="1" applyFill="1" applyBorder="1" applyAlignment="1">
      <alignment horizontal="center" vertical="top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Border="1"/>
    <xf numFmtId="0" fontId="1" fillId="0" borderId="14" xfId="0" applyNumberFormat="1" applyFont="1" applyFill="1" applyBorder="1" applyAlignment="1">
      <alignment horizontal="center" vertical="top"/>
    </xf>
    <xf numFmtId="0" fontId="1" fillId="0" borderId="13" xfId="0" applyNumberFormat="1" applyFont="1" applyFill="1" applyBorder="1" applyAlignment="1">
      <alignment horizontal="center" vertical="top"/>
    </xf>
    <xf numFmtId="164" fontId="4" fillId="0" borderId="12" xfId="0" quotePrefix="1" applyNumberFormat="1" applyFont="1" applyFill="1" applyBorder="1" applyAlignment="1">
      <alignment horizontal="center" vertical="top"/>
    </xf>
    <xf numFmtId="164" fontId="11" fillId="0" borderId="18" xfId="0" applyNumberFormat="1" applyFont="1" applyFill="1" applyBorder="1" applyAlignment="1">
      <alignment horizontal="center" vertical="top"/>
    </xf>
    <xf numFmtId="165" fontId="1" fillId="0" borderId="19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/>
    <xf numFmtId="164" fontId="9" fillId="0" borderId="12" xfId="0" applyNumberFormat="1" applyFont="1" applyFill="1" applyBorder="1" applyAlignment="1">
      <alignment horizontal="center" vertical="top"/>
    </xf>
    <xf numFmtId="164" fontId="11" fillId="0" borderId="20" xfId="0" applyNumberFormat="1" applyFont="1" applyFill="1" applyBorder="1" applyAlignment="1">
      <alignment horizontal="center" vertical="top"/>
    </xf>
    <xf numFmtId="0" fontId="1" fillId="0" borderId="15" xfId="0" quotePrefix="1" applyFont="1" applyFill="1" applyBorder="1" applyAlignment="1">
      <alignment horizontal="left" vertical="center" indent="4"/>
    </xf>
    <xf numFmtId="164" fontId="1" fillId="0" borderId="12" xfId="0" applyNumberFormat="1" applyFont="1" applyFill="1" applyBorder="1" applyAlignment="1">
      <alignment horizontal="center" vertical="top"/>
    </xf>
    <xf numFmtId="165" fontId="1" fillId="0" borderId="21" xfId="0" applyNumberFormat="1" applyFont="1" applyFill="1" applyBorder="1"/>
    <xf numFmtId="0" fontId="1" fillId="0" borderId="4" xfId="0" applyNumberFormat="1" applyFont="1" applyFill="1" applyBorder="1" applyAlignment="1">
      <alignment horizontal="center" vertical="top"/>
    </xf>
    <xf numFmtId="0" fontId="1" fillId="0" borderId="19" xfId="0" applyNumberFormat="1" applyFont="1" applyFill="1" applyBorder="1" applyAlignment="1">
      <alignment horizontal="center" vertical="top"/>
    </xf>
    <xf numFmtId="164" fontId="9" fillId="0" borderId="20" xfId="0" applyNumberFormat="1" applyFont="1" applyFill="1" applyBorder="1" applyAlignment="1">
      <alignment horizontal="center" vertical="top"/>
    </xf>
    <xf numFmtId="0" fontId="1" fillId="0" borderId="12" xfId="0" applyNumberFormat="1" applyFont="1" applyFill="1" applyBorder="1" applyAlignment="1">
      <alignment horizontal="center" vertical="top"/>
    </xf>
    <xf numFmtId="165" fontId="1" fillId="0" borderId="19" xfId="0" applyNumberFormat="1" applyFont="1" applyFill="1" applyBorder="1"/>
    <xf numFmtId="0" fontId="1" fillId="0" borderId="0" xfId="0" quotePrefix="1" applyNumberFormat="1" applyFont="1" applyFill="1" applyBorder="1" applyAlignment="1">
      <alignment horizontal="left" vertical="center" indent="4"/>
    </xf>
    <xf numFmtId="0" fontId="1" fillId="0" borderId="0" xfId="0" quotePrefix="1" applyFont="1" applyFill="1" applyBorder="1" applyAlignment="1">
      <alignment horizontal="left" vertical="center" indent="1"/>
    </xf>
    <xf numFmtId="164" fontId="9" fillId="0" borderId="17" xfId="0" applyNumberFormat="1" applyFont="1" applyFill="1" applyBorder="1" applyAlignment="1">
      <alignment horizontal="center" vertical="top"/>
    </xf>
    <xf numFmtId="164" fontId="9" fillId="0" borderId="6" xfId="0" applyNumberFormat="1" applyFont="1" applyFill="1" applyBorder="1" applyAlignment="1">
      <alignment horizontal="center" vertical="top"/>
    </xf>
    <xf numFmtId="164" fontId="11" fillId="0" borderId="9" xfId="0" applyNumberFormat="1" applyFont="1" applyFill="1" applyBorder="1" applyAlignment="1">
      <alignment horizontal="center" vertical="top"/>
    </xf>
    <xf numFmtId="165" fontId="1" fillId="0" borderId="10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/>
    <xf numFmtId="0" fontId="1" fillId="0" borderId="11" xfId="0" applyNumberFormat="1" applyFont="1" applyFill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FF00FF"/>
      <color rgb="FFFFFF99"/>
      <color rgb="FFCCB3FF"/>
      <color rgb="FFFFC5B3"/>
      <color rgb="FFFFCCFF"/>
      <color rgb="FFB4CDE6"/>
      <color rgb="FF97FFFF"/>
      <color rgb="FFCC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434819</xdr:colOff>
      <xdr:row>45</xdr:row>
      <xdr:rowOff>84002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2720" y="5532120"/>
          <a:ext cx="5524979" cy="209568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49</xdr:row>
      <xdr:rowOff>15240</xdr:rowOff>
    </xdr:from>
    <xdr:to>
      <xdr:col>9</xdr:col>
      <xdr:colOff>297856</xdr:colOff>
      <xdr:row>62</xdr:row>
      <xdr:rowOff>45912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5580" y="8229600"/>
          <a:ext cx="7795936" cy="2209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2"/>
  <sheetViews>
    <sheetView tabSelected="1" zoomScaleNormal="100" workbookViewId="0">
      <selection activeCell="B35" sqref="B35"/>
    </sheetView>
  </sheetViews>
  <sheetFormatPr defaultColWidth="8.88671875" defaultRowHeight="13.2" x14ac:dyDescent="0.25"/>
  <cols>
    <col min="1" max="1" width="8.88671875" style="33"/>
    <col min="2" max="2" width="28.44140625" style="33" customWidth="1"/>
    <col min="3" max="3" width="9.44140625" style="33" customWidth="1"/>
    <col min="4" max="4" width="14.109375" style="33" bestFit="1" customWidth="1"/>
    <col min="5" max="6" width="16.6640625" style="33" bestFit="1" customWidth="1"/>
    <col min="7" max="7" width="12.6640625" style="33" customWidth="1"/>
    <col min="8" max="8" width="17.44140625" style="33" bestFit="1" customWidth="1"/>
    <col min="9" max="9" width="13.109375" style="33" bestFit="1" customWidth="1"/>
    <col min="10" max="11" width="16.109375" style="50" bestFit="1" customWidth="1"/>
    <col min="12" max="16384" width="8.88671875" style="33"/>
  </cols>
  <sheetData>
    <row r="1" spans="1:8" ht="13.8" x14ac:dyDescent="0.25">
      <c r="A1" s="4" t="s">
        <v>11</v>
      </c>
      <c r="B1" s="4"/>
      <c r="C1" s="4"/>
      <c r="D1" s="5"/>
      <c r="E1" s="5"/>
      <c r="F1" s="5"/>
      <c r="G1" s="5"/>
      <c r="H1" s="5"/>
    </row>
    <row r="2" spans="1:8" ht="13.8" x14ac:dyDescent="0.25">
      <c r="A2" s="5" t="s">
        <v>22</v>
      </c>
      <c r="B2" s="5"/>
      <c r="C2" s="5"/>
      <c r="D2" s="5"/>
      <c r="E2" s="5"/>
      <c r="F2" s="5"/>
      <c r="G2" s="5"/>
      <c r="H2" s="5"/>
    </row>
    <row r="3" spans="1:8" ht="13.8" x14ac:dyDescent="0.25">
      <c r="A3" s="5" t="s">
        <v>6</v>
      </c>
      <c r="B3" s="5"/>
      <c r="C3" s="5"/>
      <c r="D3" s="5"/>
      <c r="E3" s="5"/>
      <c r="F3" s="5"/>
      <c r="G3" s="5"/>
      <c r="H3" s="5"/>
    </row>
    <row r="4" spans="1:8" ht="13.8" x14ac:dyDescent="0.25">
      <c r="A4" s="5" t="s">
        <v>7</v>
      </c>
      <c r="B4" s="5"/>
      <c r="C4" s="5"/>
      <c r="D4" s="5"/>
      <c r="E4" s="5"/>
      <c r="F4" s="5"/>
      <c r="G4" s="5"/>
      <c r="H4" s="5"/>
    </row>
    <row r="5" spans="1:8" ht="13.8" x14ac:dyDescent="0.25">
      <c r="A5" s="5"/>
      <c r="B5" s="5"/>
      <c r="C5" s="5"/>
      <c r="D5" s="5"/>
      <c r="E5" s="5"/>
      <c r="F5" s="5"/>
      <c r="G5" s="5"/>
      <c r="H5" s="5"/>
    </row>
    <row r="6" spans="1:8" ht="13.8" x14ac:dyDescent="0.25">
      <c r="A6" s="6"/>
      <c r="B6" s="6"/>
      <c r="C6" s="6"/>
      <c r="D6" s="7" t="s">
        <v>15</v>
      </c>
      <c r="E6" s="7"/>
      <c r="F6" s="7" t="s">
        <v>8</v>
      </c>
      <c r="G6" s="7"/>
      <c r="H6" s="7" t="s">
        <v>9</v>
      </c>
    </row>
    <row r="7" spans="1:8" ht="13.8" x14ac:dyDescent="0.25">
      <c r="A7" s="7" t="s">
        <v>0</v>
      </c>
      <c r="B7" s="7"/>
      <c r="C7" s="7"/>
      <c r="D7" s="8" t="s">
        <v>16</v>
      </c>
      <c r="E7" s="8" t="s">
        <v>8</v>
      </c>
      <c r="F7" s="8" t="s">
        <v>10</v>
      </c>
      <c r="G7" s="8" t="s">
        <v>9</v>
      </c>
      <c r="H7" s="8" t="s">
        <v>10</v>
      </c>
    </row>
    <row r="8" spans="1:8" ht="13.8" x14ac:dyDescent="0.25">
      <c r="A8" s="9" t="s">
        <v>1</v>
      </c>
      <c r="B8" s="9" t="s">
        <v>2</v>
      </c>
      <c r="C8" s="9" t="s">
        <v>13</v>
      </c>
      <c r="D8" s="46" t="s">
        <v>17</v>
      </c>
      <c r="E8" s="46" t="s">
        <v>18</v>
      </c>
      <c r="F8" s="46" t="s">
        <v>19</v>
      </c>
      <c r="G8" s="46" t="s">
        <v>20</v>
      </c>
      <c r="H8" s="46" t="s">
        <v>21</v>
      </c>
    </row>
    <row r="9" spans="1:8" ht="13.8" x14ac:dyDescent="0.25">
      <c r="A9" s="8"/>
      <c r="B9" s="8"/>
      <c r="C9" s="8"/>
      <c r="D9" s="8"/>
      <c r="E9" s="8"/>
      <c r="F9" s="8"/>
      <c r="G9" s="8"/>
      <c r="H9" s="8"/>
    </row>
    <row r="10" spans="1:8" ht="13.8" x14ac:dyDescent="0.25">
      <c r="A10" s="10">
        <v>1</v>
      </c>
      <c r="B10" s="11"/>
      <c r="C10" s="11"/>
      <c r="D10" s="12"/>
      <c r="E10" s="13"/>
      <c r="F10" s="13"/>
      <c r="G10" s="13"/>
      <c r="H10" s="13"/>
    </row>
    <row r="11" spans="1:8" ht="13.8" x14ac:dyDescent="0.25">
      <c r="A11" s="10">
        <v>2</v>
      </c>
      <c r="B11" s="33" t="s">
        <v>283</v>
      </c>
      <c r="C11" s="14">
        <v>0.66190000000000004</v>
      </c>
      <c r="D11" s="15">
        <f>+LEAD!F11*$C11</f>
        <v>1029462.7966205003</v>
      </c>
      <c r="E11" s="15">
        <v>0</v>
      </c>
      <c r="F11" s="15">
        <f>E11-D11</f>
        <v>-1029462.7966205003</v>
      </c>
      <c r="G11" s="15">
        <v>0</v>
      </c>
      <c r="H11" s="15">
        <f>G11-E11</f>
        <v>0</v>
      </c>
    </row>
    <row r="12" spans="1:8" ht="13.8" x14ac:dyDescent="0.25">
      <c r="A12" s="10">
        <v>3</v>
      </c>
      <c r="B12" s="33" t="s">
        <v>320</v>
      </c>
      <c r="C12" s="14">
        <v>0.66190000000000004</v>
      </c>
      <c r="D12" s="15">
        <f>+LEAD!F16*$C12</f>
        <v>260613.38712720003</v>
      </c>
      <c r="E12" s="15">
        <v>0</v>
      </c>
      <c r="F12" s="15">
        <f>E12-D12</f>
        <v>-260613.38712720003</v>
      </c>
      <c r="G12" s="15">
        <v>0</v>
      </c>
      <c r="H12" s="15">
        <f t="shared" ref="H12" si="0">G12-E12</f>
        <v>0</v>
      </c>
    </row>
    <row r="13" spans="1:8" ht="13.8" x14ac:dyDescent="0.25">
      <c r="A13" s="10">
        <v>4</v>
      </c>
      <c r="B13" s="33" t="s">
        <v>321</v>
      </c>
      <c r="C13" s="14">
        <v>1</v>
      </c>
      <c r="D13" s="15">
        <f>+LEAD!F17*$C13</f>
        <v>-690967.97</v>
      </c>
      <c r="E13" s="15">
        <v>0</v>
      </c>
      <c r="F13" s="15">
        <f>E13-D13</f>
        <v>690967.97</v>
      </c>
      <c r="G13" s="15">
        <v>0</v>
      </c>
      <c r="H13" s="15">
        <f t="shared" ref="H13:H24" si="1">G13-E13</f>
        <v>0</v>
      </c>
    </row>
    <row r="14" spans="1:8" ht="13.8" x14ac:dyDescent="0.25">
      <c r="A14" s="10">
        <v>5</v>
      </c>
      <c r="B14" s="33" t="s">
        <v>302</v>
      </c>
      <c r="C14" s="14">
        <v>0.66190000000000004</v>
      </c>
      <c r="D14" s="15">
        <f>+LEAD!F23*$C14</f>
        <v>3068145.5511421002</v>
      </c>
      <c r="E14" s="15">
        <f>+D14</f>
        <v>3068145.5511421002</v>
      </c>
      <c r="F14" s="15">
        <f t="shared" ref="F14:F24" si="2">E14-D14</f>
        <v>0</v>
      </c>
      <c r="G14" s="15">
        <f>+LEAD!I23*$C14</f>
        <v>2947101.0393960006</v>
      </c>
      <c r="H14" s="15">
        <f t="shared" si="1"/>
        <v>-121044.51174609968</v>
      </c>
    </row>
    <row r="15" spans="1:8" ht="13.8" x14ac:dyDescent="0.25">
      <c r="A15" s="10">
        <v>6</v>
      </c>
      <c r="B15" s="33" t="s">
        <v>303</v>
      </c>
      <c r="C15" s="14">
        <v>0.66190000000000004</v>
      </c>
      <c r="D15" s="15">
        <f>+LEAD!F25*$C15</f>
        <v>881986.25952470012</v>
      </c>
      <c r="E15" s="15">
        <f>+D15</f>
        <v>881986.25952470012</v>
      </c>
      <c r="F15" s="15">
        <f t="shared" si="2"/>
        <v>0</v>
      </c>
      <c r="G15" s="15">
        <f>+LEAD!I25*$C15</f>
        <v>660496.44105000002</v>
      </c>
      <c r="H15" s="15">
        <f t="shared" si="1"/>
        <v>-221489.81847470009</v>
      </c>
    </row>
    <row r="16" spans="1:8" ht="13.8" x14ac:dyDescent="0.25">
      <c r="A16" s="10">
        <v>7</v>
      </c>
      <c r="B16" s="33" t="s">
        <v>304</v>
      </c>
      <c r="C16" s="14">
        <v>0.66190000000000004</v>
      </c>
      <c r="D16" s="15">
        <f>+LEAD!F29*$C16</f>
        <v>324257.87030945002</v>
      </c>
      <c r="E16" s="15">
        <f t="shared" ref="E16:E24" si="3">+D16</f>
        <v>324257.87030945002</v>
      </c>
      <c r="F16" s="15">
        <f t="shared" si="2"/>
        <v>0</v>
      </c>
      <c r="G16" s="15">
        <f>+LEAD!I29*$C16</f>
        <v>783108.6066846</v>
      </c>
      <c r="H16" s="15">
        <f t="shared" si="1"/>
        <v>458850.73637514998</v>
      </c>
    </row>
    <row r="17" spans="1:8" ht="13.8" x14ac:dyDescent="0.25">
      <c r="A17" s="10">
        <v>8</v>
      </c>
      <c r="B17" s="33" t="s">
        <v>305</v>
      </c>
      <c r="C17" s="14">
        <v>0.66190000000000004</v>
      </c>
      <c r="D17" s="15">
        <f>+LEAD!F33*$C17</f>
        <v>894121.3755996502</v>
      </c>
      <c r="E17" s="15">
        <f t="shared" si="3"/>
        <v>894121.3755996502</v>
      </c>
      <c r="F17" s="15">
        <f t="shared" si="2"/>
        <v>0</v>
      </c>
      <c r="G17" s="15">
        <f>+LEAD!I33*$C17</f>
        <v>715521.3874128001</v>
      </c>
      <c r="H17" s="15">
        <f t="shared" si="1"/>
        <v>-178599.9881868501</v>
      </c>
    </row>
    <row r="18" spans="1:8" ht="13.8" x14ac:dyDescent="0.25">
      <c r="A18" s="10">
        <v>9</v>
      </c>
      <c r="B18" s="33" t="s">
        <v>306</v>
      </c>
      <c r="C18" s="14">
        <v>1</v>
      </c>
      <c r="D18" s="15">
        <f>+LEAD!F38*$C18</f>
        <v>-167598.16</v>
      </c>
      <c r="E18" s="15">
        <v>0</v>
      </c>
      <c r="F18" s="15">
        <f t="shared" ref="F18" si="4">E18-D18</f>
        <v>167598.16</v>
      </c>
      <c r="G18" s="15">
        <f>+LEAD!I38*$C18</f>
        <v>0</v>
      </c>
      <c r="H18" s="15">
        <f t="shared" ref="H18" si="5">G18-E18</f>
        <v>0</v>
      </c>
    </row>
    <row r="19" spans="1:8" ht="13.8" x14ac:dyDescent="0.25">
      <c r="A19" s="10">
        <v>10</v>
      </c>
      <c r="B19" s="33" t="s">
        <v>315</v>
      </c>
      <c r="C19" s="14"/>
      <c r="D19" s="15"/>
      <c r="E19" s="15"/>
      <c r="F19" s="15"/>
      <c r="G19" s="15"/>
      <c r="H19" s="15"/>
    </row>
    <row r="20" spans="1:8" ht="14.4" x14ac:dyDescent="0.3">
      <c r="A20" s="10">
        <v>11</v>
      </c>
      <c r="B20" s="51" t="s">
        <v>310</v>
      </c>
      <c r="C20" s="14">
        <v>1</v>
      </c>
      <c r="D20" s="15">
        <f>+LEAD!F47*C20</f>
        <v>65485.843500000003</v>
      </c>
      <c r="E20" s="15">
        <f t="shared" ref="E20:E23" si="6">+D20</f>
        <v>65485.843500000003</v>
      </c>
      <c r="F20" s="15">
        <f t="shared" ref="F20:F23" si="7">E20-D20</f>
        <v>0</v>
      </c>
      <c r="G20" s="15">
        <v>0</v>
      </c>
      <c r="H20" s="15">
        <f t="shared" ref="H20:H23" si="8">G20-E20</f>
        <v>-65485.843500000003</v>
      </c>
    </row>
    <row r="21" spans="1:8" ht="14.4" x14ac:dyDescent="0.3">
      <c r="A21" s="10">
        <v>12</v>
      </c>
      <c r="B21" s="51" t="s">
        <v>308</v>
      </c>
      <c r="C21" s="14">
        <v>1</v>
      </c>
      <c r="D21" s="15">
        <f>+LEAD!F48*C21</f>
        <v>101476.232</v>
      </c>
      <c r="E21" s="15">
        <f t="shared" si="6"/>
        <v>101476.232</v>
      </c>
      <c r="F21" s="15">
        <f t="shared" si="7"/>
        <v>0</v>
      </c>
      <c r="G21" s="15">
        <v>0</v>
      </c>
      <c r="H21" s="15">
        <f t="shared" si="8"/>
        <v>-101476.232</v>
      </c>
    </row>
    <row r="22" spans="1:8" ht="14.4" x14ac:dyDescent="0.3">
      <c r="A22" s="10">
        <v>13</v>
      </c>
      <c r="B22" s="51" t="s">
        <v>312</v>
      </c>
      <c r="C22" s="14">
        <v>0.66190000000000004</v>
      </c>
      <c r="D22" s="15">
        <f>+LEAD!F49*C22</f>
        <v>17787.344273049999</v>
      </c>
      <c r="E22" s="15">
        <f t="shared" si="6"/>
        <v>17787.344273049999</v>
      </c>
      <c r="F22" s="15">
        <f t="shared" si="7"/>
        <v>0</v>
      </c>
      <c r="G22" s="15">
        <v>0</v>
      </c>
      <c r="H22" s="15">
        <f t="shared" si="8"/>
        <v>-17787.344273049999</v>
      </c>
    </row>
    <row r="23" spans="1:8" ht="14.4" x14ac:dyDescent="0.3">
      <c r="A23" s="10">
        <v>14</v>
      </c>
      <c r="B23" s="51" t="s">
        <v>311</v>
      </c>
      <c r="C23" s="14">
        <v>0.66190000000000004</v>
      </c>
      <c r="D23" s="15">
        <f>+LEAD!F50*C23</f>
        <v>38838.009768800002</v>
      </c>
      <c r="E23" s="15">
        <f t="shared" si="6"/>
        <v>38838.009768800002</v>
      </c>
      <c r="F23" s="15">
        <f t="shared" si="7"/>
        <v>0</v>
      </c>
      <c r="G23" s="15">
        <v>0</v>
      </c>
      <c r="H23" s="15">
        <f t="shared" si="8"/>
        <v>-38838.009768800002</v>
      </c>
    </row>
    <row r="24" spans="1:8" ht="13.8" x14ac:dyDescent="0.25">
      <c r="A24" s="10">
        <v>15</v>
      </c>
      <c r="B24" s="33" t="s">
        <v>307</v>
      </c>
      <c r="C24" s="14">
        <v>0.66190000000000004</v>
      </c>
      <c r="D24" s="15">
        <f>+LEAD!F42*$C24</f>
        <v>213558.06360000002</v>
      </c>
      <c r="E24" s="15">
        <f t="shared" si="3"/>
        <v>213558.06360000002</v>
      </c>
      <c r="F24" s="15">
        <f t="shared" si="2"/>
        <v>0</v>
      </c>
      <c r="G24" s="15">
        <f>+LEAD!I42*$C24</f>
        <v>0</v>
      </c>
      <c r="H24" s="15">
        <f t="shared" si="1"/>
        <v>-213558.06360000002</v>
      </c>
    </row>
    <row r="25" spans="1:8" ht="13.8" x14ac:dyDescent="0.25">
      <c r="A25" s="10">
        <v>16</v>
      </c>
      <c r="B25" s="16" t="s">
        <v>4</v>
      </c>
      <c r="C25" s="16"/>
      <c r="D25" s="17">
        <f>SUM(D11:D24)</f>
        <v>6037166.6034654509</v>
      </c>
      <c r="E25" s="17">
        <f>SUM(E11:E24)</f>
        <v>5605656.5497177504</v>
      </c>
      <c r="F25" s="17">
        <f>SUM(F11:F24)</f>
        <v>-431510.05374770041</v>
      </c>
      <c r="G25" s="17">
        <f>SUM(G11:G24)</f>
        <v>5106227.474543401</v>
      </c>
      <c r="H25" s="17">
        <f>SUM(H11:H24)</f>
        <v>-499429.07517434994</v>
      </c>
    </row>
    <row r="26" spans="1:8" x14ac:dyDescent="0.25">
      <c r="A26" s="10">
        <v>17</v>
      </c>
      <c r="B26" s="18"/>
      <c r="C26" s="18"/>
    </row>
    <row r="27" spans="1:8" ht="13.8" x14ac:dyDescent="0.25">
      <c r="A27" s="10">
        <v>18</v>
      </c>
      <c r="B27" s="18" t="s">
        <v>14</v>
      </c>
      <c r="C27" s="19">
        <v>0.21</v>
      </c>
      <c r="D27" s="47">
        <f>-D25*$C$27</f>
        <v>-1267804.9867277446</v>
      </c>
      <c r="E27" s="47">
        <f>-E25*$C$27</f>
        <v>-1177187.8754407275</v>
      </c>
      <c r="F27" s="15">
        <f>E27-D27</f>
        <v>90617.11128701712</v>
      </c>
      <c r="G27" s="47">
        <f>-G25*$C$27</f>
        <v>-1072307.7696541143</v>
      </c>
      <c r="H27" s="47">
        <f>G27-E27</f>
        <v>104880.10578661319</v>
      </c>
    </row>
    <row r="28" spans="1:8" ht="13.8" thickBot="1" x14ac:dyDescent="0.3">
      <c r="A28" s="10">
        <v>19</v>
      </c>
      <c r="B28" s="18" t="s">
        <v>3</v>
      </c>
      <c r="C28" s="18"/>
      <c r="D28" s="48">
        <f>-D25-D27</f>
        <v>-4769361.6167377066</v>
      </c>
      <c r="E28" s="48">
        <f t="shared" ref="E28:H28" si="9">-E25-E27</f>
        <v>-4428468.6742770225</v>
      </c>
      <c r="F28" s="48">
        <f t="shared" si="9"/>
        <v>340892.94246068329</v>
      </c>
      <c r="G28" s="48">
        <f t="shared" si="9"/>
        <v>-4033919.7048892868</v>
      </c>
      <c r="H28" s="48">
        <f t="shared" si="9"/>
        <v>394548.96938773675</v>
      </c>
    </row>
    <row r="29" spans="1:8" ht="13.8" thickTop="1" x14ac:dyDescent="0.25">
      <c r="A29" s="10"/>
    </row>
    <row r="30" spans="1:8" x14ac:dyDescent="0.25">
      <c r="A30" s="10"/>
    </row>
    <row r="31" spans="1:8" x14ac:dyDescent="0.25">
      <c r="A31" s="10"/>
    </row>
    <row r="32" spans="1:8" x14ac:dyDescent="0.25">
      <c r="A32" s="10"/>
    </row>
    <row r="33" spans="1:7" x14ac:dyDescent="0.25">
      <c r="A33" s="10"/>
    </row>
    <row r="34" spans="1:7" x14ac:dyDescent="0.25">
      <c r="A34" s="10"/>
    </row>
    <row r="35" spans="1:7" x14ac:dyDescent="0.25">
      <c r="A35" s="10"/>
    </row>
    <row r="36" spans="1:7" x14ac:dyDescent="0.25">
      <c r="A36" s="10"/>
    </row>
    <row r="37" spans="1:7" x14ac:dyDescent="0.25">
      <c r="A37" s="10"/>
    </row>
    <row r="38" spans="1:7" x14ac:dyDescent="0.25">
      <c r="A38" s="10"/>
    </row>
    <row r="39" spans="1:7" ht="14.4" x14ac:dyDescent="0.3">
      <c r="A39" s="10"/>
      <c r="B39" s="52"/>
    </row>
    <row r="40" spans="1:7" x14ac:dyDescent="0.25">
      <c r="A40" s="10"/>
      <c r="B40" s="20"/>
    </row>
    <row r="42" spans="1:7" x14ac:dyDescent="0.25">
      <c r="G42" s="49"/>
    </row>
  </sheetData>
  <pageMargins left="0.7" right="0.7" top="0.75" bottom="0.75" header="0.3" footer="0.3"/>
  <pageSetup scale="7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XFD1048576"/>
    </sheetView>
  </sheetViews>
  <sheetFormatPr defaultColWidth="8.88671875" defaultRowHeight="13.2" x14ac:dyDescent="0.25"/>
  <cols>
    <col min="1" max="1" width="9" style="58" bestFit="1" customWidth="1"/>
    <col min="2" max="2" width="11.6640625" style="58" bestFit="1" customWidth="1"/>
    <col min="3" max="3" width="15.88671875" style="66" bestFit="1" customWidth="1"/>
    <col min="4" max="4" width="19.33203125" style="58" bestFit="1" customWidth="1"/>
    <col min="5" max="5" width="12.5546875" style="58" bestFit="1" customWidth="1"/>
    <col min="6" max="6" width="19.44140625" style="58" bestFit="1" customWidth="1"/>
    <col min="7" max="7" width="17.88671875" style="58" bestFit="1" customWidth="1"/>
    <col min="8" max="8" width="41.33203125" style="58" bestFit="1" customWidth="1"/>
    <col min="9" max="9" width="6.33203125" style="58" bestFit="1" customWidth="1"/>
    <col min="10" max="10" width="10" style="58" bestFit="1" customWidth="1"/>
    <col min="11" max="16384" width="8.88671875" style="58"/>
  </cols>
  <sheetData>
    <row r="1" spans="1:10" s="69" customFormat="1" ht="26.4" x14ac:dyDescent="0.25">
      <c r="A1" s="67" t="s">
        <v>115</v>
      </c>
      <c r="B1" s="67" t="s">
        <v>38</v>
      </c>
      <c r="C1" s="68" t="s">
        <v>114</v>
      </c>
      <c r="D1" s="67" t="s">
        <v>113</v>
      </c>
      <c r="E1" s="67" t="s">
        <v>112</v>
      </c>
      <c r="F1" s="67" t="s">
        <v>111</v>
      </c>
      <c r="G1" s="68" t="s">
        <v>110</v>
      </c>
      <c r="H1" s="67" t="s">
        <v>109</v>
      </c>
      <c r="I1" s="67" t="s">
        <v>108</v>
      </c>
      <c r="J1" s="67" t="s">
        <v>106</v>
      </c>
    </row>
    <row r="2" spans="1:10" s="69" customFormat="1" x14ac:dyDescent="0.25">
      <c r="A2" s="69" t="s">
        <v>44</v>
      </c>
      <c r="B2" s="69" t="s">
        <v>76</v>
      </c>
      <c r="C2" s="69" t="s">
        <v>235</v>
      </c>
      <c r="D2" s="69" t="s">
        <v>60</v>
      </c>
      <c r="E2" s="70">
        <v>66683</v>
      </c>
      <c r="F2" s="69" t="s">
        <v>74</v>
      </c>
      <c r="G2" s="69" t="s">
        <v>234</v>
      </c>
      <c r="H2" s="69" t="s">
        <v>316</v>
      </c>
      <c r="I2" s="69" t="s">
        <v>82</v>
      </c>
      <c r="J2" s="69" t="s">
        <v>86</v>
      </c>
    </row>
    <row r="3" spans="1:10" s="69" customFormat="1" x14ac:dyDescent="0.25">
      <c r="A3" s="69" t="s">
        <v>44</v>
      </c>
      <c r="B3" s="69" t="s">
        <v>76</v>
      </c>
      <c r="C3" s="69" t="s">
        <v>235</v>
      </c>
      <c r="D3" s="69" t="s">
        <v>60</v>
      </c>
      <c r="E3" s="70">
        <v>66683</v>
      </c>
      <c r="F3" s="69" t="s">
        <v>74</v>
      </c>
      <c r="G3" s="69" t="s">
        <v>234</v>
      </c>
      <c r="H3" s="69" t="s">
        <v>316</v>
      </c>
      <c r="I3" s="69" t="s">
        <v>81</v>
      </c>
      <c r="J3" s="69" t="s">
        <v>86</v>
      </c>
    </row>
    <row r="4" spans="1:10" s="69" customFormat="1" x14ac:dyDescent="0.25">
      <c r="A4" s="69" t="s">
        <v>44</v>
      </c>
      <c r="B4" s="69" t="s">
        <v>140</v>
      </c>
      <c r="C4" s="69" t="s">
        <v>179</v>
      </c>
      <c r="D4" s="69" t="s">
        <v>60</v>
      </c>
      <c r="E4" s="70">
        <v>14.71</v>
      </c>
      <c r="F4" s="69" t="s">
        <v>139</v>
      </c>
      <c r="G4" s="69" t="s">
        <v>175</v>
      </c>
      <c r="H4" s="69" t="s">
        <v>317</v>
      </c>
      <c r="I4" s="69" t="s">
        <v>82</v>
      </c>
      <c r="J4" s="69" t="s">
        <v>176</v>
      </c>
    </row>
    <row r="5" spans="1:10" s="69" customFormat="1" x14ac:dyDescent="0.25">
      <c r="A5" s="69" t="s">
        <v>44</v>
      </c>
      <c r="B5" s="69" t="s">
        <v>76</v>
      </c>
      <c r="C5" s="69" t="s">
        <v>235</v>
      </c>
      <c r="D5" s="69" t="s">
        <v>60</v>
      </c>
      <c r="E5" s="70">
        <v>66683</v>
      </c>
      <c r="F5" s="69" t="s">
        <v>74</v>
      </c>
      <c r="G5" s="69" t="s">
        <v>234</v>
      </c>
      <c r="H5" s="69" t="s">
        <v>316</v>
      </c>
      <c r="I5" s="69" t="s">
        <v>79</v>
      </c>
      <c r="J5" s="69" t="s">
        <v>86</v>
      </c>
    </row>
    <row r="6" spans="1:10" s="69" customFormat="1" x14ac:dyDescent="0.25">
      <c r="A6" s="69" t="s">
        <v>44</v>
      </c>
      <c r="B6" s="69" t="s">
        <v>76</v>
      </c>
      <c r="C6" s="69" t="s">
        <v>235</v>
      </c>
      <c r="D6" s="69" t="s">
        <v>60</v>
      </c>
      <c r="E6" s="70">
        <v>66683</v>
      </c>
      <c r="F6" s="69" t="s">
        <v>74</v>
      </c>
      <c r="G6" s="69" t="s">
        <v>234</v>
      </c>
      <c r="H6" s="69" t="s">
        <v>316</v>
      </c>
      <c r="I6" s="69" t="s">
        <v>71</v>
      </c>
      <c r="J6" s="69" t="s">
        <v>86</v>
      </c>
    </row>
    <row r="7" spans="1:10" s="69" customFormat="1" x14ac:dyDescent="0.25">
      <c r="A7" s="69" t="s">
        <v>44</v>
      </c>
      <c r="B7" s="69" t="s">
        <v>76</v>
      </c>
      <c r="C7" s="69" t="s">
        <v>235</v>
      </c>
      <c r="D7" s="69" t="s">
        <v>60</v>
      </c>
      <c r="E7" s="70">
        <v>66683</v>
      </c>
      <c r="F7" s="69" t="s">
        <v>74</v>
      </c>
      <c r="G7" s="69" t="s">
        <v>234</v>
      </c>
      <c r="H7" s="69" t="s">
        <v>316</v>
      </c>
      <c r="I7" s="69" t="s">
        <v>103</v>
      </c>
      <c r="J7" s="69" t="s">
        <v>86</v>
      </c>
    </row>
    <row r="8" spans="1:10" s="69" customFormat="1" x14ac:dyDescent="0.25">
      <c r="A8" s="69" t="s">
        <v>44</v>
      </c>
      <c r="B8" s="69" t="s">
        <v>76</v>
      </c>
      <c r="C8" s="69" t="s">
        <v>235</v>
      </c>
      <c r="D8" s="69" t="s">
        <v>60</v>
      </c>
      <c r="E8" s="70">
        <v>66683</v>
      </c>
      <c r="F8" s="69" t="s">
        <v>74</v>
      </c>
      <c r="G8" s="69" t="s">
        <v>234</v>
      </c>
      <c r="H8" s="69" t="s">
        <v>316</v>
      </c>
      <c r="I8" s="69" t="s">
        <v>102</v>
      </c>
      <c r="J8" s="69" t="s">
        <v>86</v>
      </c>
    </row>
    <row r="9" spans="1:10" s="69" customFormat="1" x14ac:dyDescent="0.25">
      <c r="A9" s="69" t="s">
        <v>44</v>
      </c>
      <c r="B9" s="69" t="s">
        <v>76</v>
      </c>
      <c r="C9" s="69" t="s">
        <v>235</v>
      </c>
      <c r="D9" s="69" t="s">
        <v>60</v>
      </c>
      <c r="E9" s="70">
        <v>66683</v>
      </c>
      <c r="F9" s="69" t="s">
        <v>74</v>
      </c>
      <c r="G9" s="69" t="s">
        <v>234</v>
      </c>
      <c r="H9" s="69" t="s">
        <v>316</v>
      </c>
      <c r="I9" s="69" t="s">
        <v>101</v>
      </c>
      <c r="J9" s="69" t="s">
        <v>86</v>
      </c>
    </row>
    <row r="10" spans="1:10" s="69" customFormat="1" x14ac:dyDescent="0.25">
      <c r="A10" s="69" t="s">
        <v>44</v>
      </c>
      <c r="B10" s="69" t="s">
        <v>76</v>
      </c>
      <c r="C10" s="69" t="s">
        <v>235</v>
      </c>
      <c r="D10" s="69" t="s">
        <v>60</v>
      </c>
      <c r="E10" s="70">
        <v>144525</v>
      </c>
      <c r="F10" s="69" t="s">
        <v>74</v>
      </c>
      <c r="G10" s="69" t="s">
        <v>234</v>
      </c>
      <c r="H10" s="69" t="s">
        <v>316</v>
      </c>
      <c r="I10" s="69" t="s">
        <v>100</v>
      </c>
      <c r="J10" s="69" t="s">
        <v>86</v>
      </c>
    </row>
    <row r="11" spans="1:10" s="69" customFormat="1" x14ac:dyDescent="0.25">
      <c r="A11" s="69" t="s">
        <v>44</v>
      </c>
      <c r="B11" s="69" t="s">
        <v>76</v>
      </c>
      <c r="C11" s="69" t="s">
        <v>235</v>
      </c>
      <c r="D11" s="69" t="s">
        <v>60</v>
      </c>
      <c r="E11" s="70">
        <v>66683</v>
      </c>
      <c r="F11" s="69" t="s">
        <v>74</v>
      </c>
      <c r="G11" s="69" t="s">
        <v>234</v>
      </c>
      <c r="H11" s="69" t="s">
        <v>316</v>
      </c>
      <c r="I11" s="69" t="s">
        <v>100</v>
      </c>
      <c r="J11" s="69" t="s">
        <v>86</v>
      </c>
    </row>
    <row r="12" spans="1:10" s="69" customFormat="1" x14ac:dyDescent="0.25">
      <c r="A12" s="69" t="s">
        <v>44</v>
      </c>
      <c r="B12" s="69" t="s">
        <v>76</v>
      </c>
      <c r="C12" s="69" t="s">
        <v>235</v>
      </c>
      <c r="D12" s="69" t="s">
        <v>60</v>
      </c>
      <c r="E12" s="70">
        <v>748.5</v>
      </c>
      <c r="F12" s="69" t="s">
        <v>74</v>
      </c>
      <c r="G12" s="69" t="s">
        <v>234</v>
      </c>
      <c r="H12" s="69" t="s">
        <v>318</v>
      </c>
      <c r="I12" s="69" t="s">
        <v>100</v>
      </c>
      <c r="J12" s="69" t="s">
        <v>117</v>
      </c>
    </row>
    <row r="13" spans="1:10" s="69" customFormat="1" x14ac:dyDescent="0.25">
      <c r="A13" s="69" t="s">
        <v>44</v>
      </c>
      <c r="B13" s="69" t="s">
        <v>76</v>
      </c>
      <c r="C13" s="69" t="s">
        <v>235</v>
      </c>
      <c r="D13" s="69" t="s">
        <v>60</v>
      </c>
      <c r="E13" s="70">
        <v>145273</v>
      </c>
      <c r="F13" s="69" t="s">
        <v>74</v>
      </c>
      <c r="G13" s="69" t="s">
        <v>234</v>
      </c>
      <c r="H13" s="69" t="s">
        <v>316</v>
      </c>
      <c r="I13" s="69" t="s">
        <v>96</v>
      </c>
      <c r="J13" s="69" t="s">
        <v>86</v>
      </c>
    </row>
    <row r="14" spans="1:10" s="69" customFormat="1" x14ac:dyDescent="0.25">
      <c r="A14" s="69" t="s">
        <v>44</v>
      </c>
      <c r="B14" s="69" t="s">
        <v>76</v>
      </c>
      <c r="C14" s="69" t="s">
        <v>235</v>
      </c>
      <c r="D14" s="69" t="s">
        <v>60</v>
      </c>
      <c r="E14" s="70">
        <v>66683</v>
      </c>
      <c r="F14" s="69" t="s">
        <v>74</v>
      </c>
      <c r="G14" s="69" t="s">
        <v>234</v>
      </c>
      <c r="H14" s="69" t="s">
        <v>316</v>
      </c>
      <c r="I14" s="69" t="s">
        <v>96</v>
      </c>
      <c r="J14" s="69" t="s">
        <v>86</v>
      </c>
    </row>
    <row r="15" spans="1:10" s="69" customFormat="1" x14ac:dyDescent="0.25">
      <c r="A15" s="67" t="s">
        <v>60</v>
      </c>
      <c r="B15" s="67" t="s">
        <v>60</v>
      </c>
      <c r="C15" s="67" t="s">
        <v>60</v>
      </c>
      <c r="D15" s="67" t="s">
        <v>60</v>
      </c>
      <c r="E15" s="71">
        <v>890708.21</v>
      </c>
      <c r="F15" s="67" t="s">
        <v>60</v>
      </c>
      <c r="G15" s="67" t="s">
        <v>60</v>
      </c>
      <c r="H15" s="67" t="s">
        <v>60</v>
      </c>
      <c r="I15" s="67" t="s">
        <v>60</v>
      </c>
      <c r="J15" s="67" t="s">
        <v>60</v>
      </c>
    </row>
    <row r="16" spans="1:10" x14ac:dyDescent="0.25">
      <c r="A16" s="67" t="s">
        <v>44</v>
      </c>
      <c r="B16" s="67" t="s">
        <v>60</v>
      </c>
      <c r="C16" s="67" t="s">
        <v>60</v>
      </c>
      <c r="D16" s="67" t="s">
        <v>60</v>
      </c>
      <c r="E16" s="71">
        <v>890708.21</v>
      </c>
      <c r="F16" s="67" t="s">
        <v>60</v>
      </c>
      <c r="G16" s="67" t="s">
        <v>60</v>
      </c>
      <c r="H16" s="67" t="s">
        <v>60</v>
      </c>
      <c r="I16" s="67" t="s">
        <v>60</v>
      </c>
      <c r="J16" s="67" t="s">
        <v>60</v>
      </c>
    </row>
    <row r="17" spans="1:10" x14ac:dyDescent="0.25">
      <c r="A17" s="67" t="s">
        <v>60</v>
      </c>
      <c r="B17" s="67" t="s">
        <v>60</v>
      </c>
      <c r="C17" s="67" t="s">
        <v>60</v>
      </c>
      <c r="D17" s="67" t="s">
        <v>60</v>
      </c>
      <c r="E17" s="71">
        <v>890708.21</v>
      </c>
      <c r="F17" s="67" t="s">
        <v>60</v>
      </c>
      <c r="G17" s="67" t="s">
        <v>60</v>
      </c>
      <c r="H17" s="67" t="s">
        <v>60</v>
      </c>
      <c r="I17" s="67" t="s">
        <v>60</v>
      </c>
      <c r="J17" s="67" t="s">
        <v>60</v>
      </c>
    </row>
  </sheetData>
  <sortState ref="A2:H15">
    <sortCondition ref="C1"/>
  </sortState>
  <pageMargins left="0.7" right="0.7" top="0.75" bottom="0.75" header="0.3" footer="0.3"/>
  <pageSetup scale="56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3.2" outlineLevelRow="2" x14ac:dyDescent="0.25"/>
  <cols>
    <col min="1" max="1" width="52" style="58" bestFit="1" customWidth="1"/>
    <col min="2" max="2" width="22" style="58" bestFit="1" customWidth="1"/>
    <col min="3" max="3" width="17" style="66" bestFit="1" customWidth="1"/>
    <col min="4" max="4" width="16" style="58" bestFit="1" customWidth="1"/>
    <col min="5" max="5" width="22" style="58" bestFit="1" customWidth="1"/>
    <col min="6" max="6" width="14" style="58" bestFit="1" customWidth="1"/>
    <col min="7" max="7" width="8" style="58" bestFit="1" customWidth="1"/>
    <col min="8" max="8" width="11" style="58" bestFit="1" customWidth="1"/>
    <col min="9" max="16384" width="8.88671875" style="58"/>
  </cols>
  <sheetData>
    <row r="1" spans="1:8" ht="39.6" x14ac:dyDescent="0.25">
      <c r="A1" s="56" t="s">
        <v>38</v>
      </c>
      <c r="B1" s="56" t="s">
        <v>111</v>
      </c>
      <c r="C1" s="61" t="s">
        <v>112</v>
      </c>
      <c r="D1" s="56" t="s">
        <v>239</v>
      </c>
      <c r="E1" s="56" t="s">
        <v>238</v>
      </c>
      <c r="F1" s="57" t="s">
        <v>237</v>
      </c>
      <c r="G1" s="57" t="s">
        <v>114</v>
      </c>
      <c r="H1" s="57" t="s">
        <v>110</v>
      </c>
    </row>
    <row r="2" spans="1:8" outlineLevel="2" x14ac:dyDescent="0.25">
      <c r="A2" s="58" t="s">
        <v>76</v>
      </c>
      <c r="B2" s="58" t="s">
        <v>74</v>
      </c>
      <c r="C2" s="62">
        <v>112836.51</v>
      </c>
      <c r="D2" s="63">
        <v>0</v>
      </c>
      <c r="E2" s="58" t="s">
        <v>60</v>
      </c>
      <c r="F2" s="58" t="s">
        <v>236</v>
      </c>
      <c r="G2" s="58" t="s">
        <v>235</v>
      </c>
      <c r="H2" s="58" t="s">
        <v>234</v>
      </c>
    </row>
    <row r="3" spans="1:8" outlineLevel="2" x14ac:dyDescent="0.25">
      <c r="A3" s="58" t="s">
        <v>76</v>
      </c>
      <c r="B3" s="58" t="s">
        <v>74</v>
      </c>
      <c r="C3" s="62">
        <v>112836.51</v>
      </c>
      <c r="D3" s="63">
        <v>0</v>
      </c>
      <c r="E3" s="58" t="s">
        <v>60</v>
      </c>
      <c r="F3" s="58" t="s">
        <v>236</v>
      </c>
      <c r="G3" s="58" t="s">
        <v>235</v>
      </c>
      <c r="H3" s="58" t="s">
        <v>234</v>
      </c>
    </row>
    <row r="4" spans="1:8" outlineLevel="2" x14ac:dyDescent="0.25">
      <c r="A4" s="58" t="s">
        <v>76</v>
      </c>
      <c r="B4" s="58" t="s">
        <v>74</v>
      </c>
      <c r="C4" s="62">
        <v>110443.89</v>
      </c>
      <c r="D4" s="63">
        <v>0</v>
      </c>
      <c r="E4" s="58" t="s">
        <v>60</v>
      </c>
      <c r="F4" s="58" t="s">
        <v>236</v>
      </c>
      <c r="G4" s="58" t="s">
        <v>235</v>
      </c>
      <c r="H4" s="58" t="s">
        <v>234</v>
      </c>
    </row>
    <row r="5" spans="1:8" outlineLevel="2" x14ac:dyDescent="0.25">
      <c r="A5" s="58" t="s">
        <v>76</v>
      </c>
      <c r="B5" s="58" t="s">
        <v>74</v>
      </c>
      <c r="C5" s="62">
        <v>110443.89</v>
      </c>
      <c r="D5" s="63">
        <v>0</v>
      </c>
      <c r="E5" s="58" t="s">
        <v>60</v>
      </c>
      <c r="F5" s="58" t="s">
        <v>236</v>
      </c>
      <c r="G5" s="58" t="s">
        <v>235</v>
      </c>
      <c r="H5" s="58" t="s">
        <v>234</v>
      </c>
    </row>
    <row r="6" spans="1:8" outlineLevel="2" x14ac:dyDescent="0.25">
      <c r="A6" s="58" t="s">
        <v>76</v>
      </c>
      <c r="B6" s="58" t="s">
        <v>74</v>
      </c>
      <c r="C6" s="62">
        <v>20480.63</v>
      </c>
      <c r="D6" s="63">
        <v>0</v>
      </c>
      <c r="E6" s="58" t="s">
        <v>60</v>
      </c>
      <c r="F6" s="58" t="s">
        <v>236</v>
      </c>
      <c r="G6" s="58" t="s">
        <v>235</v>
      </c>
      <c r="H6" s="58" t="s">
        <v>234</v>
      </c>
    </row>
    <row r="7" spans="1:8" outlineLevel="2" x14ac:dyDescent="0.25">
      <c r="A7" s="58" t="s">
        <v>76</v>
      </c>
      <c r="B7" s="58" t="s">
        <v>74</v>
      </c>
      <c r="C7" s="62">
        <v>12916.36</v>
      </c>
      <c r="D7" s="63">
        <v>0</v>
      </c>
      <c r="E7" s="58" t="s">
        <v>60</v>
      </c>
      <c r="F7" s="58" t="s">
        <v>236</v>
      </c>
      <c r="G7" s="58" t="s">
        <v>235</v>
      </c>
      <c r="H7" s="58" t="s">
        <v>234</v>
      </c>
    </row>
    <row r="8" spans="1:8" outlineLevel="2" x14ac:dyDescent="0.25">
      <c r="A8" s="58" t="s">
        <v>76</v>
      </c>
      <c r="B8" s="58" t="s">
        <v>74</v>
      </c>
      <c r="C8" s="62">
        <v>99136.2</v>
      </c>
      <c r="D8" s="63">
        <v>0</v>
      </c>
      <c r="E8" s="58" t="s">
        <v>60</v>
      </c>
      <c r="F8" s="58" t="s">
        <v>236</v>
      </c>
      <c r="G8" s="58" t="s">
        <v>235</v>
      </c>
      <c r="H8" s="58" t="s">
        <v>234</v>
      </c>
    </row>
    <row r="9" spans="1:8" outlineLevel="2" x14ac:dyDescent="0.25">
      <c r="A9" s="58" t="s">
        <v>76</v>
      </c>
      <c r="B9" s="58" t="s">
        <v>74</v>
      </c>
      <c r="C9" s="62">
        <v>99234.1</v>
      </c>
      <c r="D9" s="63">
        <v>0</v>
      </c>
      <c r="E9" s="58" t="s">
        <v>60</v>
      </c>
      <c r="F9" s="58" t="s">
        <v>236</v>
      </c>
      <c r="G9" s="58" t="s">
        <v>235</v>
      </c>
      <c r="H9" s="58" t="s">
        <v>234</v>
      </c>
    </row>
    <row r="10" spans="1:8" outlineLevel="2" x14ac:dyDescent="0.25">
      <c r="A10" s="58" t="s">
        <v>76</v>
      </c>
      <c r="B10" s="58" t="s">
        <v>74</v>
      </c>
      <c r="C10" s="62">
        <v>97.9</v>
      </c>
      <c r="D10" s="63">
        <v>0</v>
      </c>
      <c r="E10" s="58" t="s">
        <v>60</v>
      </c>
      <c r="F10" s="58" t="s">
        <v>236</v>
      </c>
      <c r="G10" s="58" t="s">
        <v>235</v>
      </c>
      <c r="H10" s="58" t="s">
        <v>234</v>
      </c>
    </row>
    <row r="11" spans="1:8" outlineLevel="2" x14ac:dyDescent="0.25">
      <c r="A11" s="58" t="s">
        <v>76</v>
      </c>
      <c r="B11" s="58" t="s">
        <v>74</v>
      </c>
      <c r="C11" s="62">
        <v>99234.1</v>
      </c>
      <c r="D11" s="63">
        <v>0</v>
      </c>
      <c r="E11" s="58" t="s">
        <v>60</v>
      </c>
      <c r="F11" s="58" t="s">
        <v>236</v>
      </c>
      <c r="G11" s="58" t="s">
        <v>235</v>
      </c>
      <c r="H11" s="58" t="s">
        <v>234</v>
      </c>
    </row>
    <row r="12" spans="1:8" outlineLevel="2" x14ac:dyDescent="0.25">
      <c r="A12" s="58" t="s">
        <v>76</v>
      </c>
      <c r="B12" s="58" t="s">
        <v>74</v>
      </c>
      <c r="C12" s="62">
        <v>99234.1</v>
      </c>
      <c r="D12" s="63">
        <v>0</v>
      </c>
      <c r="E12" s="58" t="s">
        <v>60</v>
      </c>
      <c r="F12" s="58" t="s">
        <v>236</v>
      </c>
      <c r="G12" s="58" t="s">
        <v>235</v>
      </c>
      <c r="H12" s="58" t="s">
        <v>234</v>
      </c>
    </row>
    <row r="13" spans="1:8" outlineLevel="2" x14ac:dyDescent="0.25">
      <c r="A13" s="58" t="s">
        <v>76</v>
      </c>
      <c r="B13" s="58" t="s">
        <v>74</v>
      </c>
      <c r="C13" s="62">
        <v>99234.1</v>
      </c>
      <c r="D13" s="63">
        <v>0</v>
      </c>
      <c r="E13" s="58" t="s">
        <v>60</v>
      </c>
      <c r="F13" s="58" t="s">
        <v>236</v>
      </c>
      <c r="G13" s="58" t="s">
        <v>235</v>
      </c>
      <c r="H13" s="58" t="s">
        <v>234</v>
      </c>
    </row>
    <row r="14" spans="1:8" outlineLevel="2" x14ac:dyDescent="0.25">
      <c r="A14" s="58" t="s">
        <v>76</v>
      </c>
      <c r="B14" s="58" t="s">
        <v>74</v>
      </c>
      <c r="C14" s="62">
        <v>99234.1</v>
      </c>
      <c r="D14" s="63">
        <v>0</v>
      </c>
      <c r="E14" s="58" t="s">
        <v>60</v>
      </c>
      <c r="F14" s="58" t="s">
        <v>236</v>
      </c>
      <c r="G14" s="58" t="s">
        <v>235</v>
      </c>
      <c r="H14" s="58" t="s">
        <v>234</v>
      </c>
    </row>
    <row r="15" spans="1:8" outlineLevel="2" x14ac:dyDescent="0.25">
      <c r="A15" s="58" t="s">
        <v>76</v>
      </c>
      <c r="B15" s="58" t="s">
        <v>74</v>
      </c>
      <c r="C15" s="62">
        <v>99234.1</v>
      </c>
      <c r="D15" s="63">
        <v>0</v>
      </c>
      <c r="E15" s="58" t="s">
        <v>60</v>
      </c>
      <c r="F15" s="58" t="s">
        <v>236</v>
      </c>
      <c r="G15" s="58" t="s">
        <v>235</v>
      </c>
      <c r="H15" s="58" t="s">
        <v>234</v>
      </c>
    </row>
    <row r="16" spans="1:8" outlineLevel="2" x14ac:dyDescent="0.25">
      <c r="A16" s="58" t="s">
        <v>76</v>
      </c>
      <c r="B16" s="58" t="s">
        <v>74</v>
      </c>
      <c r="C16" s="62">
        <v>99234.1</v>
      </c>
      <c r="D16" s="63">
        <v>0</v>
      </c>
      <c r="E16" s="58" t="s">
        <v>60</v>
      </c>
      <c r="F16" s="58" t="s">
        <v>236</v>
      </c>
      <c r="G16" s="58" t="s">
        <v>235</v>
      </c>
      <c r="H16" s="58" t="s">
        <v>234</v>
      </c>
    </row>
    <row r="17" spans="1:8" outlineLevel="2" x14ac:dyDescent="0.25">
      <c r="A17" s="58" t="s">
        <v>242</v>
      </c>
      <c r="B17" s="58" t="s">
        <v>241</v>
      </c>
      <c r="C17" s="62">
        <v>-5844.73</v>
      </c>
      <c r="D17" s="63">
        <v>0</v>
      </c>
      <c r="E17" s="58" t="s">
        <v>60</v>
      </c>
      <c r="F17" s="58" t="s">
        <v>236</v>
      </c>
      <c r="G17" s="58" t="s">
        <v>235</v>
      </c>
      <c r="H17" s="58" t="s">
        <v>234</v>
      </c>
    </row>
    <row r="18" spans="1:8" outlineLevel="1" x14ac:dyDescent="0.25">
      <c r="A18" s="56" t="s">
        <v>240</v>
      </c>
      <c r="B18" s="56" t="s">
        <v>60</v>
      </c>
      <c r="C18" s="64">
        <v>1267985.8600000001</v>
      </c>
      <c r="D18" s="65"/>
      <c r="E18" s="56" t="s">
        <v>60</v>
      </c>
      <c r="F18" s="56" t="s">
        <v>60</v>
      </c>
      <c r="G18" s="56" t="s">
        <v>60</v>
      </c>
      <c r="H18" s="56" t="s">
        <v>60</v>
      </c>
    </row>
    <row r="19" spans="1:8" x14ac:dyDescent="0.25">
      <c r="A19" s="56" t="s">
        <v>60</v>
      </c>
      <c r="B19" s="56" t="s">
        <v>60</v>
      </c>
      <c r="C19" s="64">
        <v>1267985.8600000001</v>
      </c>
      <c r="D19" s="65"/>
      <c r="E19" s="56" t="s">
        <v>60</v>
      </c>
      <c r="F19" s="56" t="s">
        <v>60</v>
      </c>
      <c r="G19" s="56" t="s">
        <v>60</v>
      </c>
      <c r="H19" s="56" t="s">
        <v>60</v>
      </c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1" topLeftCell="A11" activePane="bottomLeft" state="frozen"/>
      <selection sqref="A1:XFD1048576"/>
      <selection pane="bottomLeft" sqref="A1:XFD1048576"/>
    </sheetView>
  </sheetViews>
  <sheetFormatPr defaultColWidth="8.88671875" defaultRowHeight="13.2" outlineLevelRow="2" x14ac:dyDescent="0.25"/>
  <cols>
    <col min="1" max="1" width="52" style="58" bestFit="1" customWidth="1"/>
    <col min="2" max="2" width="22" style="58" bestFit="1" customWidth="1"/>
    <col min="3" max="3" width="17" style="66" bestFit="1" customWidth="1"/>
    <col min="4" max="4" width="16" style="58" bestFit="1" customWidth="1"/>
    <col min="5" max="5" width="22" style="58" bestFit="1" customWidth="1"/>
    <col min="6" max="6" width="14" style="58" bestFit="1" customWidth="1"/>
    <col min="7" max="7" width="10" style="58" bestFit="1" customWidth="1"/>
    <col min="8" max="8" width="28" style="58" bestFit="1" customWidth="1"/>
    <col min="9" max="16384" width="8.88671875" style="58"/>
  </cols>
  <sheetData>
    <row r="1" spans="1:8" ht="26.4" x14ac:dyDescent="0.25">
      <c r="A1" s="56" t="s">
        <v>38</v>
      </c>
      <c r="B1" s="56" t="s">
        <v>111</v>
      </c>
      <c r="C1" s="61" t="s">
        <v>112</v>
      </c>
      <c r="D1" s="56" t="s">
        <v>239</v>
      </c>
      <c r="E1" s="56" t="s">
        <v>238</v>
      </c>
      <c r="F1" s="57" t="s">
        <v>237</v>
      </c>
      <c r="G1" s="57" t="s">
        <v>114</v>
      </c>
      <c r="H1" s="56" t="s">
        <v>110</v>
      </c>
    </row>
    <row r="2" spans="1:8" outlineLevel="2" x14ac:dyDescent="0.25">
      <c r="A2" s="58" t="s">
        <v>76</v>
      </c>
      <c r="B2" s="58" t="s">
        <v>74</v>
      </c>
      <c r="C2" s="62">
        <v>-11477.98</v>
      </c>
      <c r="D2" s="63">
        <v>0</v>
      </c>
      <c r="E2" s="58" t="s">
        <v>60</v>
      </c>
      <c r="F2" s="58" t="s">
        <v>246</v>
      </c>
      <c r="G2" s="58" t="s">
        <v>245</v>
      </c>
      <c r="H2" s="58" t="s">
        <v>244</v>
      </c>
    </row>
    <row r="3" spans="1:8" outlineLevel="2" x14ac:dyDescent="0.25">
      <c r="A3" s="58" t="s">
        <v>76</v>
      </c>
      <c r="B3" s="58" t="s">
        <v>74</v>
      </c>
      <c r="C3" s="62">
        <v>-11477.98</v>
      </c>
      <c r="D3" s="63">
        <v>0</v>
      </c>
      <c r="E3" s="58" t="s">
        <v>60</v>
      </c>
      <c r="F3" s="58" t="s">
        <v>246</v>
      </c>
      <c r="G3" s="58" t="s">
        <v>245</v>
      </c>
      <c r="H3" s="58" t="s">
        <v>244</v>
      </c>
    </row>
    <row r="4" spans="1:8" outlineLevel="2" x14ac:dyDescent="0.25">
      <c r="A4" s="58" t="s">
        <v>76</v>
      </c>
      <c r="B4" s="58" t="s">
        <v>74</v>
      </c>
      <c r="C4" s="62">
        <v>-11477.98</v>
      </c>
      <c r="D4" s="63">
        <v>0</v>
      </c>
      <c r="E4" s="58" t="s">
        <v>60</v>
      </c>
      <c r="F4" s="58" t="s">
        <v>246</v>
      </c>
      <c r="G4" s="58" t="s">
        <v>245</v>
      </c>
      <c r="H4" s="58" t="s">
        <v>244</v>
      </c>
    </row>
    <row r="5" spans="1:8" outlineLevel="2" x14ac:dyDescent="0.25">
      <c r="A5" s="58" t="s">
        <v>76</v>
      </c>
      <c r="B5" s="58" t="s">
        <v>74</v>
      </c>
      <c r="C5" s="62">
        <v>-11477.98</v>
      </c>
      <c r="D5" s="63">
        <v>0</v>
      </c>
      <c r="E5" s="58" t="s">
        <v>60</v>
      </c>
      <c r="F5" s="58" t="s">
        <v>246</v>
      </c>
      <c r="G5" s="58" t="s">
        <v>245</v>
      </c>
      <c r="H5" s="58" t="s">
        <v>244</v>
      </c>
    </row>
    <row r="6" spans="1:8" outlineLevel="2" x14ac:dyDescent="0.25">
      <c r="A6" s="58" t="s">
        <v>76</v>
      </c>
      <c r="B6" s="58" t="s">
        <v>74</v>
      </c>
      <c r="C6" s="62">
        <v>-11477.98</v>
      </c>
      <c r="D6" s="63">
        <v>0</v>
      </c>
      <c r="E6" s="58" t="s">
        <v>60</v>
      </c>
      <c r="F6" s="58" t="s">
        <v>246</v>
      </c>
      <c r="G6" s="58" t="s">
        <v>245</v>
      </c>
      <c r="H6" s="58" t="s">
        <v>244</v>
      </c>
    </row>
    <row r="7" spans="1:8" outlineLevel="2" x14ac:dyDescent="0.25">
      <c r="A7" s="58" t="s">
        <v>76</v>
      </c>
      <c r="B7" s="58" t="s">
        <v>74</v>
      </c>
      <c r="C7" s="62">
        <v>-11477.98</v>
      </c>
      <c r="D7" s="63">
        <v>0</v>
      </c>
      <c r="E7" s="58" t="s">
        <v>60</v>
      </c>
      <c r="F7" s="58" t="s">
        <v>246</v>
      </c>
      <c r="G7" s="58" t="s">
        <v>245</v>
      </c>
      <c r="H7" s="58" t="s">
        <v>244</v>
      </c>
    </row>
    <row r="8" spans="1:8" outlineLevel="2" x14ac:dyDescent="0.25">
      <c r="A8" s="58" t="s">
        <v>76</v>
      </c>
      <c r="B8" s="58" t="s">
        <v>74</v>
      </c>
      <c r="C8" s="62">
        <v>-11477.98</v>
      </c>
      <c r="D8" s="63">
        <v>0</v>
      </c>
      <c r="E8" s="58" t="s">
        <v>60</v>
      </c>
      <c r="F8" s="58" t="s">
        <v>246</v>
      </c>
      <c r="G8" s="58" t="s">
        <v>245</v>
      </c>
      <c r="H8" s="58" t="s">
        <v>244</v>
      </c>
    </row>
    <row r="9" spans="1:8" outlineLevel="2" x14ac:dyDescent="0.25">
      <c r="A9" s="58" t="s">
        <v>76</v>
      </c>
      <c r="B9" s="58" t="s">
        <v>74</v>
      </c>
      <c r="C9" s="62">
        <v>-11477.98</v>
      </c>
      <c r="D9" s="63">
        <v>0</v>
      </c>
      <c r="E9" s="58" t="s">
        <v>60</v>
      </c>
      <c r="F9" s="58" t="s">
        <v>246</v>
      </c>
      <c r="G9" s="58" t="s">
        <v>245</v>
      </c>
      <c r="H9" s="58" t="s">
        <v>244</v>
      </c>
    </row>
    <row r="10" spans="1:8" outlineLevel="2" x14ac:dyDescent="0.25">
      <c r="A10" s="58" t="s">
        <v>76</v>
      </c>
      <c r="B10" s="58" t="s">
        <v>74</v>
      </c>
      <c r="C10" s="62">
        <v>-11477.98</v>
      </c>
      <c r="D10" s="63">
        <v>0</v>
      </c>
      <c r="E10" s="58" t="s">
        <v>60</v>
      </c>
      <c r="F10" s="58" t="s">
        <v>246</v>
      </c>
      <c r="G10" s="58" t="s">
        <v>245</v>
      </c>
      <c r="H10" s="58" t="s">
        <v>244</v>
      </c>
    </row>
    <row r="11" spans="1:8" outlineLevel="2" x14ac:dyDescent="0.25">
      <c r="A11" s="58" t="s">
        <v>76</v>
      </c>
      <c r="B11" s="58" t="s">
        <v>74</v>
      </c>
      <c r="C11" s="62">
        <v>-11477.98</v>
      </c>
      <c r="D11" s="63">
        <v>0</v>
      </c>
      <c r="E11" s="58" t="s">
        <v>60</v>
      </c>
      <c r="F11" s="58" t="s">
        <v>246</v>
      </c>
      <c r="G11" s="58" t="s">
        <v>245</v>
      </c>
      <c r="H11" s="58" t="s">
        <v>244</v>
      </c>
    </row>
    <row r="12" spans="1:8" outlineLevel="2" x14ac:dyDescent="0.25">
      <c r="A12" s="58" t="s">
        <v>76</v>
      </c>
      <c r="B12" s="58" t="s">
        <v>74</v>
      </c>
      <c r="C12" s="62">
        <v>-11477.98</v>
      </c>
      <c r="D12" s="63">
        <v>0</v>
      </c>
      <c r="E12" s="58" t="s">
        <v>60</v>
      </c>
      <c r="F12" s="58" t="s">
        <v>246</v>
      </c>
      <c r="G12" s="58" t="s">
        <v>245</v>
      </c>
      <c r="H12" s="58" t="s">
        <v>244</v>
      </c>
    </row>
    <row r="13" spans="1:8" outlineLevel="2" x14ac:dyDescent="0.25">
      <c r="A13" s="58" t="s">
        <v>76</v>
      </c>
      <c r="B13" s="58" t="s">
        <v>74</v>
      </c>
      <c r="C13" s="62">
        <v>-11477.98</v>
      </c>
      <c r="D13" s="63">
        <v>0</v>
      </c>
      <c r="E13" s="58" t="s">
        <v>60</v>
      </c>
      <c r="F13" s="58" t="s">
        <v>246</v>
      </c>
      <c r="G13" s="58" t="s">
        <v>245</v>
      </c>
      <c r="H13" s="58" t="s">
        <v>244</v>
      </c>
    </row>
    <row r="14" spans="1:8" outlineLevel="2" x14ac:dyDescent="0.25">
      <c r="A14" s="58" t="s">
        <v>76</v>
      </c>
      <c r="B14" s="58" t="s">
        <v>74</v>
      </c>
      <c r="C14" s="62">
        <v>101.9</v>
      </c>
      <c r="D14" s="63">
        <v>0</v>
      </c>
      <c r="E14" s="58" t="s">
        <v>60</v>
      </c>
      <c r="F14" s="58" t="s">
        <v>236</v>
      </c>
      <c r="G14" s="58" t="s">
        <v>235</v>
      </c>
      <c r="H14" s="58" t="s">
        <v>234</v>
      </c>
    </row>
    <row r="15" spans="1:8" outlineLevel="2" x14ac:dyDescent="0.25">
      <c r="A15" s="58" t="s">
        <v>76</v>
      </c>
      <c r="B15" s="58" t="s">
        <v>74</v>
      </c>
      <c r="C15" s="62">
        <v>13443.56</v>
      </c>
      <c r="D15" s="63">
        <v>0</v>
      </c>
      <c r="E15" s="58" t="s">
        <v>60</v>
      </c>
      <c r="F15" s="58" t="s">
        <v>236</v>
      </c>
      <c r="G15" s="58" t="s">
        <v>235</v>
      </c>
      <c r="H15" s="58" t="s">
        <v>234</v>
      </c>
    </row>
    <row r="16" spans="1:8" outlineLevel="2" x14ac:dyDescent="0.25">
      <c r="A16" s="58" t="s">
        <v>76</v>
      </c>
      <c r="B16" s="58" t="s">
        <v>74</v>
      </c>
      <c r="C16" s="62">
        <v>21316.57</v>
      </c>
      <c r="D16" s="63">
        <v>0</v>
      </c>
      <c r="E16" s="58" t="s">
        <v>60</v>
      </c>
      <c r="F16" s="58" t="s">
        <v>236</v>
      </c>
      <c r="G16" s="58" t="s">
        <v>235</v>
      </c>
      <c r="H16" s="58" t="s">
        <v>234</v>
      </c>
    </row>
    <row r="17" spans="1:8" outlineLevel="2" x14ac:dyDescent="0.25">
      <c r="A17" s="58" t="s">
        <v>76</v>
      </c>
      <c r="B17" s="58" t="s">
        <v>74</v>
      </c>
      <c r="C17" s="62">
        <v>103182.57</v>
      </c>
      <c r="D17" s="63">
        <v>0</v>
      </c>
      <c r="E17" s="58" t="s">
        <v>60</v>
      </c>
      <c r="F17" s="58" t="s">
        <v>236</v>
      </c>
      <c r="G17" s="58" t="s">
        <v>235</v>
      </c>
      <c r="H17" s="58" t="s">
        <v>234</v>
      </c>
    </row>
    <row r="18" spans="1:8" outlineLevel="2" x14ac:dyDescent="0.25">
      <c r="A18" s="58" t="s">
        <v>76</v>
      </c>
      <c r="B18" s="58" t="s">
        <v>74</v>
      </c>
      <c r="C18" s="62">
        <v>103284.47</v>
      </c>
      <c r="D18" s="63">
        <v>0</v>
      </c>
      <c r="E18" s="58" t="s">
        <v>60</v>
      </c>
      <c r="F18" s="58" t="s">
        <v>236</v>
      </c>
      <c r="G18" s="58" t="s">
        <v>235</v>
      </c>
      <c r="H18" s="58" t="s">
        <v>234</v>
      </c>
    </row>
    <row r="19" spans="1:8" outlineLevel="2" x14ac:dyDescent="0.25">
      <c r="A19" s="58" t="s">
        <v>76</v>
      </c>
      <c r="B19" s="58" t="s">
        <v>74</v>
      </c>
      <c r="C19" s="62">
        <v>103284.47</v>
      </c>
      <c r="D19" s="63">
        <v>0</v>
      </c>
      <c r="E19" s="58" t="s">
        <v>60</v>
      </c>
      <c r="F19" s="58" t="s">
        <v>236</v>
      </c>
      <c r="G19" s="58" t="s">
        <v>235</v>
      </c>
      <c r="H19" s="58" t="s">
        <v>234</v>
      </c>
    </row>
    <row r="20" spans="1:8" outlineLevel="2" x14ac:dyDescent="0.25">
      <c r="A20" s="58" t="s">
        <v>76</v>
      </c>
      <c r="B20" s="58" t="s">
        <v>74</v>
      </c>
      <c r="C20" s="62">
        <v>103284.47</v>
      </c>
      <c r="D20" s="63">
        <v>0</v>
      </c>
      <c r="E20" s="58" t="s">
        <v>60</v>
      </c>
      <c r="F20" s="58" t="s">
        <v>236</v>
      </c>
      <c r="G20" s="58" t="s">
        <v>235</v>
      </c>
      <c r="H20" s="58" t="s">
        <v>234</v>
      </c>
    </row>
    <row r="21" spans="1:8" outlineLevel="2" x14ac:dyDescent="0.25">
      <c r="A21" s="58" t="s">
        <v>76</v>
      </c>
      <c r="B21" s="58" t="s">
        <v>74</v>
      </c>
      <c r="C21" s="62">
        <v>103284.47</v>
      </c>
      <c r="D21" s="63">
        <v>0</v>
      </c>
      <c r="E21" s="58" t="s">
        <v>60</v>
      </c>
      <c r="F21" s="58" t="s">
        <v>236</v>
      </c>
      <c r="G21" s="58" t="s">
        <v>235</v>
      </c>
      <c r="H21" s="58" t="s">
        <v>234</v>
      </c>
    </row>
    <row r="22" spans="1:8" outlineLevel="2" x14ac:dyDescent="0.25">
      <c r="A22" s="58" t="s">
        <v>76</v>
      </c>
      <c r="B22" s="58" t="s">
        <v>74</v>
      </c>
      <c r="C22" s="62">
        <v>103284.47</v>
      </c>
      <c r="D22" s="63">
        <v>0</v>
      </c>
      <c r="E22" s="58" t="s">
        <v>60</v>
      </c>
      <c r="F22" s="58" t="s">
        <v>236</v>
      </c>
      <c r="G22" s="58" t="s">
        <v>235</v>
      </c>
      <c r="H22" s="58" t="s">
        <v>234</v>
      </c>
    </row>
    <row r="23" spans="1:8" outlineLevel="2" x14ac:dyDescent="0.25">
      <c r="A23" s="58" t="s">
        <v>76</v>
      </c>
      <c r="B23" s="58" t="s">
        <v>74</v>
      </c>
      <c r="C23" s="62">
        <v>103284.47</v>
      </c>
      <c r="D23" s="63">
        <v>0</v>
      </c>
      <c r="E23" s="58" t="s">
        <v>60</v>
      </c>
      <c r="F23" s="58" t="s">
        <v>236</v>
      </c>
      <c r="G23" s="58" t="s">
        <v>235</v>
      </c>
      <c r="H23" s="58" t="s">
        <v>234</v>
      </c>
    </row>
    <row r="24" spans="1:8" outlineLevel="2" x14ac:dyDescent="0.25">
      <c r="A24" s="58" t="s">
        <v>76</v>
      </c>
      <c r="B24" s="58" t="s">
        <v>74</v>
      </c>
      <c r="C24" s="62">
        <v>103284.47</v>
      </c>
      <c r="D24" s="63">
        <v>0</v>
      </c>
      <c r="E24" s="58" t="s">
        <v>60</v>
      </c>
      <c r="F24" s="58" t="s">
        <v>236</v>
      </c>
      <c r="G24" s="58" t="s">
        <v>235</v>
      </c>
      <c r="H24" s="58" t="s">
        <v>234</v>
      </c>
    </row>
    <row r="25" spans="1:8" outlineLevel="2" x14ac:dyDescent="0.25">
      <c r="A25" s="58" t="s">
        <v>76</v>
      </c>
      <c r="B25" s="58" t="s">
        <v>74</v>
      </c>
      <c r="C25" s="62">
        <v>114951.8</v>
      </c>
      <c r="D25" s="63">
        <v>0</v>
      </c>
      <c r="E25" s="58" t="s">
        <v>60</v>
      </c>
      <c r="F25" s="58" t="s">
        <v>236</v>
      </c>
      <c r="G25" s="58" t="s">
        <v>235</v>
      </c>
      <c r="H25" s="58" t="s">
        <v>234</v>
      </c>
    </row>
    <row r="26" spans="1:8" outlineLevel="2" x14ac:dyDescent="0.25">
      <c r="A26" s="58" t="s">
        <v>76</v>
      </c>
      <c r="B26" s="58" t="s">
        <v>74</v>
      </c>
      <c r="C26" s="62">
        <v>114951.8</v>
      </c>
      <c r="D26" s="63">
        <v>0</v>
      </c>
      <c r="E26" s="58" t="s">
        <v>60</v>
      </c>
      <c r="F26" s="58" t="s">
        <v>236</v>
      </c>
      <c r="G26" s="58" t="s">
        <v>235</v>
      </c>
      <c r="H26" s="58" t="s">
        <v>234</v>
      </c>
    </row>
    <row r="27" spans="1:8" outlineLevel="2" x14ac:dyDescent="0.25">
      <c r="A27" s="58" t="s">
        <v>76</v>
      </c>
      <c r="B27" s="58" t="s">
        <v>74</v>
      </c>
      <c r="C27" s="62">
        <v>117442.09</v>
      </c>
      <c r="D27" s="63">
        <v>0</v>
      </c>
      <c r="E27" s="58" t="s">
        <v>60</v>
      </c>
      <c r="F27" s="58" t="s">
        <v>236</v>
      </c>
      <c r="G27" s="58" t="s">
        <v>235</v>
      </c>
      <c r="H27" s="58" t="s">
        <v>234</v>
      </c>
    </row>
    <row r="28" spans="1:8" outlineLevel="2" x14ac:dyDescent="0.25">
      <c r="A28" s="58" t="s">
        <v>76</v>
      </c>
      <c r="B28" s="58" t="s">
        <v>74</v>
      </c>
      <c r="C28" s="62">
        <v>117442.09</v>
      </c>
      <c r="D28" s="63">
        <v>0</v>
      </c>
      <c r="E28" s="58" t="s">
        <v>60</v>
      </c>
      <c r="F28" s="58" t="s">
        <v>236</v>
      </c>
      <c r="G28" s="58" t="s">
        <v>235</v>
      </c>
      <c r="H28" s="58" t="s">
        <v>234</v>
      </c>
    </row>
    <row r="29" spans="1:8" outlineLevel="1" x14ac:dyDescent="0.25">
      <c r="A29" s="56" t="s">
        <v>243</v>
      </c>
      <c r="B29" s="56" t="s">
        <v>60</v>
      </c>
      <c r="C29" s="64">
        <v>1188087.9099999999</v>
      </c>
      <c r="D29" s="65"/>
      <c r="E29" s="56" t="s">
        <v>60</v>
      </c>
      <c r="F29" s="56" t="s">
        <v>60</v>
      </c>
      <c r="G29" s="56" t="s">
        <v>60</v>
      </c>
      <c r="H29" s="56" t="s">
        <v>60</v>
      </c>
    </row>
    <row r="30" spans="1:8" x14ac:dyDescent="0.25">
      <c r="A30" s="56" t="s">
        <v>60</v>
      </c>
      <c r="B30" s="56" t="s">
        <v>60</v>
      </c>
      <c r="C30" s="64">
        <v>1188087.9099999999</v>
      </c>
      <c r="D30" s="65"/>
      <c r="E30" s="56" t="s">
        <v>60</v>
      </c>
      <c r="F30" s="56" t="s">
        <v>60</v>
      </c>
      <c r="G30" s="56" t="s">
        <v>60</v>
      </c>
      <c r="H30" s="56" t="s">
        <v>60</v>
      </c>
    </row>
  </sheetData>
  <sortState ref="A2:H28">
    <sortCondition ref="C2:C28"/>
  </sortState>
  <pageMargins left="0.7" right="0.7" top="0.75" bottom="0.75" header="0.3" footer="0.3"/>
  <pageSetup scale="51" orientation="portrait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3.2" outlineLevelRow="3" x14ac:dyDescent="0.25"/>
  <cols>
    <col min="1" max="1" width="10" style="58" bestFit="1" customWidth="1"/>
    <col min="2" max="2" width="14" style="58" bestFit="1" customWidth="1"/>
    <col min="3" max="3" width="10" style="58" bestFit="1" customWidth="1"/>
    <col min="4" max="4" width="21" style="58" bestFit="1" customWidth="1"/>
    <col min="5" max="5" width="17" style="58" bestFit="1" customWidth="1"/>
    <col min="6" max="6" width="22" style="58" bestFit="1" customWidth="1"/>
    <col min="7" max="7" width="28" style="58" bestFit="1" customWidth="1"/>
    <col min="8" max="8" width="36" style="58" bestFit="1" customWidth="1"/>
    <col min="9" max="9" width="8" style="58" bestFit="1" customWidth="1"/>
    <col min="10" max="10" width="27" style="58" bestFit="1" customWidth="1"/>
    <col min="11" max="11" width="11" style="58" bestFit="1" customWidth="1"/>
    <col min="12" max="16384" width="8.88671875" style="58"/>
  </cols>
  <sheetData>
    <row r="1" spans="1:11" ht="26.4" x14ac:dyDescent="0.25">
      <c r="A1" s="56" t="s">
        <v>115</v>
      </c>
      <c r="B1" s="56" t="s">
        <v>38</v>
      </c>
      <c r="C1" s="57" t="s">
        <v>114</v>
      </c>
      <c r="D1" s="56" t="s">
        <v>113</v>
      </c>
      <c r="E1" s="56" t="s">
        <v>112</v>
      </c>
      <c r="F1" s="56" t="s">
        <v>111</v>
      </c>
      <c r="G1" s="56" t="s">
        <v>110</v>
      </c>
      <c r="H1" s="56" t="s">
        <v>109</v>
      </c>
      <c r="I1" s="56" t="s">
        <v>108</v>
      </c>
      <c r="J1" s="56" t="s">
        <v>107</v>
      </c>
      <c r="K1" s="56" t="s">
        <v>106</v>
      </c>
    </row>
    <row r="2" spans="1:11" outlineLevel="3" x14ac:dyDescent="0.25">
      <c r="A2" s="58" t="s">
        <v>191</v>
      </c>
      <c r="B2" s="58" t="s">
        <v>190</v>
      </c>
      <c r="C2" s="58" t="s">
        <v>197</v>
      </c>
      <c r="D2" s="58" t="s">
        <v>60</v>
      </c>
      <c r="E2" s="59">
        <v>10854.98</v>
      </c>
      <c r="F2" s="58" t="s">
        <v>189</v>
      </c>
      <c r="G2" s="58" t="s">
        <v>196</v>
      </c>
      <c r="H2" s="58" t="s">
        <v>194</v>
      </c>
      <c r="I2" s="58" t="s">
        <v>85</v>
      </c>
      <c r="J2" s="58" t="s">
        <v>199</v>
      </c>
      <c r="K2" s="58" t="s">
        <v>78</v>
      </c>
    </row>
    <row r="3" spans="1:11" outlineLevel="3" x14ac:dyDescent="0.25">
      <c r="A3" s="58" t="s">
        <v>191</v>
      </c>
      <c r="B3" s="58" t="s">
        <v>190</v>
      </c>
      <c r="C3" s="58" t="s">
        <v>197</v>
      </c>
      <c r="D3" s="58" t="s">
        <v>60</v>
      </c>
      <c r="E3" s="59">
        <v>10854.98</v>
      </c>
      <c r="F3" s="58" t="s">
        <v>189</v>
      </c>
      <c r="G3" s="58" t="s">
        <v>196</v>
      </c>
      <c r="H3" s="58" t="s">
        <v>194</v>
      </c>
      <c r="I3" s="58" t="s">
        <v>84</v>
      </c>
      <c r="J3" s="58" t="s">
        <v>199</v>
      </c>
      <c r="K3" s="58" t="s">
        <v>78</v>
      </c>
    </row>
    <row r="4" spans="1:11" outlineLevel="3" x14ac:dyDescent="0.25">
      <c r="A4" s="58" t="s">
        <v>191</v>
      </c>
      <c r="B4" s="58" t="s">
        <v>190</v>
      </c>
      <c r="C4" s="58" t="s">
        <v>197</v>
      </c>
      <c r="D4" s="58" t="s">
        <v>60</v>
      </c>
      <c r="E4" s="59">
        <v>10854.98</v>
      </c>
      <c r="F4" s="58" t="s">
        <v>189</v>
      </c>
      <c r="G4" s="58" t="s">
        <v>196</v>
      </c>
      <c r="H4" s="58" t="s">
        <v>194</v>
      </c>
      <c r="I4" s="58" t="s">
        <v>83</v>
      </c>
      <c r="J4" s="58" t="s">
        <v>199</v>
      </c>
      <c r="K4" s="58" t="s">
        <v>78</v>
      </c>
    </row>
    <row r="5" spans="1:11" outlineLevel="3" x14ac:dyDescent="0.25">
      <c r="A5" s="58" t="s">
        <v>191</v>
      </c>
      <c r="B5" s="58" t="s">
        <v>190</v>
      </c>
      <c r="C5" s="58" t="s">
        <v>197</v>
      </c>
      <c r="D5" s="58" t="s">
        <v>60</v>
      </c>
      <c r="E5" s="59">
        <v>10854.98</v>
      </c>
      <c r="F5" s="58" t="s">
        <v>189</v>
      </c>
      <c r="G5" s="58" t="s">
        <v>196</v>
      </c>
      <c r="H5" s="58" t="s">
        <v>194</v>
      </c>
      <c r="I5" s="58" t="s">
        <v>82</v>
      </c>
      <c r="J5" s="58" t="s">
        <v>199</v>
      </c>
      <c r="K5" s="58" t="s">
        <v>78</v>
      </c>
    </row>
    <row r="6" spans="1:11" outlineLevel="3" x14ac:dyDescent="0.25">
      <c r="A6" s="58" t="s">
        <v>191</v>
      </c>
      <c r="B6" s="58" t="s">
        <v>190</v>
      </c>
      <c r="C6" s="58" t="s">
        <v>197</v>
      </c>
      <c r="D6" s="58" t="s">
        <v>60</v>
      </c>
      <c r="E6" s="59">
        <v>10854.98</v>
      </c>
      <c r="F6" s="58" t="s">
        <v>189</v>
      </c>
      <c r="G6" s="58" t="s">
        <v>196</v>
      </c>
      <c r="H6" s="58" t="s">
        <v>194</v>
      </c>
      <c r="I6" s="58" t="s">
        <v>81</v>
      </c>
      <c r="J6" s="58" t="s">
        <v>199</v>
      </c>
      <c r="K6" s="58" t="s">
        <v>78</v>
      </c>
    </row>
    <row r="7" spans="1:11" outlineLevel="3" x14ac:dyDescent="0.25">
      <c r="A7" s="58" t="s">
        <v>191</v>
      </c>
      <c r="B7" s="58" t="s">
        <v>190</v>
      </c>
      <c r="C7" s="58" t="s">
        <v>197</v>
      </c>
      <c r="D7" s="58" t="s">
        <v>60</v>
      </c>
      <c r="E7" s="59">
        <v>10854.98</v>
      </c>
      <c r="F7" s="58" t="s">
        <v>189</v>
      </c>
      <c r="G7" s="58" t="s">
        <v>196</v>
      </c>
      <c r="H7" s="58" t="s">
        <v>194</v>
      </c>
      <c r="I7" s="58" t="s">
        <v>79</v>
      </c>
      <c r="J7" s="58" t="s">
        <v>199</v>
      </c>
      <c r="K7" s="58" t="s">
        <v>78</v>
      </c>
    </row>
    <row r="8" spans="1:11" outlineLevel="2" x14ac:dyDescent="0.25">
      <c r="A8" s="56" t="s">
        <v>191</v>
      </c>
      <c r="B8" s="56" t="s">
        <v>60</v>
      </c>
      <c r="C8" s="56" t="s">
        <v>60</v>
      </c>
      <c r="D8" s="56" t="s">
        <v>60</v>
      </c>
      <c r="E8" s="60">
        <v>65129.88</v>
      </c>
      <c r="F8" s="56" t="s">
        <v>60</v>
      </c>
      <c r="G8" s="56" t="s">
        <v>60</v>
      </c>
      <c r="H8" s="56" t="s">
        <v>60</v>
      </c>
      <c r="I8" s="56" t="s">
        <v>60</v>
      </c>
      <c r="J8" s="56" t="s">
        <v>199</v>
      </c>
      <c r="K8" s="56" t="s">
        <v>60</v>
      </c>
    </row>
    <row r="9" spans="1:11" outlineLevel="3" x14ac:dyDescent="0.25">
      <c r="A9" s="58" t="s">
        <v>191</v>
      </c>
      <c r="B9" s="58" t="s">
        <v>190</v>
      </c>
      <c r="C9" s="58" t="s">
        <v>197</v>
      </c>
      <c r="D9" s="58" t="s">
        <v>60</v>
      </c>
      <c r="E9" s="59">
        <v>10854.92</v>
      </c>
      <c r="F9" s="58" t="s">
        <v>189</v>
      </c>
      <c r="G9" s="58" t="s">
        <v>196</v>
      </c>
      <c r="H9" s="58" t="s">
        <v>192</v>
      </c>
      <c r="I9" s="58" t="s">
        <v>101</v>
      </c>
      <c r="J9" s="58" t="s">
        <v>198</v>
      </c>
      <c r="K9" s="58" t="s">
        <v>70</v>
      </c>
    </row>
    <row r="10" spans="1:11" outlineLevel="3" x14ac:dyDescent="0.25">
      <c r="A10" s="58" t="s">
        <v>191</v>
      </c>
      <c r="B10" s="58" t="s">
        <v>190</v>
      </c>
      <c r="C10" s="58" t="s">
        <v>197</v>
      </c>
      <c r="D10" s="58" t="s">
        <v>60</v>
      </c>
      <c r="E10" s="59">
        <v>10854.92</v>
      </c>
      <c r="F10" s="58" t="s">
        <v>189</v>
      </c>
      <c r="G10" s="58" t="s">
        <v>196</v>
      </c>
      <c r="H10" s="58" t="s">
        <v>188</v>
      </c>
      <c r="I10" s="58" t="s">
        <v>101</v>
      </c>
      <c r="J10" s="58" t="s">
        <v>198</v>
      </c>
      <c r="K10" s="58" t="s">
        <v>70</v>
      </c>
    </row>
    <row r="11" spans="1:11" outlineLevel="2" x14ac:dyDescent="0.25">
      <c r="A11" s="56" t="s">
        <v>191</v>
      </c>
      <c r="B11" s="56" t="s">
        <v>60</v>
      </c>
      <c r="C11" s="56" t="s">
        <v>60</v>
      </c>
      <c r="D11" s="56" t="s">
        <v>60</v>
      </c>
      <c r="E11" s="60">
        <v>21709.84</v>
      </c>
      <c r="F11" s="56" t="s">
        <v>60</v>
      </c>
      <c r="G11" s="56" t="s">
        <v>60</v>
      </c>
      <c r="H11" s="56" t="s">
        <v>60</v>
      </c>
      <c r="I11" s="56" t="s">
        <v>60</v>
      </c>
      <c r="J11" s="56" t="s">
        <v>198</v>
      </c>
      <c r="K11" s="56" t="s">
        <v>60</v>
      </c>
    </row>
    <row r="12" spans="1:11" outlineLevel="3" x14ac:dyDescent="0.25">
      <c r="A12" s="58" t="s">
        <v>191</v>
      </c>
      <c r="B12" s="58" t="s">
        <v>190</v>
      </c>
      <c r="C12" s="58" t="s">
        <v>197</v>
      </c>
      <c r="D12" s="58" t="s">
        <v>60</v>
      </c>
      <c r="E12" s="59">
        <v>-10854.92</v>
      </c>
      <c r="F12" s="58" t="s">
        <v>189</v>
      </c>
      <c r="G12" s="58" t="s">
        <v>196</v>
      </c>
      <c r="H12" s="58" t="s">
        <v>193</v>
      </c>
      <c r="I12" s="58" t="s">
        <v>71</v>
      </c>
      <c r="J12" s="58" t="s">
        <v>195</v>
      </c>
      <c r="K12" s="58" t="s">
        <v>70</v>
      </c>
    </row>
    <row r="13" spans="1:11" outlineLevel="2" x14ac:dyDescent="0.25">
      <c r="A13" s="56" t="s">
        <v>191</v>
      </c>
      <c r="B13" s="56" t="s">
        <v>60</v>
      </c>
      <c r="C13" s="56" t="s">
        <v>60</v>
      </c>
      <c r="D13" s="56" t="s">
        <v>60</v>
      </c>
      <c r="E13" s="60">
        <v>-10854.92</v>
      </c>
      <c r="F13" s="56" t="s">
        <v>60</v>
      </c>
      <c r="G13" s="56" t="s">
        <v>60</v>
      </c>
      <c r="H13" s="56" t="s">
        <v>60</v>
      </c>
      <c r="I13" s="56" t="s">
        <v>60</v>
      </c>
      <c r="J13" s="56" t="s">
        <v>195</v>
      </c>
      <c r="K13" s="56" t="s">
        <v>60</v>
      </c>
    </row>
    <row r="14" spans="1:11" outlineLevel="1" x14ac:dyDescent="0.25">
      <c r="A14" s="56" t="s">
        <v>191</v>
      </c>
      <c r="B14" s="56" t="s">
        <v>60</v>
      </c>
      <c r="C14" s="56" t="s">
        <v>60</v>
      </c>
      <c r="D14" s="56" t="s">
        <v>60</v>
      </c>
      <c r="E14" s="60">
        <v>75984.800000000003</v>
      </c>
      <c r="F14" s="56" t="s">
        <v>60</v>
      </c>
      <c r="G14" s="56" t="s">
        <v>60</v>
      </c>
      <c r="H14" s="56" t="s">
        <v>60</v>
      </c>
      <c r="I14" s="56" t="s">
        <v>60</v>
      </c>
      <c r="J14" s="56" t="s">
        <v>60</v>
      </c>
      <c r="K14" s="56" t="s">
        <v>60</v>
      </c>
    </row>
    <row r="15" spans="1:11" x14ac:dyDescent="0.25">
      <c r="A15" s="56" t="s">
        <v>60</v>
      </c>
      <c r="B15" s="56" t="s">
        <v>60</v>
      </c>
      <c r="C15" s="56" t="s">
        <v>60</v>
      </c>
      <c r="D15" s="56" t="s">
        <v>60</v>
      </c>
      <c r="E15" s="60">
        <v>75984.800000000003</v>
      </c>
      <c r="F15" s="56" t="s">
        <v>60</v>
      </c>
      <c r="G15" s="56" t="s">
        <v>60</v>
      </c>
      <c r="H15" s="56" t="s">
        <v>60</v>
      </c>
      <c r="I15" s="56" t="s">
        <v>60</v>
      </c>
      <c r="J15" s="56" t="s">
        <v>60</v>
      </c>
      <c r="K15" s="56" t="s">
        <v>60</v>
      </c>
    </row>
  </sheetData>
  <pageMargins left="0.7" right="0.7" top="0.75" bottom="0.75" header="0.3" footer="0.3"/>
  <pageSetup scale="45" orientation="portrait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XFD1048576"/>
    </sheetView>
  </sheetViews>
  <sheetFormatPr defaultColWidth="9.109375" defaultRowHeight="13.2" x14ac:dyDescent="0.25"/>
  <cols>
    <col min="1" max="1" width="9" style="50" bestFit="1" customWidth="1"/>
    <col min="2" max="2" width="38.109375" style="50" bestFit="1" customWidth="1"/>
    <col min="3" max="3" width="15" style="50" bestFit="1" customWidth="1"/>
    <col min="4" max="4" width="11.109375" style="50" bestFit="1" customWidth="1"/>
    <col min="5" max="5" width="11" style="50" bestFit="1" customWidth="1"/>
    <col min="6" max="6" width="9.5546875" style="55" bestFit="1" customWidth="1"/>
    <col min="7" max="16384" width="9.109375" style="50"/>
  </cols>
  <sheetData>
    <row r="1" spans="1:6" x14ac:dyDescent="0.25">
      <c r="A1" s="50" t="s">
        <v>37</v>
      </c>
      <c r="B1" s="50" t="s">
        <v>60</v>
      </c>
      <c r="C1" s="50" t="s">
        <v>210</v>
      </c>
      <c r="D1" s="50" t="s">
        <v>60</v>
      </c>
      <c r="E1" s="50" t="s">
        <v>220</v>
      </c>
      <c r="F1" s="55" t="s">
        <v>211</v>
      </c>
    </row>
    <row r="2" spans="1:6" x14ac:dyDescent="0.25">
      <c r="A2" s="50" t="s">
        <v>212</v>
      </c>
      <c r="B2" s="50" t="s">
        <v>213</v>
      </c>
      <c r="C2" s="50" t="s">
        <v>214</v>
      </c>
      <c r="D2" s="50" t="s">
        <v>215</v>
      </c>
      <c r="E2" s="50" t="s">
        <v>221</v>
      </c>
      <c r="F2" s="55">
        <v>-20949.77</v>
      </c>
    </row>
    <row r="3" spans="1:6" x14ac:dyDescent="0.25">
      <c r="A3" s="50" t="s">
        <v>60</v>
      </c>
      <c r="B3" s="50" t="s">
        <v>60</v>
      </c>
      <c r="C3" s="50" t="s">
        <v>60</v>
      </c>
      <c r="D3" s="50" t="s">
        <v>60</v>
      </c>
      <c r="E3" s="50" t="s">
        <v>222</v>
      </c>
      <c r="F3" s="55">
        <v>-62849.31</v>
      </c>
    </row>
    <row r="4" spans="1:6" x14ac:dyDescent="0.25">
      <c r="A4" s="50" t="s">
        <v>60</v>
      </c>
      <c r="B4" s="50" t="s">
        <v>60</v>
      </c>
      <c r="C4" s="50" t="s">
        <v>60</v>
      </c>
      <c r="D4" s="50" t="s">
        <v>60</v>
      </c>
      <c r="E4" s="50" t="s">
        <v>223</v>
      </c>
      <c r="F4" s="55">
        <v>-41899.54</v>
      </c>
    </row>
    <row r="5" spans="1:6" x14ac:dyDescent="0.25">
      <c r="A5" s="50" t="s">
        <v>60</v>
      </c>
      <c r="B5" s="50" t="s">
        <v>60</v>
      </c>
      <c r="C5" s="50" t="s">
        <v>60</v>
      </c>
      <c r="D5" s="50" t="s">
        <v>60</v>
      </c>
      <c r="E5" s="50" t="s">
        <v>224</v>
      </c>
      <c r="F5" s="55">
        <v>-20949.77</v>
      </c>
    </row>
    <row r="6" spans="1:6" x14ac:dyDescent="0.25">
      <c r="A6" s="50" t="s">
        <v>60</v>
      </c>
      <c r="B6" s="50" t="s">
        <v>60</v>
      </c>
      <c r="C6" s="50" t="s">
        <v>60</v>
      </c>
      <c r="D6" s="50" t="s">
        <v>60</v>
      </c>
      <c r="E6" s="50" t="s">
        <v>225</v>
      </c>
      <c r="F6" s="55">
        <v>-20949.77</v>
      </c>
    </row>
    <row r="7" spans="1:6" x14ac:dyDescent="0.25">
      <c r="A7" s="50" t="s">
        <v>60</v>
      </c>
      <c r="B7" s="50" t="s">
        <v>60</v>
      </c>
      <c r="C7" s="50" t="s">
        <v>226</v>
      </c>
      <c r="D7" s="50" t="s">
        <v>60</v>
      </c>
      <c r="E7" s="50" t="s">
        <v>60</v>
      </c>
      <c r="F7" s="28">
        <v>-167598.16</v>
      </c>
    </row>
    <row r="8" spans="1:6" x14ac:dyDescent="0.25">
      <c r="A8" s="50" t="s">
        <v>216</v>
      </c>
      <c r="B8" s="50" t="s">
        <v>217</v>
      </c>
      <c r="C8" s="50" t="s">
        <v>218</v>
      </c>
      <c r="D8" s="50" t="s">
        <v>219</v>
      </c>
      <c r="E8" s="50" t="s">
        <v>221</v>
      </c>
      <c r="F8" s="55">
        <v>-81400.67</v>
      </c>
    </row>
    <row r="9" spans="1:6" x14ac:dyDescent="0.25">
      <c r="A9" s="50" t="s">
        <v>60</v>
      </c>
      <c r="B9" s="50" t="s">
        <v>60</v>
      </c>
      <c r="C9" s="50" t="s">
        <v>60</v>
      </c>
      <c r="D9" s="50" t="s">
        <v>60</v>
      </c>
      <c r="E9" s="50" t="s">
        <v>222</v>
      </c>
      <c r="F9" s="55">
        <v>-215034.45</v>
      </c>
    </row>
    <row r="10" spans="1:6" x14ac:dyDescent="0.25">
      <c r="A10" s="50" t="s">
        <v>60</v>
      </c>
      <c r="B10" s="50" t="s">
        <v>60</v>
      </c>
      <c r="C10" s="50" t="s">
        <v>60</v>
      </c>
      <c r="D10" s="50" t="s">
        <v>60</v>
      </c>
      <c r="E10" s="50" t="s">
        <v>227</v>
      </c>
      <c r="F10" s="55">
        <v>-30932.5</v>
      </c>
    </row>
    <row r="11" spans="1:6" x14ac:dyDescent="0.25">
      <c r="A11" s="50" t="s">
        <v>60</v>
      </c>
      <c r="B11" s="50" t="s">
        <v>60</v>
      </c>
      <c r="C11" s="50" t="s">
        <v>60</v>
      </c>
      <c r="D11" s="50" t="s">
        <v>60</v>
      </c>
      <c r="E11" s="50" t="s">
        <v>228</v>
      </c>
      <c r="F11" s="55">
        <v>-53325</v>
      </c>
    </row>
    <row r="12" spans="1:6" x14ac:dyDescent="0.25">
      <c r="A12" s="50" t="s">
        <v>60</v>
      </c>
      <c r="B12" s="50" t="s">
        <v>60</v>
      </c>
      <c r="C12" s="50" t="s">
        <v>60</v>
      </c>
      <c r="D12" s="50" t="s">
        <v>60</v>
      </c>
      <c r="E12" s="50" t="s">
        <v>223</v>
      </c>
      <c r="F12" s="55">
        <v>-198351.34</v>
      </c>
    </row>
    <row r="13" spans="1:6" x14ac:dyDescent="0.25">
      <c r="A13" s="50" t="s">
        <v>60</v>
      </c>
      <c r="B13" s="50" t="s">
        <v>60</v>
      </c>
      <c r="C13" s="50" t="s">
        <v>60</v>
      </c>
      <c r="D13" s="50" t="s">
        <v>60</v>
      </c>
      <c r="E13" s="50" t="s">
        <v>224</v>
      </c>
      <c r="F13" s="55">
        <v>-76149.009999999995</v>
      </c>
    </row>
    <row r="14" spans="1:6" x14ac:dyDescent="0.25">
      <c r="A14" s="50" t="s">
        <v>60</v>
      </c>
      <c r="B14" s="50" t="s">
        <v>60</v>
      </c>
      <c r="C14" s="50" t="s">
        <v>60</v>
      </c>
      <c r="D14" s="50" t="s">
        <v>60</v>
      </c>
      <c r="E14" s="50" t="s">
        <v>225</v>
      </c>
      <c r="F14" s="55">
        <v>-35775</v>
      </c>
    </row>
    <row r="15" spans="1:6" x14ac:dyDescent="0.25">
      <c r="A15" s="50" t="s">
        <v>60</v>
      </c>
      <c r="B15" s="50" t="s">
        <v>60</v>
      </c>
      <c r="C15" s="50" t="s">
        <v>226</v>
      </c>
      <c r="D15" s="50" t="s">
        <v>60</v>
      </c>
      <c r="E15" s="50" t="s">
        <v>60</v>
      </c>
      <c r="F15" s="28">
        <v>-690967.97</v>
      </c>
    </row>
  </sheetData>
  <pageMargins left="0.7" right="0.7" top="0.75" bottom="0.75" header="0.3" footer="0.3"/>
  <pageSetup scale="98"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29"/>
  <sheetViews>
    <sheetView workbookViewId="0">
      <selection sqref="A1:XFD1048576"/>
    </sheetView>
  </sheetViews>
  <sheetFormatPr defaultColWidth="8.88671875" defaultRowHeight="13.2" x14ac:dyDescent="0.25"/>
  <cols>
    <col min="1" max="1" width="5" style="33" bestFit="1" customWidth="1"/>
    <col min="2" max="2" width="10" style="33" bestFit="1" customWidth="1"/>
    <col min="3" max="3" width="9.33203125" style="33" bestFit="1" customWidth="1"/>
    <col min="4" max="4" width="13.44140625" style="33" bestFit="1" customWidth="1"/>
    <col min="5" max="6" width="7.88671875" style="33" bestFit="1" customWidth="1"/>
    <col min="7" max="7" width="12.33203125" style="33" bestFit="1" customWidth="1"/>
    <col min="8" max="8" width="11.44140625" style="33" bestFit="1" customWidth="1"/>
    <col min="9" max="9" width="10.44140625" style="33" bestFit="1" customWidth="1"/>
    <col min="10" max="10" width="13.44140625" style="33" bestFit="1" customWidth="1"/>
    <col min="11" max="13" width="7.88671875" style="33" bestFit="1" customWidth="1"/>
    <col min="14" max="14" width="10.44140625" style="33" bestFit="1" customWidth="1"/>
    <col min="15" max="16384" width="8.88671875" style="33"/>
  </cols>
  <sheetData>
    <row r="1" spans="1:14" x14ac:dyDescent="0.25">
      <c r="B1" s="26" t="s">
        <v>247</v>
      </c>
      <c r="C1" s="26"/>
      <c r="D1" s="26"/>
      <c r="E1" s="26"/>
      <c r="F1" s="26"/>
      <c r="G1" s="26"/>
      <c r="H1" s="26" t="s">
        <v>248</v>
      </c>
      <c r="I1" s="26"/>
      <c r="J1" s="26"/>
      <c r="K1" s="26"/>
      <c r="L1" s="26"/>
      <c r="M1" s="26"/>
    </row>
    <row r="2" spans="1:14" x14ac:dyDescent="0.25">
      <c r="A2" s="33" t="s">
        <v>181</v>
      </c>
      <c r="B2" s="26" t="s">
        <v>25</v>
      </c>
      <c r="C2" s="26" t="s">
        <v>182</v>
      </c>
      <c r="D2" s="26" t="s">
        <v>183</v>
      </c>
      <c r="E2" s="26" t="s">
        <v>184</v>
      </c>
      <c r="F2" s="26" t="s">
        <v>184</v>
      </c>
      <c r="G2" s="26" t="s">
        <v>184</v>
      </c>
      <c r="H2" s="26" t="s">
        <v>25</v>
      </c>
      <c r="I2" s="26" t="s">
        <v>182</v>
      </c>
      <c r="J2" s="26" t="s">
        <v>183</v>
      </c>
      <c r="K2" s="26" t="s">
        <v>184</v>
      </c>
      <c r="L2" s="26" t="s">
        <v>184</v>
      </c>
      <c r="M2" s="26" t="s">
        <v>184</v>
      </c>
    </row>
    <row r="3" spans="1:14" x14ac:dyDescent="0.25">
      <c r="A3" s="33">
        <v>100</v>
      </c>
      <c r="B3" s="47">
        <v>37370.660000000003</v>
      </c>
      <c r="C3" s="47">
        <v>11889.46</v>
      </c>
      <c r="D3" s="47">
        <v>5376.29</v>
      </c>
      <c r="E3" s="47">
        <v>1986.18</v>
      </c>
      <c r="F3" s="47">
        <v>1648</v>
      </c>
      <c r="G3" s="47">
        <v>709.41</v>
      </c>
      <c r="H3" s="47">
        <f t="shared" ref="H3:M3" si="0">+B3*12</f>
        <v>448447.92000000004</v>
      </c>
      <c r="I3" s="47">
        <f t="shared" si="0"/>
        <v>142673.51999999999</v>
      </c>
      <c r="J3" s="47">
        <f t="shared" si="0"/>
        <v>64515.479999999996</v>
      </c>
      <c r="K3" s="47">
        <f t="shared" si="0"/>
        <v>23834.16</v>
      </c>
      <c r="L3" s="47">
        <f t="shared" si="0"/>
        <v>19776</v>
      </c>
      <c r="M3" s="47">
        <f t="shared" si="0"/>
        <v>8512.92</v>
      </c>
    </row>
    <row r="4" spans="1:14" x14ac:dyDescent="0.25">
      <c r="A4" s="33">
        <v>200</v>
      </c>
      <c r="B4" s="47">
        <v>58637.33</v>
      </c>
      <c r="C4" s="47">
        <v>18655.52</v>
      </c>
      <c r="D4" s="47">
        <v>8435.83</v>
      </c>
      <c r="E4" s="47"/>
      <c r="F4" s="47"/>
      <c r="G4" s="47"/>
      <c r="H4" s="47">
        <f>+B4*12</f>
        <v>703647.96</v>
      </c>
      <c r="I4" s="47">
        <f t="shared" ref="I4" si="1">+C4*12</f>
        <v>223866.23999999999</v>
      </c>
      <c r="J4" s="47">
        <f t="shared" ref="J4" si="2">+D4*12</f>
        <v>101229.95999999999</v>
      </c>
    </row>
    <row r="5" spans="1:14" x14ac:dyDescent="0.25">
      <c r="A5" s="33">
        <v>300</v>
      </c>
      <c r="B5" s="47">
        <v>57010.67</v>
      </c>
      <c r="C5" s="47">
        <v>18137.919999999998</v>
      </c>
      <c r="D5" s="47">
        <v>8201.7900000000009</v>
      </c>
      <c r="E5" s="47"/>
      <c r="F5" s="47"/>
      <c r="G5" s="47"/>
      <c r="H5" s="47">
        <f>+B5*12</f>
        <v>684128.04</v>
      </c>
      <c r="I5" s="47">
        <f t="shared" ref="I5" si="3">+C5*12</f>
        <v>217655.03999999998</v>
      </c>
      <c r="J5" s="47">
        <f t="shared" ref="J5" si="4">+D5*12</f>
        <v>98421.48000000001</v>
      </c>
    </row>
    <row r="6" spans="1:14" x14ac:dyDescent="0.25">
      <c r="A6" s="33">
        <v>400</v>
      </c>
      <c r="B6" s="47">
        <v>56909.33</v>
      </c>
      <c r="C6" s="47">
        <v>18105.66</v>
      </c>
      <c r="D6" s="47">
        <v>8180.94</v>
      </c>
      <c r="E6" s="47"/>
      <c r="F6" s="47"/>
      <c r="G6" s="47"/>
      <c r="H6" s="47">
        <f>+B6*12</f>
        <v>682911.96</v>
      </c>
      <c r="I6" s="47">
        <f t="shared" ref="I6" si="5">+C6*12</f>
        <v>217267.91999999998</v>
      </c>
      <c r="J6" s="47">
        <f t="shared" ref="J6" si="6">+D6*12</f>
        <v>98171.28</v>
      </c>
    </row>
    <row r="7" spans="1:14" x14ac:dyDescent="0.25">
      <c r="A7" s="33">
        <v>500</v>
      </c>
      <c r="B7" s="47">
        <v>56882.67</v>
      </c>
      <c r="C7" s="47">
        <v>18097.14</v>
      </c>
      <c r="D7" s="47">
        <v>8183.34</v>
      </c>
      <c r="E7" s="47"/>
      <c r="F7" s="47"/>
      <c r="G7" s="47"/>
      <c r="H7" s="47">
        <f t="shared" ref="H7:H13" si="7">+B7*12</f>
        <v>682592.04</v>
      </c>
      <c r="I7" s="47">
        <f t="shared" ref="I7:I13" si="8">+C7*12</f>
        <v>217165.68</v>
      </c>
      <c r="J7" s="47">
        <f t="shared" ref="J7:J13" si="9">+D7*12</f>
        <v>98200.08</v>
      </c>
    </row>
    <row r="8" spans="1:14" x14ac:dyDescent="0.25">
      <c r="A8" s="33">
        <v>600</v>
      </c>
      <c r="B8" s="47">
        <v>56858.67</v>
      </c>
      <c r="C8" s="47">
        <v>18089.63</v>
      </c>
      <c r="D8" s="47">
        <v>8179.95</v>
      </c>
      <c r="E8" s="47"/>
      <c r="F8" s="47"/>
      <c r="G8" s="47"/>
      <c r="H8" s="47">
        <f t="shared" si="7"/>
        <v>682304.04</v>
      </c>
      <c r="I8" s="47">
        <f t="shared" si="8"/>
        <v>217075.56</v>
      </c>
      <c r="J8" s="47">
        <f t="shared" si="9"/>
        <v>98159.4</v>
      </c>
    </row>
    <row r="9" spans="1:14" x14ac:dyDescent="0.25">
      <c r="A9" s="33">
        <v>700</v>
      </c>
      <c r="B9" s="47">
        <v>56781.33</v>
      </c>
      <c r="C9" s="47">
        <v>18064.88</v>
      </c>
      <c r="D9" s="47">
        <v>8168.76</v>
      </c>
      <c r="E9" s="47"/>
      <c r="F9" s="47"/>
      <c r="G9" s="47"/>
      <c r="H9" s="47">
        <f t="shared" si="7"/>
        <v>681375.96</v>
      </c>
      <c r="I9" s="47">
        <f t="shared" si="8"/>
        <v>216778.56</v>
      </c>
      <c r="J9" s="47">
        <f t="shared" si="9"/>
        <v>98025.12</v>
      </c>
    </row>
    <row r="10" spans="1:14" x14ac:dyDescent="0.25">
      <c r="A10" s="33">
        <v>800</v>
      </c>
      <c r="B10" s="47">
        <v>56738.67</v>
      </c>
      <c r="C10" s="47">
        <v>18051.29</v>
      </c>
      <c r="D10" s="47">
        <v>8162.61</v>
      </c>
      <c r="E10" s="47"/>
      <c r="F10" s="47"/>
      <c r="G10" s="47"/>
      <c r="H10" s="47">
        <f t="shared" si="7"/>
        <v>680864.04</v>
      </c>
      <c r="I10" s="47">
        <f t="shared" si="8"/>
        <v>216615.48</v>
      </c>
      <c r="J10" s="47">
        <f t="shared" si="9"/>
        <v>97951.319999999992</v>
      </c>
    </row>
    <row r="11" spans="1:14" x14ac:dyDescent="0.25">
      <c r="A11" s="33">
        <v>900</v>
      </c>
      <c r="B11" s="47">
        <v>56669.33</v>
      </c>
      <c r="C11" s="47">
        <v>18029.37</v>
      </c>
      <c r="D11" s="47">
        <v>8152.69</v>
      </c>
      <c r="E11" s="47"/>
      <c r="F11" s="47"/>
      <c r="G11" s="47"/>
      <c r="H11" s="47">
        <f t="shared" si="7"/>
        <v>680031.96</v>
      </c>
      <c r="I11" s="47">
        <f t="shared" si="8"/>
        <v>216352.44</v>
      </c>
      <c r="J11" s="47">
        <f t="shared" si="9"/>
        <v>97832.28</v>
      </c>
    </row>
    <row r="12" spans="1:14" x14ac:dyDescent="0.25">
      <c r="A12" s="33">
        <v>1000</v>
      </c>
      <c r="B12" s="47">
        <v>56290.67</v>
      </c>
      <c r="C12" s="47">
        <v>17908.849999999999</v>
      </c>
      <c r="D12" s="47">
        <v>8098.19</v>
      </c>
      <c r="E12" s="47"/>
      <c r="F12" s="47"/>
      <c r="G12" s="47"/>
      <c r="H12" s="47">
        <f t="shared" si="7"/>
        <v>675488.04</v>
      </c>
      <c r="I12" s="47">
        <f t="shared" si="8"/>
        <v>214906.19999999998</v>
      </c>
      <c r="J12" s="47">
        <f t="shared" si="9"/>
        <v>97178.28</v>
      </c>
    </row>
    <row r="13" spans="1:14" ht="13.8" thickBot="1" x14ac:dyDescent="0.3">
      <c r="A13" s="33">
        <v>1100</v>
      </c>
      <c r="B13" s="47">
        <v>46704</v>
      </c>
      <c r="C13" s="47">
        <v>14858.88</v>
      </c>
      <c r="D13" s="47">
        <v>6719.04</v>
      </c>
      <c r="E13" s="47"/>
      <c r="F13" s="47"/>
      <c r="G13" s="47"/>
      <c r="H13" s="47">
        <f t="shared" si="7"/>
        <v>560448</v>
      </c>
      <c r="I13" s="47">
        <f t="shared" si="8"/>
        <v>178306.56</v>
      </c>
      <c r="J13" s="47">
        <f t="shared" si="9"/>
        <v>80628.479999999996</v>
      </c>
    </row>
    <row r="14" spans="1:14" ht="13.8" thickBot="1" x14ac:dyDescent="0.3">
      <c r="B14" s="47"/>
      <c r="C14" s="47"/>
      <c r="D14" s="47"/>
      <c r="E14" s="47"/>
      <c r="F14" s="47"/>
      <c r="G14" s="47"/>
      <c r="H14" s="27">
        <f>SUM(H3:H13)</f>
        <v>7162239.96</v>
      </c>
      <c r="I14" s="28">
        <f t="shared" ref="I14:M14" si="10">SUM(I3:I13)</f>
        <v>2278663.2000000002</v>
      </c>
      <c r="J14" s="28">
        <f t="shared" si="10"/>
        <v>1030313.16</v>
      </c>
      <c r="K14" s="28">
        <f t="shared" si="10"/>
        <v>23834.16</v>
      </c>
      <c r="L14" s="28">
        <f t="shared" si="10"/>
        <v>19776</v>
      </c>
      <c r="M14" s="28">
        <f t="shared" si="10"/>
        <v>8512.92</v>
      </c>
      <c r="N14" s="27">
        <f>SUM(I14:M14)</f>
        <v>3361099.4400000004</v>
      </c>
    </row>
    <row r="15" spans="1:14" x14ac:dyDescent="0.25">
      <c r="B15" s="47"/>
      <c r="C15" s="47"/>
      <c r="D15" s="47"/>
      <c r="E15" s="47"/>
      <c r="F15" s="47"/>
      <c r="G15" s="47"/>
      <c r="H15" s="47"/>
      <c r="I15" s="47"/>
      <c r="J15" s="47"/>
    </row>
    <row r="16" spans="1:14" x14ac:dyDescent="0.25">
      <c r="B16" s="47"/>
      <c r="C16" s="47"/>
      <c r="D16" s="47"/>
      <c r="E16" s="47"/>
      <c r="F16" s="47"/>
      <c r="G16" s="47"/>
      <c r="I16" s="47"/>
      <c r="J16" s="47"/>
    </row>
    <row r="17" spans="2:10" x14ac:dyDescent="0.25">
      <c r="B17" s="47"/>
      <c r="C17" s="47"/>
      <c r="D17" s="47"/>
      <c r="E17" s="47"/>
      <c r="F17" s="47"/>
      <c r="G17" s="47"/>
      <c r="H17" s="47"/>
      <c r="I17" s="47"/>
      <c r="J17" s="47"/>
    </row>
    <row r="18" spans="2:10" x14ac:dyDescent="0.25">
      <c r="B18" s="47"/>
      <c r="C18" s="47"/>
      <c r="D18" s="47"/>
      <c r="E18" s="47"/>
      <c r="F18" s="47"/>
      <c r="G18" s="47"/>
      <c r="H18" s="47"/>
      <c r="I18" s="47"/>
      <c r="J18" s="47"/>
    </row>
    <row r="19" spans="2:10" x14ac:dyDescent="0.25">
      <c r="B19" s="47"/>
      <c r="C19" s="47"/>
      <c r="D19" s="47"/>
      <c r="E19" s="47"/>
      <c r="F19" s="47"/>
      <c r="G19" s="47"/>
      <c r="H19" s="47"/>
      <c r="I19" s="47"/>
      <c r="J19" s="47"/>
    </row>
    <row r="20" spans="2:10" x14ac:dyDescent="0.25">
      <c r="B20" s="47"/>
      <c r="C20" s="47"/>
      <c r="D20" s="47"/>
      <c r="E20" s="47"/>
      <c r="F20" s="47"/>
      <c r="G20" s="47"/>
      <c r="H20" s="47"/>
      <c r="I20" s="47"/>
      <c r="J20" s="47"/>
    </row>
    <row r="21" spans="2:10" x14ac:dyDescent="0.25">
      <c r="B21" s="47"/>
      <c r="C21" s="47"/>
      <c r="D21" s="47"/>
      <c r="E21" s="47"/>
      <c r="F21" s="47"/>
      <c r="G21" s="47"/>
      <c r="H21" s="47"/>
      <c r="I21" s="47"/>
      <c r="J21" s="47"/>
    </row>
    <row r="22" spans="2:10" x14ac:dyDescent="0.25">
      <c r="B22" s="47"/>
      <c r="C22" s="47"/>
      <c r="D22" s="47"/>
      <c r="E22" s="47"/>
      <c r="F22" s="47"/>
      <c r="G22" s="47"/>
      <c r="H22" s="47"/>
      <c r="I22" s="47"/>
      <c r="J22" s="47"/>
    </row>
    <row r="23" spans="2:10" x14ac:dyDescent="0.25">
      <c r="B23" s="47"/>
      <c r="C23" s="47"/>
      <c r="D23" s="47"/>
      <c r="E23" s="47"/>
      <c r="F23" s="47"/>
      <c r="G23" s="47"/>
      <c r="H23" s="47"/>
      <c r="I23" s="47"/>
      <c r="J23" s="47"/>
    </row>
    <row r="24" spans="2:10" x14ac:dyDescent="0.25">
      <c r="B24" s="47"/>
      <c r="C24" s="47"/>
      <c r="D24" s="47"/>
      <c r="E24" s="47"/>
      <c r="F24" s="47"/>
      <c r="G24" s="47"/>
      <c r="H24" s="47"/>
      <c r="I24" s="47"/>
      <c r="J24" s="47"/>
    </row>
    <row r="25" spans="2:10" x14ac:dyDescent="0.25">
      <c r="B25" s="47"/>
      <c r="C25" s="47"/>
      <c r="D25" s="47"/>
      <c r="E25" s="47"/>
      <c r="F25" s="47"/>
      <c r="G25" s="47"/>
      <c r="H25" s="47"/>
      <c r="I25" s="47"/>
      <c r="J25" s="47"/>
    </row>
    <row r="26" spans="2:10" x14ac:dyDescent="0.25">
      <c r="B26" s="47"/>
      <c r="C26" s="47"/>
      <c r="D26" s="47"/>
      <c r="E26" s="47"/>
      <c r="F26" s="47"/>
      <c r="G26" s="47"/>
      <c r="H26" s="47"/>
      <c r="I26" s="47"/>
      <c r="J26" s="47"/>
    </row>
    <row r="27" spans="2:10" x14ac:dyDescent="0.25">
      <c r="B27" s="47"/>
      <c r="C27" s="47"/>
      <c r="D27" s="47"/>
      <c r="E27" s="47"/>
      <c r="F27" s="47"/>
      <c r="G27" s="47"/>
      <c r="H27" s="47"/>
      <c r="I27" s="47"/>
      <c r="J27" s="47"/>
    </row>
    <row r="28" spans="2:10" x14ac:dyDescent="0.25">
      <c r="B28" s="47"/>
      <c r="C28" s="47"/>
      <c r="D28" s="47"/>
      <c r="E28" s="47"/>
      <c r="F28" s="47"/>
      <c r="G28" s="47"/>
      <c r="H28" s="47"/>
      <c r="I28" s="47"/>
      <c r="J28" s="47"/>
    </row>
    <row r="29" spans="2:10" x14ac:dyDescent="0.25">
      <c r="B29" s="47"/>
      <c r="C29" s="47"/>
      <c r="D29" s="47"/>
      <c r="E29" s="47"/>
      <c r="F29" s="47"/>
      <c r="G29" s="47"/>
      <c r="H29" s="47"/>
      <c r="I29" s="47"/>
      <c r="J29" s="47"/>
    </row>
  </sheetData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13"/>
  <sheetViews>
    <sheetView workbookViewId="0">
      <selection sqref="A1:XFD1048576"/>
    </sheetView>
  </sheetViews>
  <sheetFormatPr defaultColWidth="8.88671875" defaultRowHeight="13.2" x14ac:dyDescent="0.25"/>
  <cols>
    <col min="1" max="1" width="8.88671875" style="33"/>
    <col min="2" max="2" width="20.6640625" style="33" bestFit="1" customWidth="1"/>
    <col min="3" max="3" width="13.109375" style="33" bestFit="1" customWidth="1"/>
    <col min="4" max="4" width="10.44140625" style="33" bestFit="1" customWidth="1"/>
    <col min="5" max="5" width="8.88671875" style="33"/>
    <col min="6" max="6" width="10.44140625" style="33" bestFit="1" customWidth="1"/>
    <col min="7" max="16384" width="8.88671875" style="33"/>
  </cols>
  <sheetData>
    <row r="1" spans="1:4" x14ac:dyDescent="0.25">
      <c r="C1" s="53" t="s">
        <v>254</v>
      </c>
      <c r="D1" s="33" t="s">
        <v>249</v>
      </c>
    </row>
    <row r="2" spans="1:4" x14ac:dyDescent="0.25">
      <c r="A2" s="33" t="s">
        <v>252</v>
      </c>
      <c r="B2" s="33" t="s">
        <v>250</v>
      </c>
      <c r="C2" s="47">
        <v>48980.14</v>
      </c>
      <c r="D2" s="28">
        <f>+C2*12</f>
        <v>587761.67999999993</v>
      </c>
    </row>
    <row r="3" spans="1:4" x14ac:dyDescent="0.25">
      <c r="A3" s="33" t="s">
        <v>252</v>
      </c>
      <c r="B3" s="33" t="s">
        <v>251</v>
      </c>
      <c r="C3" s="54">
        <v>70110.13</v>
      </c>
      <c r="D3" s="29">
        <f>+C3*12</f>
        <v>841321.56</v>
      </c>
    </row>
    <row r="4" spans="1:4" x14ac:dyDescent="0.25">
      <c r="C4" s="47">
        <f t="shared" ref="C4:D4" si="0">SUM(C2:C3)</f>
        <v>119090.27</v>
      </c>
      <c r="D4" s="28">
        <f t="shared" si="0"/>
        <v>1429083.24</v>
      </c>
    </row>
    <row r="7" spans="1:4" x14ac:dyDescent="0.25">
      <c r="A7" s="33" t="s">
        <v>253</v>
      </c>
      <c r="B7" s="33" t="s">
        <v>250</v>
      </c>
      <c r="C7" s="47">
        <v>50042.3</v>
      </c>
      <c r="D7" s="28">
        <f t="shared" ref="D7:D9" si="1">+C7*12</f>
        <v>600507.60000000009</v>
      </c>
    </row>
    <row r="9" spans="1:4" x14ac:dyDescent="0.25">
      <c r="A9" s="33" t="s">
        <v>255</v>
      </c>
      <c r="B9" s="33" t="s">
        <v>250</v>
      </c>
      <c r="C9" s="47">
        <v>49964.14</v>
      </c>
      <c r="D9" s="28">
        <f t="shared" si="1"/>
        <v>599569.67999999993</v>
      </c>
    </row>
    <row r="12" spans="1:4" x14ac:dyDescent="0.25">
      <c r="B12" s="33" t="s">
        <v>250</v>
      </c>
      <c r="D12" s="28">
        <f>+D9+D7+D2</f>
        <v>1787838.96</v>
      </c>
    </row>
    <row r="13" spans="1:4" x14ac:dyDescent="0.25">
      <c r="B13" s="33" t="s">
        <v>251</v>
      </c>
      <c r="D13" s="28">
        <f>+D3</f>
        <v>841321.56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15"/>
  <sheetViews>
    <sheetView workbookViewId="0">
      <selection sqref="A1:XFD1048576"/>
    </sheetView>
  </sheetViews>
  <sheetFormatPr defaultColWidth="8.88671875" defaultRowHeight="13.2" x14ac:dyDescent="0.25"/>
  <cols>
    <col min="1" max="1" width="8.88671875" style="33"/>
    <col min="2" max="2" width="20.6640625" style="33" bestFit="1" customWidth="1"/>
    <col min="3" max="3" width="13.109375" style="33" bestFit="1" customWidth="1"/>
    <col min="4" max="4" width="10.44140625" style="33" bestFit="1" customWidth="1"/>
    <col min="5" max="6" width="8.88671875" style="33"/>
    <col min="7" max="7" width="20.6640625" style="33" bestFit="1" customWidth="1"/>
    <col min="8" max="9" width="13.109375" style="33" bestFit="1" customWidth="1"/>
    <col min="10" max="11" width="11.44140625" style="33" bestFit="1" customWidth="1"/>
    <col min="12" max="12" width="10.44140625" style="33" bestFit="1" customWidth="1"/>
    <col min="13" max="13" width="11.44140625" style="33" bestFit="1" customWidth="1"/>
    <col min="14" max="16384" width="8.88671875" style="33"/>
  </cols>
  <sheetData>
    <row r="1" spans="1:13" x14ac:dyDescent="0.25">
      <c r="A1" s="30" t="s">
        <v>260</v>
      </c>
      <c r="C1" s="53" t="s">
        <v>254</v>
      </c>
      <c r="D1" s="33" t="s">
        <v>249</v>
      </c>
      <c r="F1" s="30" t="s">
        <v>259</v>
      </c>
      <c r="H1" s="53" t="s">
        <v>254</v>
      </c>
      <c r="I1" s="33" t="s">
        <v>249</v>
      </c>
    </row>
    <row r="2" spans="1:13" x14ac:dyDescent="0.25">
      <c r="A2" s="33" t="s">
        <v>256</v>
      </c>
      <c r="B2" s="33" t="s">
        <v>250</v>
      </c>
      <c r="C2" s="47">
        <v>19184.93</v>
      </c>
      <c r="D2" s="28">
        <f>+C2*12</f>
        <v>230219.16</v>
      </c>
      <c r="F2" s="33" t="s">
        <v>256</v>
      </c>
      <c r="G2" s="33" t="s">
        <v>250</v>
      </c>
      <c r="H2" s="47">
        <v>22175.360000000001</v>
      </c>
      <c r="I2" s="28">
        <f>+H2*12</f>
        <v>266104.32000000001</v>
      </c>
    </row>
    <row r="3" spans="1:13" x14ac:dyDescent="0.25">
      <c r="A3" s="33" t="s">
        <v>256</v>
      </c>
      <c r="B3" s="33" t="s">
        <v>251</v>
      </c>
      <c r="C3" s="54">
        <v>30940.38</v>
      </c>
      <c r="D3" s="29">
        <f>+C3*12</f>
        <v>371284.56</v>
      </c>
      <c r="F3" s="33" t="s">
        <v>256</v>
      </c>
      <c r="G3" s="33" t="s">
        <v>287</v>
      </c>
      <c r="H3" s="47">
        <v>1.41</v>
      </c>
      <c r="I3" s="28">
        <f>+H3*12</f>
        <v>16.919999999999998</v>
      </c>
    </row>
    <row r="4" spans="1:13" x14ac:dyDescent="0.25">
      <c r="C4" s="47">
        <f t="shared" ref="C4:D4" si="0">SUM(C2:C3)</f>
        <v>50125.31</v>
      </c>
      <c r="D4" s="28">
        <f t="shared" si="0"/>
        <v>601503.72</v>
      </c>
      <c r="F4" s="33" t="s">
        <v>256</v>
      </c>
      <c r="G4" s="33" t="s">
        <v>251</v>
      </c>
      <c r="H4" s="54">
        <v>25500.71</v>
      </c>
      <c r="I4" s="29">
        <f>+H4*12</f>
        <v>306008.52</v>
      </c>
    </row>
    <row r="5" spans="1:13" x14ac:dyDescent="0.25">
      <c r="H5" s="47">
        <f>SUM(H2:H4)</f>
        <v>47677.479999999996</v>
      </c>
      <c r="I5" s="28">
        <f>SUM(I2:I4)</f>
        <v>572129.76</v>
      </c>
    </row>
    <row r="7" spans="1:13" x14ac:dyDescent="0.25">
      <c r="A7" s="33" t="s">
        <v>252</v>
      </c>
      <c r="B7" s="33" t="s">
        <v>250</v>
      </c>
      <c r="C7" s="47">
        <v>16077.64</v>
      </c>
      <c r="D7" s="28">
        <f t="shared" ref="D7:D9" si="1">+C7*12</f>
        <v>192931.68</v>
      </c>
      <c r="F7" s="33" t="s">
        <v>252</v>
      </c>
      <c r="G7" s="33" t="s">
        <v>250</v>
      </c>
      <c r="H7" s="47">
        <v>21312.83</v>
      </c>
      <c r="I7" s="28">
        <f>+H7*12</f>
        <v>255753.96000000002</v>
      </c>
    </row>
    <row r="9" spans="1:13" x14ac:dyDescent="0.25">
      <c r="A9" s="33" t="s">
        <v>257</v>
      </c>
      <c r="B9" s="33" t="s">
        <v>250</v>
      </c>
      <c r="C9" s="47">
        <v>37189.050000000003</v>
      </c>
      <c r="D9" s="28">
        <f t="shared" si="1"/>
        <v>446268.60000000003</v>
      </c>
      <c r="F9" s="33" t="s">
        <v>258</v>
      </c>
      <c r="G9" s="33" t="s">
        <v>250</v>
      </c>
      <c r="H9" s="47">
        <v>24749.14</v>
      </c>
      <c r="I9" s="28">
        <f>+H9*12</f>
        <v>296989.68</v>
      </c>
    </row>
    <row r="10" spans="1:13" x14ac:dyDescent="0.25">
      <c r="F10" s="33" t="s">
        <v>258</v>
      </c>
      <c r="G10" s="33" t="s">
        <v>251</v>
      </c>
      <c r="H10" s="54">
        <v>14533.81</v>
      </c>
      <c r="I10" s="29">
        <f>+H10*12</f>
        <v>174405.72</v>
      </c>
    </row>
    <row r="11" spans="1:13" x14ac:dyDescent="0.25">
      <c r="H11" s="47">
        <f>SUM(H9:H10)</f>
        <v>39282.949999999997</v>
      </c>
      <c r="I11" s="28">
        <f>SUM(I9:I10)</f>
        <v>471395.4</v>
      </c>
    </row>
    <row r="12" spans="1:13" x14ac:dyDescent="0.25">
      <c r="H12" s="47"/>
      <c r="I12" s="28"/>
    </row>
    <row r="13" spans="1:13" x14ac:dyDescent="0.25">
      <c r="H13" s="47"/>
      <c r="I13" s="28"/>
      <c r="J13" s="30" t="s">
        <v>261</v>
      </c>
      <c r="K13" s="30"/>
    </row>
    <row r="14" spans="1:13" x14ac:dyDescent="0.25">
      <c r="B14" s="33" t="s">
        <v>250</v>
      </c>
      <c r="D14" s="28">
        <f>+D9+D7+D2</f>
        <v>869419.44000000006</v>
      </c>
      <c r="G14" s="33" t="s">
        <v>250</v>
      </c>
      <c r="I14" s="28">
        <f>+I9+I7+I2+I3</f>
        <v>818864.88</v>
      </c>
      <c r="J14" s="31">
        <f>+I14+D14</f>
        <v>1688284.32</v>
      </c>
      <c r="K14" s="32"/>
      <c r="M14" s="47"/>
    </row>
    <row r="15" spans="1:13" x14ac:dyDescent="0.25">
      <c r="B15" s="33" t="s">
        <v>251</v>
      </c>
      <c r="D15" s="28">
        <f>+D3</f>
        <v>371284.56</v>
      </c>
      <c r="G15" s="33" t="s">
        <v>251</v>
      </c>
      <c r="I15" s="28">
        <f>+I10+I4</f>
        <v>480414.24</v>
      </c>
      <c r="J15" s="31">
        <f>+I15+D15</f>
        <v>851698.8</v>
      </c>
      <c r="K15" s="32"/>
      <c r="M15" s="47"/>
    </row>
  </sheetData>
  <pageMargins left="0.7" right="0.7" top="0.75" bottom="0.75" header="0.3" footer="0.3"/>
  <pageSetup scale="71"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9.109375" defaultRowHeight="13.2" x14ac:dyDescent="0.25"/>
  <cols>
    <col min="1" max="16384" width="9.109375" style="50"/>
  </cols>
  <sheetData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9.109375" defaultRowHeight="13.2" x14ac:dyDescent="0.25"/>
  <cols>
    <col min="1" max="16384" width="9.109375" style="50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XFD1048576"/>
    </sheetView>
  </sheetViews>
  <sheetFormatPr defaultColWidth="8.88671875" defaultRowHeight="13.2" x14ac:dyDescent="0.25"/>
  <cols>
    <col min="1" max="1" width="8.88671875" style="33"/>
    <col min="2" max="2" width="50.44140625" style="33" customWidth="1"/>
    <col min="3" max="3" width="9.44140625" style="33" customWidth="1"/>
    <col min="4" max="4" width="14.109375" style="33" bestFit="1" customWidth="1"/>
    <col min="5" max="6" width="16.6640625" style="33" bestFit="1" customWidth="1"/>
    <col min="7" max="7" width="12.6640625" style="33" customWidth="1"/>
    <col min="8" max="8" width="17.44140625" style="33" bestFit="1" customWidth="1"/>
    <col min="9" max="9" width="8.88671875" style="33"/>
    <col min="10" max="10" width="16.109375" style="50" bestFit="1" customWidth="1"/>
    <col min="11" max="11" width="13.6640625" style="50" bestFit="1" customWidth="1"/>
    <col min="12" max="16384" width="8.88671875" style="33"/>
  </cols>
  <sheetData>
    <row r="1" spans="1:8" ht="13.8" x14ac:dyDescent="0.25">
      <c r="A1" s="4" t="s">
        <v>12</v>
      </c>
      <c r="B1" s="4"/>
      <c r="C1" s="4"/>
      <c r="D1" s="5"/>
      <c r="E1" s="5"/>
      <c r="F1" s="5"/>
      <c r="G1" s="5"/>
      <c r="H1" s="5"/>
    </row>
    <row r="2" spans="1:8" ht="13.8" x14ac:dyDescent="0.25">
      <c r="A2" s="5" t="s">
        <v>22</v>
      </c>
      <c r="B2" s="5"/>
      <c r="C2" s="5"/>
      <c r="D2" s="5"/>
      <c r="E2" s="5"/>
      <c r="F2" s="5"/>
      <c r="G2" s="5"/>
      <c r="H2" s="5"/>
    </row>
    <row r="3" spans="1:8" ht="13.8" x14ac:dyDescent="0.25">
      <c r="A3" s="5" t="s">
        <v>6</v>
      </c>
      <c r="B3" s="5"/>
      <c r="C3" s="5"/>
      <c r="D3" s="5"/>
      <c r="E3" s="5"/>
      <c r="F3" s="5"/>
      <c r="G3" s="5"/>
      <c r="H3" s="5"/>
    </row>
    <row r="4" spans="1:8" ht="13.8" x14ac:dyDescent="0.25">
      <c r="A4" s="5" t="s">
        <v>7</v>
      </c>
      <c r="B4" s="5"/>
      <c r="C4" s="5"/>
      <c r="D4" s="5"/>
      <c r="E4" s="5"/>
      <c r="F4" s="5"/>
      <c r="G4" s="5"/>
      <c r="H4" s="5"/>
    </row>
    <row r="5" spans="1:8" ht="13.8" x14ac:dyDescent="0.25">
      <c r="A5" s="5"/>
      <c r="B5" s="5"/>
      <c r="C5" s="5"/>
      <c r="D5" s="5"/>
      <c r="E5" s="5"/>
      <c r="F5" s="5"/>
      <c r="G5" s="5"/>
      <c r="H5" s="5"/>
    </row>
    <row r="6" spans="1:8" ht="13.8" x14ac:dyDescent="0.25">
      <c r="A6" s="6"/>
      <c r="B6" s="6"/>
      <c r="C6" s="6"/>
      <c r="D6" s="7" t="s">
        <v>15</v>
      </c>
      <c r="E6" s="7"/>
      <c r="F6" s="7" t="s">
        <v>8</v>
      </c>
      <c r="G6" s="7"/>
      <c r="H6" s="7" t="s">
        <v>9</v>
      </c>
    </row>
    <row r="7" spans="1:8" ht="13.8" x14ac:dyDescent="0.25">
      <c r="A7" s="7" t="s">
        <v>0</v>
      </c>
      <c r="B7" s="7"/>
      <c r="C7" s="7"/>
      <c r="D7" s="8" t="s">
        <v>16</v>
      </c>
      <c r="E7" s="8" t="s">
        <v>8</v>
      </c>
      <c r="F7" s="8" t="s">
        <v>10</v>
      </c>
      <c r="G7" s="8" t="s">
        <v>9</v>
      </c>
      <c r="H7" s="8" t="s">
        <v>10</v>
      </c>
    </row>
    <row r="8" spans="1:8" ht="13.8" x14ac:dyDescent="0.25">
      <c r="A8" s="9" t="s">
        <v>1</v>
      </c>
      <c r="B8" s="9" t="s">
        <v>2</v>
      </c>
      <c r="C8" s="9" t="s">
        <v>13</v>
      </c>
      <c r="D8" s="46" t="s">
        <v>17</v>
      </c>
      <c r="E8" s="46" t="s">
        <v>18</v>
      </c>
      <c r="F8" s="46" t="s">
        <v>19</v>
      </c>
      <c r="G8" s="46" t="s">
        <v>20</v>
      </c>
      <c r="H8" s="46" t="s">
        <v>21</v>
      </c>
    </row>
    <row r="9" spans="1:8" ht="13.8" x14ac:dyDescent="0.25">
      <c r="A9" s="8"/>
      <c r="B9" s="8"/>
      <c r="C9" s="8"/>
      <c r="D9" s="8"/>
      <c r="E9" s="8"/>
      <c r="F9" s="8"/>
      <c r="G9" s="8"/>
      <c r="H9" s="8"/>
    </row>
    <row r="10" spans="1:8" ht="13.8" x14ac:dyDescent="0.25">
      <c r="A10" s="10">
        <v>1</v>
      </c>
      <c r="B10" s="11"/>
      <c r="C10" s="11"/>
      <c r="D10" s="12"/>
      <c r="E10" s="13"/>
      <c r="F10" s="13"/>
      <c r="G10" s="13"/>
      <c r="H10" s="13"/>
    </row>
    <row r="11" spans="1:8" ht="13.8" x14ac:dyDescent="0.25">
      <c r="A11" s="10">
        <v>2</v>
      </c>
      <c r="B11" s="33" t="s">
        <v>283</v>
      </c>
      <c r="C11" s="14">
        <v>0.33810000000000001</v>
      </c>
      <c r="D11" s="15">
        <f>+LEAD!F11*$C11</f>
        <v>525851.89837950014</v>
      </c>
      <c r="E11" s="15">
        <v>0</v>
      </c>
      <c r="F11" s="15">
        <f>E11-D11</f>
        <v>-525851.89837950014</v>
      </c>
      <c r="G11" s="15">
        <v>0</v>
      </c>
      <c r="H11" s="15">
        <f>G11-E11</f>
        <v>0</v>
      </c>
    </row>
    <row r="12" spans="1:8" ht="13.8" x14ac:dyDescent="0.25">
      <c r="A12" s="10">
        <v>3</v>
      </c>
      <c r="B12" s="33" t="s">
        <v>320</v>
      </c>
      <c r="C12" s="14">
        <v>0.33810000000000001</v>
      </c>
      <c r="D12" s="15">
        <f>+LEAD!F16*$C12</f>
        <v>133121.9008728</v>
      </c>
      <c r="E12" s="15">
        <v>0</v>
      </c>
      <c r="F12" s="15">
        <f>E12-D12</f>
        <v>-133121.9008728</v>
      </c>
      <c r="G12" s="15">
        <v>0</v>
      </c>
      <c r="H12" s="15">
        <f t="shared" ref="H12" si="0">G12-E12</f>
        <v>0</v>
      </c>
    </row>
    <row r="13" spans="1:8" ht="13.8" x14ac:dyDescent="0.25">
      <c r="A13" s="10">
        <v>4</v>
      </c>
      <c r="B13" s="33" t="s">
        <v>321</v>
      </c>
      <c r="C13" s="14">
        <v>0</v>
      </c>
      <c r="D13" s="15">
        <f>+LEAD!F17*$C13</f>
        <v>0</v>
      </c>
      <c r="E13" s="15">
        <v>0</v>
      </c>
      <c r="F13" s="15">
        <f>E13-D13</f>
        <v>0</v>
      </c>
      <c r="G13" s="15">
        <v>0</v>
      </c>
      <c r="H13" s="15">
        <f t="shared" ref="H13:H24" si="1">G13-E13</f>
        <v>0</v>
      </c>
    </row>
    <row r="14" spans="1:8" ht="13.8" x14ac:dyDescent="0.25">
      <c r="A14" s="10">
        <v>5</v>
      </c>
      <c r="B14" s="33" t="s">
        <v>302</v>
      </c>
      <c r="C14" s="14">
        <v>0.33810000000000001</v>
      </c>
      <c r="D14" s="15">
        <f>+LEAD!F23*$C14</f>
        <v>1567215.6078579</v>
      </c>
      <c r="E14" s="15">
        <f>+D14</f>
        <v>1567215.6078579</v>
      </c>
      <c r="F14" s="15">
        <f t="shared" ref="F14:F24" si="2">E14-D14</f>
        <v>0</v>
      </c>
      <c r="G14" s="15">
        <f>+LEAD!I23*$C14</f>
        <v>1505385.8006040002</v>
      </c>
      <c r="H14" s="15">
        <f t="shared" si="1"/>
        <v>-61829.807253899751</v>
      </c>
    </row>
    <row r="15" spans="1:8" ht="13.8" x14ac:dyDescent="0.25">
      <c r="A15" s="10">
        <v>6</v>
      </c>
      <c r="B15" s="33" t="s">
        <v>303</v>
      </c>
      <c r="C15" s="14">
        <v>0.33810000000000001</v>
      </c>
      <c r="D15" s="15">
        <f>+LEAD!F25*$C15</f>
        <v>450520.55347530002</v>
      </c>
      <c r="E15" s="15">
        <f>+D15</f>
        <v>450520.55347530002</v>
      </c>
      <c r="F15" s="15">
        <f t="shared" si="2"/>
        <v>0</v>
      </c>
      <c r="G15" s="15">
        <f>+LEAD!I25*$C15</f>
        <v>337383.05895000004</v>
      </c>
      <c r="H15" s="15">
        <f t="shared" si="1"/>
        <v>-113137.49452529999</v>
      </c>
    </row>
    <row r="16" spans="1:8" ht="13.8" x14ac:dyDescent="0.25">
      <c r="A16" s="10">
        <v>7</v>
      </c>
      <c r="B16" s="33" t="s">
        <v>304</v>
      </c>
      <c r="C16" s="14">
        <v>0.33810000000000001</v>
      </c>
      <c r="D16" s="15">
        <f>+LEAD!F29*$C16</f>
        <v>165631.64519055001</v>
      </c>
      <c r="E16" s="15">
        <f t="shared" ref="E16:E24" si="3">+D16</f>
        <v>165631.64519055001</v>
      </c>
      <c r="F16" s="15">
        <f t="shared" si="2"/>
        <v>0</v>
      </c>
      <c r="G16" s="15">
        <f>+LEAD!I29*$C16</f>
        <v>400013.62731539999</v>
      </c>
      <c r="H16" s="15">
        <f t="shared" si="1"/>
        <v>234381.98212484998</v>
      </c>
    </row>
    <row r="17" spans="1:8" ht="13.8" x14ac:dyDescent="0.25">
      <c r="A17" s="10">
        <v>8</v>
      </c>
      <c r="B17" s="33" t="s">
        <v>305</v>
      </c>
      <c r="C17" s="14">
        <v>0.33810000000000001</v>
      </c>
      <c r="D17" s="15">
        <f>+LEAD!F33*$C17</f>
        <v>456719.19790035009</v>
      </c>
      <c r="E17" s="15">
        <f t="shared" si="3"/>
        <v>456719.19790035009</v>
      </c>
      <c r="F17" s="15">
        <f t="shared" si="2"/>
        <v>0</v>
      </c>
      <c r="G17" s="15">
        <f>+LEAD!I33*$C17</f>
        <v>365489.92458720005</v>
      </c>
      <c r="H17" s="15">
        <f t="shared" si="1"/>
        <v>-91229.273313150043</v>
      </c>
    </row>
    <row r="18" spans="1:8" ht="13.8" x14ac:dyDescent="0.25">
      <c r="A18" s="10">
        <v>9</v>
      </c>
      <c r="B18" s="33" t="s">
        <v>306</v>
      </c>
      <c r="C18" s="14">
        <v>0</v>
      </c>
      <c r="D18" s="15">
        <f>+LEAD!F38*$C18</f>
        <v>0</v>
      </c>
      <c r="E18" s="15">
        <v>0</v>
      </c>
      <c r="F18" s="15">
        <f t="shared" si="2"/>
        <v>0</v>
      </c>
      <c r="G18" s="15">
        <f>+LEAD!I38*$C18</f>
        <v>0</v>
      </c>
      <c r="H18" s="15">
        <f t="shared" si="1"/>
        <v>0</v>
      </c>
    </row>
    <row r="19" spans="1:8" ht="13.8" x14ac:dyDescent="0.25">
      <c r="A19" s="10">
        <v>10</v>
      </c>
      <c r="B19" s="33" t="s">
        <v>315</v>
      </c>
      <c r="C19" s="14"/>
      <c r="D19" s="15"/>
      <c r="E19" s="15"/>
      <c r="F19" s="15"/>
      <c r="G19" s="15"/>
      <c r="H19" s="15"/>
    </row>
    <row r="20" spans="1:8" ht="14.4" x14ac:dyDescent="0.3">
      <c r="A20" s="10">
        <v>11</v>
      </c>
      <c r="B20" s="51" t="s">
        <v>310</v>
      </c>
      <c r="C20" s="14">
        <v>0</v>
      </c>
      <c r="D20" s="15">
        <f>+LEAD!F47*C20</f>
        <v>0</v>
      </c>
      <c r="E20" s="15">
        <f t="shared" ref="E20:E23" si="4">+D20</f>
        <v>0</v>
      </c>
      <c r="F20" s="15">
        <f t="shared" ref="F20:F23" si="5">E20-D20</f>
        <v>0</v>
      </c>
      <c r="G20" s="15">
        <v>0</v>
      </c>
      <c r="H20" s="15">
        <f t="shared" ref="H20:H23" si="6">G20-E20</f>
        <v>0</v>
      </c>
    </row>
    <row r="21" spans="1:8" ht="14.4" x14ac:dyDescent="0.3">
      <c r="A21" s="10">
        <v>12</v>
      </c>
      <c r="B21" s="51" t="s">
        <v>308</v>
      </c>
      <c r="C21" s="14">
        <v>0</v>
      </c>
      <c r="D21" s="15">
        <f>+LEAD!F48*C21</f>
        <v>0</v>
      </c>
      <c r="E21" s="15">
        <f t="shared" si="4"/>
        <v>0</v>
      </c>
      <c r="F21" s="15">
        <f t="shared" si="5"/>
        <v>0</v>
      </c>
      <c r="G21" s="15">
        <v>0</v>
      </c>
      <c r="H21" s="15">
        <f t="shared" si="6"/>
        <v>0</v>
      </c>
    </row>
    <row r="22" spans="1:8" ht="14.4" x14ac:dyDescent="0.3">
      <c r="A22" s="10">
        <v>13</v>
      </c>
      <c r="B22" s="51" t="s">
        <v>312</v>
      </c>
      <c r="C22" s="14">
        <v>0.33810000000000001</v>
      </c>
      <c r="D22" s="15">
        <f>+LEAD!F49*C22</f>
        <v>9085.8152269499988</v>
      </c>
      <c r="E22" s="15">
        <f t="shared" si="4"/>
        <v>9085.8152269499988</v>
      </c>
      <c r="F22" s="15">
        <f t="shared" si="5"/>
        <v>0</v>
      </c>
      <c r="G22" s="15">
        <v>0</v>
      </c>
      <c r="H22" s="15">
        <f t="shared" si="6"/>
        <v>-9085.8152269499988</v>
      </c>
    </row>
    <row r="23" spans="1:8" ht="14.4" x14ac:dyDescent="0.3">
      <c r="A23" s="10">
        <v>14</v>
      </c>
      <c r="B23" s="51" t="s">
        <v>319</v>
      </c>
      <c r="C23" s="14">
        <v>0.33810000000000001</v>
      </c>
      <c r="D23" s="15">
        <f>+LEAD!F50*C23</f>
        <v>19838.542231200001</v>
      </c>
      <c r="E23" s="15">
        <f t="shared" si="4"/>
        <v>19838.542231200001</v>
      </c>
      <c r="F23" s="15">
        <f t="shared" si="5"/>
        <v>0</v>
      </c>
      <c r="G23" s="15">
        <v>0</v>
      </c>
      <c r="H23" s="15">
        <f t="shared" si="6"/>
        <v>-19838.542231200001</v>
      </c>
    </row>
    <row r="24" spans="1:8" ht="13.8" x14ac:dyDescent="0.25">
      <c r="A24" s="10">
        <v>15</v>
      </c>
      <c r="B24" s="33" t="s">
        <v>307</v>
      </c>
      <c r="C24" s="14">
        <v>0.33810000000000001</v>
      </c>
      <c r="D24" s="15">
        <f>+LEAD!F42*$C24</f>
        <v>109085.93640000001</v>
      </c>
      <c r="E24" s="15">
        <f t="shared" si="3"/>
        <v>109085.93640000001</v>
      </c>
      <c r="F24" s="15">
        <f t="shared" si="2"/>
        <v>0</v>
      </c>
      <c r="G24" s="15">
        <f>+LEAD!I42*$C24</f>
        <v>0</v>
      </c>
      <c r="H24" s="15">
        <f t="shared" si="1"/>
        <v>-109085.93640000001</v>
      </c>
    </row>
    <row r="25" spans="1:8" ht="13.8" x14ac:dyDescent="0.25">
      <c r="A25" s="10">
        <v>16</v>
      </c>
      <c r="B25" s="16" t="s">
        <v>4</v>
      </c>
      <c r="C25" s="16"/>
      <c r="D25" s="17">
        <f>SUM(D11:D24)</f>
        <v>3437071.0975345504</v>
      </c>
      <c r="E25" s="17">
        <f>SUM(E11:E24)</f>
        <v>2778097.2982822503</v>
      </c>
      <c r="F25" s="17">
        <f>SUM(F11:F24)</f>
        <v>-658973.79925230017</v>
      </c>
      <c r="G25" s="17">
        <f>SUM(G11:G24)</f>
        <v>2608272.4114566003</v>
      </c>
      <c r="H25" s="17">
        <f>SUM(H11:H24)</f>
        <v>-169824.88682564982</v>
      </c>
    </row>
    <row r="26" spans="1:8" x14ac:dyDescent="0.25">
      <c r="A26" s="10">
        <v>17</v>
      </c>
      <c r="B26" s="18"/>
      <c r="C26" s="18"/>
    </row>
    <row r="27" spans="1:8" ht="13.8" x14ac:dyDescent="0.25">
      <c r="A27" s="10">
        <v>18</v>
      </c>
      <c r="B27" s="18" t="s">
        <v>14</v>
      </c>
      <c r="C27" s="19">
        <v>0.21</v>
      </c>
      <c r="D27" s="47">
        <f>-D25*$C$27</f>
        <v>-721784.93048225553</v>
      </c>
      <c r="E27" s="47">
        <f>-E25*$C$27</f>
        <v>-583400.43263927253</v>
      </c>
      <c r="F27" s="15">
        <f>E27-D27</f>
        <v>138384.49784298299</v>
      </c>
      <c r="G27" s="47">
        <f>-G25*$C$27</f>
        <v>-547737.2064058861</v>
      </c>
      <c r="H27" s="47">
        <f>G27-E27</f>
        <v>35663.226233386435</v>
      </c>
    </row>
    <row r="28" spans="1:8" ht="13.8" thickBot="1" x14ac:dyDescent="0.3">
      <c r="A28" s="10">
        <v>19</v>
      </c>
      <c r="B28" s="18" t="s">
        <v>3</v>
      </c>
      <c r="C28" s="18"/>
      <c r="D28" s="48">
        <f>-D25-D27</f>
        <v>-2715286.1670522951</v>
      </c>
      <c r="E28" s="48">
        <f t="shared" ref="E28:H28" si="7">-E25-E27</f>
        <v>-2194696.8656429779</v>
      </c>
      <c r="F28" s="48">
        <f t="shared" si="7"/>
        <v>520589.30140931718</v>
      </c>
      <c r="G28" s="48">
        <f t="shared" si="7"/>
        <v>-2060535.2050507143</v>
      </c>
      <c r="H28" s="48">
        <f t="shared" si="7"/>
        <v>134161.66059226339</v>
      </c>
    </row>
    <row r="29" spans="1:8" ht="13.8" thickTop="1" x14ac:dyDescent="0.25">
      <c r="A29" s="10"/>
    </row>
    <row r="30" spans="1:8" x14ac:dyDescent="0.25">
      <c r="A30" s="10"/>
    </row>
    <row r="31" spans="1:8" x14ac:dyDescent="0.25">
      <c r="A31" s="10"/>
      <c r="D31" s="47"/>
    </row>
    <row r="32" spans="1:8" x14ac:dyDescent="0.25">
      <c r="A32" s="10"/>
    </row>
    <row r="33" spans="1:7" x14ac:dyDescent="0.25">
      <c r="A33" s="10"/>
    </row>
    <row r="34" spans="1:7" x14ac:dyDescent="0.25">
      <c r="A34" s="10"/>
    </row>
    <row r="35" spans="1:7" x14ac:dyDescent="0.25">
      <c r="A35" s="10"/>
    </row>
    <row r="36" spans="1:7" x14ac:dyDescent="0.25">
      <c r="A36" s="10"/>
    </row>
    <row r="37" spans="1:7" x14ac:dyDescent="0.25">
      <c r="A37" s="10"/>
    </row>
    <row r="38" spans="1:7" x14ac:dyDescent="0.25">
      <c r="A38" s="10"/>
    </row>
    <row r="39" spans="1:7" ht="14.4" x14ac:dyDescent="0.3">
      <c r="A39" s="10"/>
      <c r="B39" s="52"/>
    </row>
    <row r="40" spans="1:7" x14ac:dyDescent="0.25">
      <c r="A40" s="10"/>
      <c r="B40" s="20"/>
    </row>
    <row r="42" spans="1:7" x14ac:dyDescent="0.25">
      <c r="G42" s="49"/>
    </row>
  </sheetData>
  <pageMargins left="0.7" right="0.7" top="0.75" bottom="0.75" header="0.3" footer="0.3"/>
  <pageSetup scale="6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5" zoomScaleNormal="85" workbookViewId="0">
      <pane ySplit="6" topLeftCell="A7" activePane="bottomLeft" state="frozen"/>
      <selection sqref="A1:XFD1048576"/>
      <selection pane="bottomLeft" sqref="A1:XFD1048576"/>
    </sheetView>
  </sheetViews>
  <sheetFormatPr defaultColWidth="8.88671875" defaultRowHeight="14.4" x14ac:dyDescent="0.3"/>
  <cols>
    <col min="1" max="1" width="16.33203125" style="52" bestFit="1" customWidth="1"/>
    <col min="2" max="2" width="41.33203125" style="52" bestFit="1" customWidth="1"/>
    <col min="3" max="3" width="9.44140625" style="52" bestFit="1" customWidth="1"/>
    <col min="4" max="4" width="42.5546875" style="52" bestFit="1" customWidth="1"/>
    <col min="5" max="5" width="14.109375" style="52" bestFit="1" customWidth="1"/>
    <col min="6" max="6" width="12.33203125" style="52" bestFit="1" customWidth="1"/>
    <col min="7" max="7" width="13.33203125" style="52" bestFit="1" customWidth="1"/>
    <col min="8" max="8" width="12.44140625" style="52" bestFit="1" customWidth="1"/>
    <col min="9" max="9" width="11.33203125" style="52" bestFit="1" customWidth="1"/>
    <col min="10" max="10" width="11.44140625" style="52" customWidth="1"/>
    <col min="11" max="11" width="38.33203125" style="50" bestFit="1" customWidth="1"/>
    <col min="12" max="12" width="9.6640625" style="50" bestFit="1" customWidth="1"/>
    <col min="13" max="13" width="12.5546875" style="50" bestFit="1" customWidth="1"/>
    <col min="14" max="15" width="11.5546875" style="50" bestFit="1" customWidth="1"/>
    <col min="16" max="17" width="8.88671875" style="50"/>
    <col min="18" max="16384" width="8.88671875" style="52"/>
  </cols>
  <sheetData>
    <row r="1" spans="1:10" x14ac:dyDescent="0.3">
      <c r="D1" s="35" t="s">
        <v>23</v>
      </c>
      <c r="E1" s="35"/>
    </row>
    <row r="2" spans="1:10" x14ac:dyDescent="0.3">
      <c r="D2" s="35" t="s">
        <v>24</v>
      </c>
      <c r="E2" s="35"/>
    </row>
    <row r="3" spans="1:10" x14ac:dyDescent="0.3">
      <c r="E3" s="80"/>
      <c r="F3" s="52" t="s">
        <v>342</v>
      </c>
      <c r="G3" s="81">
        <f>(1-'CNS %'!C2)</f>
        <v>0.55000000000000004</v>
      </c>
    </row>
    <row r="5" spans="1:10" x14ac:dyDescent="0.3">
      <c r="E5" s="36" t="s">
        <v>5</v>
      </c>
      <c r="F5" s="37"/>
      <c r="G5" s="38"/>
      <c r="H5" s="36" t="s">
        <v>26</v>
      </c>
      <c r="I5" s="37"/>
      <c r="J5" s="38"/>
    </row>
    <row r="6" spans="1:10" ht="28.8" x14ac:dyDescent="0.3">
      <c r="D6" s="39" t="s">
        <v>27</v>
      </c>
      <c r="E6" s="40" t="s">
        <v>185</v>
      </c>
      <c r="F6" s="40" t="s">
        <v>28</v>
      </c>
      <c r="G6" s="40" t="s">
        <v>29</v>
      </c>
      <c r="H6" s="40" t="s">
        <v>185</v>
      </c>
      <c r="I6" s="40" t="s">
        <v>28</v>
      </c>
      <c r="J6" s="40" t="s">
        <v>29</v>
      </c>
    </row>
    <row r="7" spans="1:10" x14ac:dyDescent="0.3">
      <c r="D7" s="41" t="s">
        <v>283</v>
      </c>
      <c r="E7" s="82"/>
      <c r="F7" s="83"/>
      <c r="G7" s="84"/>
      <c r="H7" s="85"/>
      <c r="I7" s="85"/>
      <c r="J7" s="84"/>
    </row>
    <row r="8" spans="1:10" x14ac:dyDescent="0.3">
      <c r="A8" s="86">
        <v>93100919</v>
      </c>
      <c r="B8" s="87" t="s">
        <v>47</v>
      </c>
      <c r="C8" s="88"/>
      <c r="D8" s="89" t="s">
        <v>36</v>
      </c>
      <c r="E8" s="90">
        <f>+'93100919 93100921'!E18</f>
        <v>3172052.73</v>
      </c>
      <c r="F8" s="91">
        <f>E8*G3</f>
        <v>1744629.0015000002</v>
      </c>
      <c r="G8" s="92">
        <f>+E8-F8</f>
        <v>1427423.7284999997</v>
      </c>
      <c r="H8" s="93"/>
      <c r="I8" s="93"/>
      <c r="J8" s="94"/>
    </row>
    <row r="9" spans="1:10" x14ac:dyDescent="0.3">
      <c r="A9" s="86">
        <v>93100920</v>
      </c>
      <c r="B9" s="87" t="s">
        <v>49</v>
      </c>
      <c r="C9" s="88"/>
      <c r="D9" s="89" t="s">
        <v>341</v>
      </c>
      <c r="E9" s="95">
        <f>+'93100920'!E41+'93100920'!E43</f>
        <v>-379207.82999999996</v>
      </c>
      <c r="F9" s="91">
        <f>E9*G3</f>
        <v>-208564.30650000001</v>
      </c>
      <c r="G9" s="92">
        <f t="shared" ref="G9" si="0">+E9-F9</f>
        <v>-170643.52349999995</v>
      </c>
      <c r="H9" s="93"/>
      <c r="I9" s="93"/>
      <c r="J9" s="94"/>
    </row>
    <row r="10" spans="1:10" x14ac:dyDescent="0.3">
      <c r="A10" s="86">
        <v>93100919</v>
      </c>
      <c r="B10" s="87" t="s">
        <v>47</v>
      </c>
      <c r="C10" s="88"/>
      <c r="D10" s="89" t="s">
        <v>187</v>
      </c>
      <c r="E10" s="96">
        <f>+'93100919 93100921'!E39</f>
        <v>35000</v>
      </c>
      <c r="F10" s="97">
        <f>E10*G3</f>
        <v>19250</v>
      </c>
      <c r="G10" s="98">
        <f>+E10-F10</f>
        <v>15750</v>
      </c>
      <c r="H10" s="93"/>
      <c r="I10" s="93"/>
      <c r="J10" s="94"/>
    </row>
    <row r="11" spans="1:10" x14ac:dyDescent="0.3">
      <c r="A11" s="86"/>
      <c r="B11" s="87"/>
      <c r="C11" s="88"/>
      <c r="D11" s="41"/>
      <c r="E11" s="99">
        <f t="shared" ref="E11:G11" si="1">SUM(E8:E10)</f>
        <v>2827844.9</v>
      </c>
      <c r="F11" s="1">
        <f t="shared" si="1"/>
        <v>1555314.6950000003</v>
      </c>
      <c r="G11" s="21">
        <f t="shared" si="1"/>
        <v>1272530.2049999998</v>
      </c>
      <c r="H11" s="93"/>
      <c r="I11" s="93"/>
      <c r="J11" s="94"/>
    </row>
    <row r="12" spans="1:10" x14ac:dyDescent="0.3">
      <c r="A12" s="86"/>
      <c r="B12" s="87"/>
      <c r="C12" s="88"/>
      <c r="D12" s="41" t="s">
        <v>284</v>
      </c>
      <c r="E12" s="90"/>
      <c r="F12" s="90"/>
      <c r="G12" s="90"/>
      <c r="H12" s="90"/>
      <c r="I12" s="90"/>
      <c r="J12" s="100"/>
    </row>
    <row r="13" spans="1:10" x14ac:dyDescent="0.3">
      <c r="A13" s="86">
        <v>93100921</v>
      </c>
      <c r="B13" s="87" t="s">
        <v>51</v>
      </c>
      <c r="C13" s="88"/>
      <c r="D13" s="89" t="s">
        <v>186</v>
      </c>
      <c r="E13" s="90">
        <f>+'93100919 93100921'!E49</f>
        <v>719576.76</v>
      </c>
      <c r="F13" s="91">
        <f>E13*G3</f>
        <v>395767.21800000005</v>
      </c>
      <c r="G13" s="92">
        <f>+E13-F13</f>
        <v>323809.54199999996</v>
      </c>
      <c r="H13" s="93"/>
      <c r="I13" s="93"/>
      <c r="J13" s="94"/>
    </row>
    <row r="14" spans="1:10" x14ac:dyDescent="0.3">
      <c r="A14" s="86">
        <v>93100921</v>
      </c>
      <c r="B14" s="87" t="s">
        <v>51</v>
      </c>
      <c r="C14" s="88"/>
      <c r="D14" s="89" t="s">
        <v>285</v>
      </c>
      <c r="E14" s="90">
        <f>+'93100919 93100921'!E56+'93100919 93100921'!E58</f>
        <v>-141848.6</v>
      </c>
      <c r="F14" s="91">
        <f>E14*G3</f>
        <v>-78016.73000000001</v>
      </c>
      <c r="G14" s="92">
        <f t="shared" ref="G14:G17" si="2">+E14-F14</f>
        <v>-63831.869999999995</v>
      </c>
      <c r="H14" s="93"/>
      <c r="I14" s="93"/>
      <c r="J14" s="94"/>
    </row>
    <row r="15" spans="1:10" x14ac:dyDescent="0.3">
      <c r="A15" s="86">
        <v>45400301</v>
      </c>
      <c r="B15" s="87" t="s">
        <v>200</v>
      </c>
      <c r="C15" s="88"/>
      <c r="D15" s="89" t="s">
        <v>230</v>
      </c>
      <c r="E15" s="90">
        <f>+'45400301'!E14</f>
        <v>75984.800000000003</v>
      </c>
      <c r="F15" s="91">
        <f>E15*100%</f>
        <v>75984.800000000003</v>
      </c>
      <c r="G15" s="92">
        <f t="shared" si="2"/>
        <v>0</v>
      </c>
      <c r="H15" s="93"/>
      <c r="I15" s="93"/>
      <c r="J15" s="94"/>
    </row>
    <row r="16" spans="1:10" x14ac:dyDescent="0.3">
      <c r="A16" s="86"/>
      <c r="B16" s="87"/>
      <c r="C16" s="88"/>
      <c r="D16" s="89"/>
      <c r="E16" s="99">
        <f>SUM(E13:E15)</f>
        <v>653712.96000000008</v>
      </c>
      <c r="F16" s="99">
        <f t="shared" ref="F16:G16" si="3">SUM(F13:F15)</f>
        <v>393735.288</v>
      </c>
      <c r="G16" s="99">
        <f t="shared" si="3"/>
        <v>259977.67199999996</v>
      </c>
      <c r="H16" s="93"/>
      <c r="I16" s="93"/>
      <c r="J16" s="94"/>
    </row>
    <row r="17" spans="1:10" x14ac:dyDescent="0.3">
      <c r="A17" s="86" t="s">
        <v>216</v>
      </c>
      <c r="B17" s="87" t="s">
        <v>217</v>
      </c>
      <c r="C17" s="88"/>
      <c r="D17" s="89" t="s">
        <v>229</v>
      </c>
      <c r="E17" s="96">
        <f>+'Vernell Limeade Revenue'!F15</f>
        <v>-690967.97</v>
      </c>
      <c r="F17" s="97">
        <f>E17*100%</f>
        <v>-690967.97</v>
      </c>
      <c r="G17" s="98">
        <f t="shared" si="2"/>
        <v>0</v>
      </c>
      <c r="H17" s="93"/>
      <c r="I17" s="93"/>
      <c r="J17" s="94"/>
    </row>
    <row r="18" spans="1:10" x14ac:dyDescent="0.3">
      <c r="A18" s="86"/>
      <c r="B18" s="87"/>
      <c r="C18" s="88"/>
      <c r="D18" s="89"/>
      <c r="E18" s="99">
        <f>SUM(E16:E17)</f>
        <v>-37255.009999999893</v>
      </c>
      <c r="F18" s="99">
        <f t="shared" ref="F18:G18" si="4">SUM(F16:F17)</f>
        <v>-297232.68199999997</v>
      </c>
      <c r="G18" s="99">
        <f t="shared" si="4"/>
        <v>259977.67199999996</v>
      </c>
      <c r="H18" s="93"/>
      <c r="I18" s="93"/>
      <c r="J18" s="94"/>
    </row>
    <row r="19" spans="1:10" x14ac:dyDescent="0.3">
      <c r="A19" s="101"/>
      <c r="B19" s="87"/>
      <c r="C19" s="88"/>
      <c r="D19" s="41" t="s">
        <v>302</v>
      </c>
      <c r="E19" s="90"/>
      <c r="F19" s="90"/>
      <c r="G19" s="90"/>
      <c r="H19" s="90"/>
      <c r="I19" s="90"/>
      <c r="J19" s="100"/>
    </row>
    <row r="20" spans="1:10" x14ac:dyDescent="0.3">
      <c r="A20" s="86">
        <v>93100920</v>
      </c>
      <c r="B20" s="87" t="s">
        <v>49</v>
      </c>
      <c r="C20" s="88"/>
      <c r="D20" s="89" t="s">
        <v>30</v>
      </c>
      <c r="E20" s="90">
        <f>+'93100920'!E3+'93100920'!E5+'93100920'!E7+'93100920'!E34</f>
        <v>10190389.529999999</v>
      </c>
      <c r="F20" s="91">
        <f>E20*G3</f>
        <v>5604714.2415000005</v>
      </c>
      <c r="G20" s="92">
        <f t="shared" ref="G20:G22" si="5">+E20-F20</f>
        <v>4585675.2884999989</v>
      </c>
      <c r="H20" s="102">
        <f>+'Revised EST'!H14+'Revised EST'!N14</f>
        <v>10523339.4</v>
      </c>
      <c r="I20" s="91">
        <f t="shared" ref="I20" si="6">H20*45%</f>
        <v>4735502.7300000004</v>
      </c>
      <c r="J20" s="103">
        <f t="shared" ref="J20" si="7">+H20-I20</f>
        <v>5787836.6699999999</v>
      </c>
    </row>
    <row r="21" spans="1:10" x14ac:dyDescent="0.3">
      <c r="A21" s="86">
        <v>93100919</v>
      </c>
      <c r="B21" s="87" t="s">
        <v>47</v>
      </c>
      <c r="C21" s="88"/>
      <c r="D21" s="89" t="s">
        <v>340</v>
      </c>
      <c r="E21" s="90">
        <f>+'93100919 93100921'!E31</f>
        <v>-1257848.3999999999</v>
      </c>
      <c r="F21" s="91">
        <f>E21*G3</f>
        <v>-691816.62</v>
      </c>
      <c r="G21" s="92">
        <f t="shared" si="5"/>
        <v>-566031.77999999991</v>
      </c>
      <c r="H21" s="102">
        <f>6*E21/12</f>
        <v>-628924.19999999995</v>
      </c>
      <c r="I21" s="91">
        <f t="shared" ref="I21" si="8">H21*45%</f>
        <v>-283015.89</v>
      </c>
      <c r="J21" s="103">
        <f t="shared" ref="J21" si="9">+H21-I21</f>
        <v>-345908.30999999994</v>
      </c>
    </row>
    <row r="22" spans="1:10" x14ac:dyDescent="0.3">
      <c r="A22" s="86">
        <v>93100920</v>
      </c>
      <c r="B22" s="87" t="s">
        <v>49</v>
      </c>
      <c r="C22" s="88"/>
      <c r="D22" s="89" t="s">
        <v>233</v>
      </c>
      <c r="E22" s="96">
        <f>+'93100920'!E45</f>
        <v>-504611.75</v>
      </c>
      <c r="F22" s="97">
        <f>E22*G3</f>
        <v>-277536.46250000002</v>
      </c>
      <c r="G22" s="98">
        <f t="shared" si="5"/>
        <v>-227075.28749999998</v>
      </c>
      <c r="H22" s="104"/>
      <c r="I22" s="104"/>
      <c r="J22" s="105"/>
    </row>
    <row r="23" spans="1:10" x14ac:dyDescent="0.3">
      <c r="A23" s="86"/>
      <c r="B23" s="87"/>
      <c r="C23" s="88"/>
      <c r="D23" s="89"/>
      <c r="E23" s="99">
        <f>SUM(E20:E22)</f>
        <v>8427929.379999999</v>
      </c>
      <c r="F23" s="99">
        <f t="shared" ref="F23:J23" si="10">SUM(F20:F22)</f>
        <v>4635361.159</v>
      </c>
      <c r="G23" s="99">
        <f t="shared" si="10"/>
        <v>3792568.220999999</v>
      </c>
      <c r="H23" s="99">
        <f t="shared" si="10"/>
        <v>9894415.2000000011</v>
      </c>
      <c r="I23" s="99">
        <f t="shared" si="10"/>
        <v>4452486.8400000008</v>
      </c>
      <c r="J23" s="106">
        <f t="shared" si="10"/>
        <v>5441928.3600000003</v>
      </c>
    </row>
    <row r="24" spans="1:10" x14ac:dyDescent="0.3">
      <c r="A24" s="101"/>
      <c r="B24" s="87"/>
      <c r="C24" s="88"/>
      <c r="D24" s="41" t="s">
        <v>303</v>
      </c>
      <c r="E24" s="90"/>
      <c r="F24" s="90"/>
      <c r="G24" s="90"/>
      <c r="H24" s="90"/>
      <c r="I24" s="90"/>
      <c r="J24" s="100"/>
    </row>
    <row r="25" spans="1:10" x14ac:dyDescent="0.3">
      <c r="A25" s="86">
        <v>93100928</v>
      </c>
      <c r="B25" s="87" t="s">
        <v>59</v>
      </c>
      <c r="C25" s="88"/>
      <c r="D25" s="89" t="s">
        <v>31</v>
      </c>
      <c r="E25" s="22">
        <f>+'93100928'!E26+'93100928'!E33+'93100928'!E37+'93100928'!E39</f>
        <v>2422739.66</v>
      </c>
      <c r="F25" s="2">
        <f>E25*G3</f>
        <v>1332506.8130000001</v>
      </c>
      <c r="G25" s="21">
        <f>+E25-F25</f>
        <v>1090232.8470000001</v>
      </c>
      <c r="H25" s="3">
        <f>+Andie!M10</f>
        <v>2217510</v>
      </c>
      <c r="I25" s="2">
        <f>H25*45%</f>
        <v>997879.5</v>
      </c>
      <c r="J25" s="23">
        <f>+H25-I25</f>
        <v>1219630.5</v>
      </c>
    </row>
    <row r="26" spans="1:10" x14ac:dyDescent="0.3">
      <c r="A26" s="101"/>
      <c r="B26" s="87"/>
      <c r="C26" s="88"/>
      <c r="D26" s="41" t="s">
        <v>304</v>
      </c>
      <c r="E26" s="90"/>
      <c r="F26" s="90"/>
      <c r="G26" s="90"/>
      <c r="H26" s="90"/>
      <c r="I26" s="90"/>
      <c r="J26" s="100"/>
    </row>
    <row r="27" spans="1:10" x14ac:dyDescent="0.3">
      <c r="A27" s="86">
        <v>93100917</v>
      </c>
      <c r="B27" s="87" t="s">
        <v>45</v>
      </c>
      <c r="C27" s="88"/>
      <c r="D27" s="89" t="s">
        <v>32</v>
      </c>
      <c r="E27" s="90">
        <f>+'93100917'!E17</f>
        <v>890708.21</v>
      </c>
      <c r="F27" s="91">
        <f>E27*G3</f>
        <v>489889.51550000004</v>
      </c>
      <c r="G27" s="92">
        <f t="shared" ref="G27" si="11">+E27-F27</f>
        <v>400818.69449999993</v>
      </c>
      <c r="H27" s="102">
        <f>+'O Blgd'!D12+'O Blgd'!D13</f>
        <v>2629160.52</v>
      </c>
      <c r="I27" s="91">
        <f t="shared" ref="I27" si="12">H27*45%</f>
        <v>1183122.2339999999</v>
      </c>
      <c r="J27" s="103">
        <f t="shared" ref="J27" si="13">+H27-I27</f>
        <v>1446038.2860000001</v>
      </c>
    </row>
    <row r="28" spans="1:10" x14ac:dyDescent="0.3">
      <c r="A28" s="86"/>
      <c r="B28" s="87"/>
      <c r="C28" s="88"/>
      <c r="D28" s="89"/>
      <c r="E28" s="107"/>
      <c r="F28" s="93"/>
      <c r="G28" s="93"/>
      <c r="H28" s="93"/>
      <c r="I28" s="93"/>
      <c r="J28" s="94"/>
    </row>
    <row r="29" spans="1:10" x14ac:dyDescent="0.3">
      <c r="A29" s="86"/>
      <c r="B29" s="87"/>
      <c r="C29" s="88"/>
      <c r="D29" s="89"/>
      <c r="E29" s="42">
        <f>SUM(E27:E28)</f>
        <v>890708.21</v>
      </c>
      <c r="F29" s="42">
        <f t="shared" ref="F29:J29" si="14">SUM(F27:F28)</f>
        <v>489889.51550000004</v>
      </c>
      <c r="G29" s="42">
        <f t="shared" si="14"/>
        <v>400818.69449999993</v>
      </c>
      <c r="H29" s="42">
        <f t="shared" si="14"/>
        <v>2629160.52</v>
      </c>
      <c r="I29" s="42">
        <f t="shared" si="14"/>
        <v>1183122.2339999999</v>
      </c>
      <c r="J29" s="43">
        <f t="shared" si="14"/>
        <v>1446038.2860000001</v>
      </c>
    </row>
    <row r="30" spans="1:10" x14ac:dyDescent="0.3">
      <c r="A30" s="101"/>
      <c r="B30" s="87"/>
      <c r="C30" s="88"/>
      <c r="D30" s="41" t="s">
        <v>305</v>
      </c>
      <c r="E30" s="90"/>
      <c r="F30" s="90"/>
      <c r="G30" s="90"/>
      <c r="H30" s="90"/>
      <c r="I30" s="90"/>
      <c r="J30" s="100"/>
    </row>
    <row r="31" spans="1:10" x14ac:dyDescent="0.3">
      <c r="A31" s="86">
        <v>93100922</v>
      </c>
      <c r="B31" s="87" t="s">
        <v>52</v>
      </c>
      <c r="C31" s="88"/>
      <c r="D31" s="89" t="s">
        <v>33</v>
      </c>
      <c r="E31" s="90">
        <f>SUM('93100923'!C14:C28)+'93100922'!C18</f>
        <v>2593809.5300000003</v>
      </c>
      <c r="F31" s="91">
        <f>E31*G3</f>
        <v>1426595.2415000002</v>
      </c>
      <c r="G31" s="92">
        <f t="shared" ref="G31:G32" si="15">+E31-F31</f>
        <v>1167214.2885</v>
      </c>
      <c r="H31" s="102">
        <f>+'G H Blgd'!J14+'G H Blgd'!J15</f>
        <v>2539983.12</v>
      </c>
      <c r="I31" s="91">
        <f t="shared" ref="I31:I32" si="16">H31*45%</f>
        <v>1142992.4040000001</v>
      </c>
      <c r="J31" s="103">
        <f t="shared" ref="J31:J32" si="17">+H31-I31</f>
        <v>1396990.716</v>
      </c>
    </row>
    <row r="32" spans="1:10" x14ac:dyDescent="0.3">
      <c r="A32" s="86">
        <v>93100923</v>
      </c>
      <c r="B32" s="87" t="s">
        <v>53</v>
      </c>
      <c r="C32" s="88"/>
      <c r="D32" s="89" t="s">
        <v>286</v>
      </c>
      <c r="E32" s="96">
        <f>SUM('93100923'!C2:C13)</f>
        <v>-137735.75999999998</v>
      </c>
      <c r="F32" s="97">
        <f>E32*G3</f>
        <v>-75754.667999999991</v>
      </c>
      <c r="G32" s="98">
        <f t="shared" si="15"/>
        <v>-61981.09199999999</v>
      </c>
      <c r="H32" s="96">
        <f>+E32</f>
        <v>-137735.75999999998</v>
      </c>
      <c r="I32" s="97">
        <f t="shared" si="16"/>
        <v>-61981.09199999999</v>
      </c>
      <c r="J32" s="108">
        <f t="shared" si="17"/>
        <v>-75754.667999999991</v>
      </c>
    </row>
    <row r="33" spans="1:10" x14ac:dyDescent="0.3">
      <c r="A33" s="109"/>
      <c r="B33" s="110"/>
      <c r="C33" s="88"/>
      <c r="D33" s="89"/>
      <c r="E33" s="99">
        <f>SUM(E31:E32)</f>
        <v>2456073.7700000005</v>
      </c>
      <c r="F33" s="99">
        <f t="shared" ref="F33:J33" si="18">SUM(F31:F32)</f>
        <v>1350840.5735000002</v>
      </c>
      <c r="G33" s="99">
        <f t="shared" si="18"/>
        <v>1105233.1965000001</v>
      </c>
      <c r="H33" s="99">
        <f t="shared" si="18"/>
        <v>2402247.3600000003</v>
      </c>
      <c r="I33" s="99">
        <f t="shared" si="18"/>
        <v>1081011.3120000002</v>
      </c>
      <c r="J33" s="106">
        <f t="shared" si="18"/>
        <v>1321236.048</v>
      </c>
    </row>
    <row r="34" spans="1:10" x14ac:dyDescent="0.3">
      <c r="C34" s="88"/>
      <c r="D34" s="41" t="s">
        <v>306</v>
      </c>
      <c r="E34" s="90"/>
      <c r="F34" s="90"/>
      <c r="G34" s="90"/>
      <c r="H34" s="90"/>
      <c r="I34" s="90"/>
      <c r="J34" s="100"/>
    </row>
    <row r="35" spans="1:10" x14ac:dyDescent="0.3">
      <c r="C35" s="88"/>
      <c r="D35" s="89"/>
      <c r="E35" s="107"/>
      <c r="F35" s="93"/>
      <c r="G35" s="93"/>
      <c r="H35" s="93"/>
      <c r="I35" s="93"/>
      <c r="J35" s="94"/>
    </row>
    <row r="36" spans="1:10" x14ac:dyDescent="0.3">
      <c r="A36" s="86" t="s">
        <v>281</v>
      </c>
      <c r="B36" s="87" t="s">
        <v>282</v>
      </c>
      <c r="C36" s="88"/>
      <c r="D36" s="89" t="s">
        <v>232</v>
      </c>
      <c r="E36" s="107"/>
      <c r="F36" s="93"/>
      <c r="G36" s="93"/>
      <c r="H36" s="93"/>
      <c r="I36" s="93"/>
      <c r="J36" s="94"/>
    </row>
    <row r="37" spans="1:10" x14ac:dyDescent="0.3">
      <c r="A37" s="86" t="s">
        <v>212</v>
      </c>
      <c r="B37" s="87" t="s">
        <v>213</v>
      </c>
      <c r="C37" s="88"/>
      <c r="D37" s="89" t="s">
        <v>231</v>
      </c>
      <c r="E37" s="96">
        <f>+'Vernell Limeade Revenue'!F7</f>
        <v>-167598.16</v>
      </c>
      <c r="F37" s="97">
        <f>E37*100%</f>
        <v>-167598.16</v>
      </c>
      <c r="G37" s="98">
        <f t="shared" ref="G37" si="19">+E37-F37</f>
        <v>0</v>
      </c>
      <c r="H37" s="104"/>
      <c r="I37" s="104"/>
      <c r="J37" s="105"/>
    </row>
    <row r="38" spans="1:10" x14ac:dyDescent="0.3">
      <c r="A38" s="109"/>
      <c r="B38" s="110"/>
      <c r="C38" s="88"/>
      <c r="D38" s="89"/>
      <c r="E38" s="99">
        <f t="shared" ref="E38:G38" si="20">SUM(E35:E37)</f>
        <v>-167598.16</v>
      </c>
      <c r="F38" s="99">
        <f t="shared" si="20"/>
        <v>-167598.16</v>
      </c>
      <c r="G38" s="99">
        <f t="shared" si="20"/>
        <v>0</v>
      </c>
      <c r="H38" s="104"/>
      <c r="I38" s="104"/>
      <c r="J38" s="105"/>
    </row>
    <row r="39" spans="1:10" x14ac:dyDescent="0.3">
      <c r="C39" s="88"/>
      <c r="D39" s="41" t="s">
        <v>307</v>
      </c>
      <c r="E39" s="90"/>
      <c r="F39" s="90"/>
      <c r="G39" s="90"/>
      <c r="H39" s="90"/>
      <c r="I39" s="90"/>
      <c r="J39" s="100"/>
    </row>
    <row r="40" spans="1:10" x14ac:dyDescent="0.3">
      <c r="D40" s="89" t="s">
        <v>34</v>
      </c>
      <c r="E40" s="90">
        <f>+F40+G40</f>
        <v>569498.5</v>
      </c>
      <c r="F40" s="91">
        <f>+Andie!F30</f>
        <v>322644</v>
      </c>
      <c r="G40" s="92">
        <f>+Andie!E65</f>
        <v>246854.5</v>
      </c>
      <c r="H40" s="93"/>
      <c r="I40" s="93"/>
      <c r="J40" s="94"/>
    </row>
    <row r="41" spans="1:10" x14ac:dyDescent="0.3">
      <c r="D41" s="89" t="s">
        <v>35</v>
      </c>
      <c r="E41" s="96">
        <f>+F41+G41</f>
        <v>51178</v>
      </c>
      <c r="F41" s="97"/>
      <c r="G41" s="98">
        <f>+Andie!E47</f>
        <v>51178</v>
      </c>
      <c r="H41" s="104"/>
      <c r="I41" s="104"/>
      <c r="J41" s="105"/>
    </row>
    <row r="42" spans="1:10" x14ac:dyDescent="0.3">
      <c r="D42" s="89"/>
      <c r="E42" s="111">
        <f>SUM(E40:E41)</f>
        <v>620676.5</v>
      </c>
      <c r="F42" s="111">
        <f t="shared" ref="F42:J42" si="21">SUM(F40:F41)</f>
        <v>322644</v>
      </c>
      <c r="G42" s="111">
        <f t="shared" si="21"/>
        <v>298032.5</v>
      </c>
      <c r="H42" s="111">
        <f t="shared" si="21"/>
        <v>0</v>
      </c>
      <c r="I42" s="111">
        <f t="shared" si="21"/>
        <v>0</v>
      </c>
      <c r="J42" s="112">
        <f t="shared" si="21"/>
        <v>0</v>
      </c>
    </row>
    <row r="43" spans="1:10" x14ac:dyDescent="0.3">
      <c r="E43" s="44">
        <f t="shared" ref="E43:J43" si="22">SUM(E42,E38,E33,E29,E25,E23,E18,E11)</f>
        <v>17441119.25</v>
      </c>
      <c r="F43" s="44">
        <f t="shared" si="22"/>
        <v>9221725.9140000008</v>
      </c>
      <c r="G43" s="44">
        <f t="shared" si="22"/>
        <v>8219393.3359999992</v>
      </c>
      <c r="H43" s="44">
        <f t="shared" si="22"/>
        <v>17143333.080000002</v>
      </c>
      <c r="I43" s="44">
        <f t="shared" si="22"/>
        <v>7714499.8860000009</v>
      </c>
      <c r="J43" s="45">
        <f t="shared" si="22"/>
        <v>9428833.1940000001</v>
      </c>
    </row>
    <row r="45" spans="1:10" s="50" customFormat="1" ht="13.2" x14ac:dyDescent="0.25"/>
    <row r="46" spans="1:10" s="50" customFormat="1" ht="13.2" x14ac:dyDescent="0.25"/>
    <row r="47" spans="1:10" x14ac:dyDescent="0.3">
      <c r="A47" s="52">
        <v>93100026</v>
      </c>
      <c r="B47" s="52" t="s">
        <v>41</v>
      </c>
      <c r="C47" s="52" t="s">
        <v>314</v>
      </c>
      <c r="D47" s="52" t="s">
        <v>310</v>
      </c>
      <c r="E47" s="113">
        <f>+'Small Office'!C14</f>
        <v>119065.17</v>
      </c>
      <c r="F47" s="114">
        <f>+E47*G3</f>
        <v>65485.843500000003</v>
      </c>
      <c r="G47" s="115">
        <f t="shared" ref="G47:G50" si="23">+E47-F47</f>
        <v>53579.326499999996</v>
      </c>
      <c r="H47" s="116"/>
      <c r="I47" s="116"/>
      <c r="J47" s="117"/>
    </row>
    <row r="48" spans="1:10" x14ac:dyDescent="0.3">
      <c r="A48" s="52">
        <v>93100229</v>
      </c>
      <c r="B48" s="52" t="s">
        <v>43</v>
      </c>
      <c r="C48" s="52" t="s">
        <v>314</v>
      </c>
      <c r="D48" s="52" t="s">
        <v>308</v>
      </c>
      <c r="E48" s="90">
        <f>+'Small Office'!C21</f>
        <v>184502.24</v>
      </c>
      <c r="F48" s="91">
        <f>+E48*G3</f>
        <v>101476.232</v>
      </c>
      <c r="G48" s="92">
        <f t="shared" si="23"/>
        <v>83026.007999999987</v>
      </c>
      <c r="H48" s="93"/>
      <c r="I48" s="93"/>
      <c r="J48" s="94"/>
    </row>
    <row r="49" spans="1:10" x14ac:dyDescent="0.3">
      <c r="A49" s="52">
        <v>93100926</v>
      </c>
      <c r="B49" s="52" t="s">
        <v>55</v>
      </c>
      <c r="C49" s="52" t="s">
        <v>313</v>
      </c>
      <c r="D49" s="52" t="s">
        <v>309</v>
      </c>
      <c r="E49" s="90">
        <f>+'Small Office'!C28</f>
        <v>48860.289999999994</v>
      </c>
      <c r="F49" s="91">
        <f>+E49*G3</f>
        <v>26873.159499999998</v>
      </c>
      <c r="G49" s="92">
        <f t="shared" si="23"/>
        <v>21987.130499999996</v>
      </c>
      <c r="H49" s="93"/>
      <c r="I49" s="93"/>
      <c r="J49" s="94"/>
    </row>
    <row r="50" spans="1:10" x14ac:dyDescent="0.3">
      <c r="A50" s="52">
        <v>93100927</v>
      </c>
      <c r="B50" s="52" t="s">
        <v>57</v>
      </c>
      <c r="C50" s="52" t="s">
        <v>313</v>
      </c>
      <c r="D50" s="52" t="s">
        <v>319</v>
      </c>
      <c r="E50" s="96">
        <f>+'Small Office'!C7</f>
        <v>106684.64</v>
      </c>
      <c r="F50" s="97">
        <f>+E50*G3</f>
        <v>58676.552000000003</v>
      </c>
      <c r="G50" s="98">
        <f t="shared" si="23"/>
        <v>48008.087999999996</v>
      </c>
      <c r="H50" s="104"/>
      <c r="I50" s="104"/>
      <c r="J50" s="105"/>
    </row>
    <row r="51" spans="1:10" x14ac:dyDescent="0.3">
      <c r="E51" s="44">
        <f>SUM(E43:E50)</f>
        <v>17900231.59</v>
      </c>
      <c r="F51" s="44">
        <f t="shared" ref="F51:J51" si="24">SUM(F43:F50)</f>
        <v>9474237.7009999994</v>
      </c>
      <c r="G51" s="44">
        <f t="shared" si="24"/>
        <v>8425993.8890000004</v>
      </c>
      <c r="H51" s="44">
        <f t="shared" si="24"/>
        <v>17143333.080000002</v>
      </c>
      <c r="I51" s="44">
        <f t="shared" si="24"/>
        <v>7714499.8860000009</v>
      </c>
      <c r="J51" s="44">
        <f t="shared" si="24"/>
        <v>9428833.1940000001</v>
      </c>
    </row>
  </sheetData>
  <pageMargins left="0.7" right="0.7" top="0.75" bottom="0.75" header="0.3" footer="0.3"/>
  <pageSetup scale="5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sqref="A1:XFD1048576"/>
    </sheetView>
  </sheetViews>
  <sheetFormatPr defaultColWidth="9.109375" defaultRowHeight="13.2" x14ac:dyDescent="0.25"/>
  <cols>
    <col min="1" max="1" width="9" style="50" bestFit="1" customWidth="1"/>
    <col min="2" max="2" width="38" style="50" bestFit="1" customWidth="1"/>
    <col min="3" max="3" width="11.88671875" style="50" bestFit="1" customWidth="1"/>
    <col min="4" max="15" width="8.5546875" style="50" bestFit="1" customWidth="1"/>
    <col min="16" max="16384" width="9.109375" style="50"/>
  </cols>
  <sheetData>
    <row r="1" spans="1:15" x14ac:dyDescent="0.25">
      <c r="A1" s="50" t="s">
        <v>37</v>
      </c>
      <c r="B1" s="50" t="s">
        <v>201</v>
      </c>
      <c r="C1" s="50" t="s">
        <v>39</v>
      </c>
      <c r="D1" s="50" t="s">
        <v>202</v>
      </c>
      <c r="E1" s="50" t="s">
        <v>203</v>
      </c>
      <c r="F1" s="50" t="s">
        <v>204</v>
      </c>
      <c r="G1" s="50" t="s">
        <v>205</v>
      </c>
      <c r="H1" s="50" t="s">
        <v>206</v>
      </c>
      <c r="I1" s="50" t="s">
        <v>207</v>
      </c>
      <c r="J1" s="50" t="s">
        <v>208</v>
      </c>
      <c r="K1" s="50" t="s">
        <v>288</v>
      </c>
      <c r="L1" s="50" t="s">
        <v>289</v>
      </c>
      <c r="M1" s="50" t="s">
        <v>209</v>
      </c>
      <c r="N1" s="50" t="s">
        <v>290</v>
      </c>
      <c r="O1" s="50" t="s">
        <v>291</v>
      </c>
    </row>
    <row r="2" spans="1:15" x14ac:dyDescent="0.25">
      <c r="A2" s="50" t="s">
        <v>56</v>
      </c>
      <c r="B2" s="50" t="s">
        <v>57</v>
      </c>
      <c r="C2" s="55">
        <v>74392.899999999994</v>
      </c>
      <c r="D2" s="55">
        <v>5559.9</v>
      </c>
      <c r="E2" s="55">
        <v>5559.9</v>
      </c>
      <c r="F2" s="55">
        <v>8145.72</v>
      </c>
      <c r="G2" s="55">
        <v>5559.9</v>
      </c>
      <c r="H2" s="55">
        <v>5559.9</v>
      </c>
      <c r="I2" s="55">
        <v>5559.9</v>
      </c>
      <c r="J2" s="55">
        <v>5977</v>
      </c>
      <c r="K2" s="55">
        <v>5977</v>
      </c>
      <c r="L2" s="55">
        <v>5977</v>
      </c>
      <c r="M2" s="55">
        <v>5977</v>
      </c>
      <c r="N2" s="55">
        <v>8562.68</v>
      </c>
      <c r="O2" s="55">
        <v>5977</v>
      </c>
    </row>
    <row r="3" spans="1:15" x14ac:dyDescent="0.25">
      <c r="A3" s="50" t="s">
        <v>277</v>
      </c>
      <c r="B3" s="50" t="s">
        <v>278</v>
      </c>
      <c r="C3" s="55">
        <v>26347.03</v>
      </c>
      <c r="D3" s="55"/>
      <c r="E3" s="55"/>
      <c r="F3" s="55"/>
      <c r="G3" s="55"/>
      <c r="H3" s="55">
        <v>8699.89</v>
      </c>
      <c r="I3" s="55">
        <v>1059.9000000000001</v>
      </c>
      <c r="J3" s="55">
        <v>3717.18</v>
      </c>
      <c r="K3" s="55">
        <v>1017.69</v>
      </c>
      <c r="L3" s="55">
        <v>569.34</v>
      </c>
      <c r="M3" s="55">
        <v>2993.68</v>
      </c>
      <c r="N3" s="55">
        <v>4191.1099999999997</v>
      </c>
      <c r="O3" s="55">
        <v>4098.24</v>
      </c>
    </row>
    <row r="4" spans="1:15" x14ac:dyDescent="0.25">
      <c r="A4" s="50" t="s">
        <v>322</v>
      </c>
      <c r="B4" s="50" t="s">
        <v>323</v>
      </c>
      <c r="C4" s="55">
        <v>0</v>
      </c>
      <c r="D4" s="55">
        <v>1383.33</v>
      </c>
      <c r="E4" s="55">
        <v>1939.92</v>
      </c>
      <c r="F4" s="55">
        <v>2242.34</v>
      </c>
      <c r="G4" s="55">
        <v>1795.69</v>
      </c>
      <c r="H4" s="55">
        <v>-7361.28</v>
      </c>
      <c r="I4" s="55"/>
      <c r="J4" s="55"/>
      <c r="K4" s="55"/>
      <c r="L4" s="55"/>
      <c r="M4" s="55"/>
      <c r="N4" s="55"/>
      <c r="O4" s="55"/>
    </row>
    <row r="5" spans="1:15" x14ac:dyDescent="0.25">
      <c r="A5" s="50" t="s">
        <v>324</v>
      </c>
      <c r="B5" s="50" t="s">
        <v>325</v>
      </c>
      <c r="C5" s="55">
        <v>0</v>
      </c>
      <c r="D5" s="55">
        <v>237.35</v>
      </c>
      <c r="E5" s="55">
        <v>367.69</v>
      </c>
      <c r="F5" s="55">
        <v>367.67</v>
      </c>
      <c r="G5" s="55">
        <v>322.2</v>
      </c>
      <c r="H5" s="55">
        <v>-1294.9100000000001</v>
      </c>
      <c r="I5" s="55"/>
      <c r="J5" s="55"/>
      <c r="K5" s="55"/>
      <c r="L5" s="55"/>
      <c r="M5" s="55"/>
      <c r="N5" s="55"/>
      <c r="O5" s="55"/>
    </row>
    <row r="6" spans="1:15" x14ac:dyDescent="0.25">
      <c r="A6" s="50" t="s">
        <v>272</v>
      </c>
      <c r="B6" s="50" t="s">
        <v>273</v>
      </c>
      <c r="C6" s="55">
        <v>5944.71</v>
      </c>
      <c r="D6" s="55"/>
      <c r="E6" s="55"/>
      <c r="F6" s="55"/>
      <c r="G6" s="55"/>
      <c r="H6" s="55">
        <v>1532.26</v>
      </c>
      <c r="I6" s="55">
        <v>363.52</v>
      </c>
      <c r="J6" s="55">
        <v>423.85</v>
      </c>
      <c r="K6" s="55">
        <v>217.84</v>
      </c>
      <c r="L6" s="55">
        <v>1529.63</v>
      </c>
      <c r="M6" s="55"/>
      <c r="N6" s="55">
        <v>1162.0999999999999</v>
      </c>
      <c r="O6" s="55">
        <v>715.51</v>
      </c>
    </row>
    <row r="7" spans="1:15" x14ac:dyDescent="0.25">
      <c r="C7" s="28">
        <v>106684.64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5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5">
      <c r="A9" s="50" t="s">
        <v>40</v>
      </c>
      <c r="B9" s="50" t="s">
        <v>41</v>
      </c>
      <c r="C9" s="55">
        <v>81336</v>
      </c>
      <c r="D9" s="55">
        <v>6778</v>
      </c>
      <c r="E9" s="55">
        <v>6778</v>
      </c>
      <c r="F9" s="55">
        <v>6778</v>
      </c>
      <c r="G9" s="55">
        <v>6778</v>
      </c>
      <c r="H9" s="55">
        <v>6778</v>
      </c>
      <c r="I9" s="55">
        <v>6778</v>
      </c>
      <c r="J9" s="55">
        <v>6778</v>
      </c>
      <c r="K9" s="55">
        <v>6778</v>
      </c>
      <c r="L9" s="55">
        <v>6778</v>
      </c>
      <c r="M9" s="55">
        <v>6778</v>
      </c>
      <c r="N9" s="55">
        <v>6778</v>
      </c>
      <c r="O9" s="55">
        <v>6778</v>
      </c>
    </row>
    <row r="10" spans="1:15" x14ac:dyDescent="0.25">
      <c r="A10" s="50" t="s">
        <v>326</v>
      </c>
      <c r="B10" s="50" t="s">
        <v>327</v>
      </c>
      <c r="C10" s="55">
        <v>0</v>
      </c>
      <c r="D10" s="55">
        <v>233.44</v>
      </c>
      <c r="E10" s="55">
        <v>825</v>
      </c>
      <c r="F10" s="55">
        <v>856.68</v>
      </c>
      <c r="G10" s="55">
        <v>845.59</v>
      </c>
      <c r="H10" s="55">
        <v>-2760.71</v>
      </c>
      <c r="I10" s="55"/>
      <c r="J10" s="55"/>
      <c r="K10" s="55"/>
      <c r="L10" s="55"/>
      <c r="M10" s="55"/>
      <c r="N10" s="55"/>
      <c r="O10" s="55"/>
    </row>
    <row r="11" spans="1:15" x14ac:dyDescent="0.25">
      <c r="A11" s="50" t="s">
        <v>266</v>
      </c>
      <c r="B11" s="50" t="s">
        <v>267</v>
      </c>
      <c r="C11" s="55">
        <v>15074.87</v>
      </c>
      <c r="D11" s="55"/>
      <c r="E11" s="55"/>
      <c r="F11" s="55"/>
      <c r="G11" s="55"/>
      <c r="H11" s="55">
        <v>3608.44</v>
      </c>
      <c r="I11" s="55">
        <v>1310</v>
      </c>
      <c r="J11" s="55">
        <v>1377.11</v>
      </c>
      <c r="K11" s="55">
        <v>2928.81</v>
      </c>
      <c r="L11" s="55"/>
      <c r="M11" s="55"/>
      <c r="N11" s="55">
        <v>3468.74</v>
      </c>
      <c r="O11" s="55">
        <v>2381.77</v>
      </c>
    </row>
    <row r="12" spans="1:15" x14ac:dyDescent="0.25">
      <c r="A12" s="50" t="s">
        <v>328</v>
      </c>
      <c r="B12" s="50" t="s">
        <v>329</v>
      </c>
      <c r="C12" s="55">
        <v>0</v>
      </c>
      <c r="D12" s="55">
        <v>153.05000000000001</v>
      </c>
      <c r="E12" s="55">
        <v>499.01</v>
      </c>
      <c r="F12" s="55">
        <v>866.62</v>
      </c>
      <c r="G12" s="55">
        <v>158.43</v>
      </c>
      <c r="H12" s="55">
        <v>-1677.11</v>
      </c>
      <c r="I12" s="55"/>
      <c r="J12" s="55"/>
      <c r="K12" s="55"/>
      <c r="L12" s="55"/>
      <c r="M12" s="55"/>
      <c r="N12" s="55"/>
      <c r="O12" s="55"/>
    </row>
    <row r="13" spans="1:15" x14ac:dyDescent="0.25">
      <c r="A13" s="50" t="s">
        <v>270</v>
      </c>
      <c r="B13" s="50" t="s">
        <v>271</v>
      </c>
      <c r="C13" s="55">
        <v>22654.3</v>
      </c>
      <c r="D13" s="55"/>
      <c r="E13" s="55"/>
      <c r="F13" s="55"/>
      <c r="G13" s="55"/>
      <c r="H13" s="55">
        <v>2517.2199999999998</v>
      </c>
      <c r="I13" s="55">
        <v>4317.2700000000004</v>
      </c>
      <c r="J13" s="55">
        <v>2016.19</v>
      </c>
      <c r="K13" s="55">
        <v>1850.49</v>
      </c>
      <c r="L13" s="55">
        <v>2341.83</v>
      </c>
      <c r="M13" s="55"/>
      <c r="N13" s="55">
        <v>3848.71</v>
      </c>
      <c r="O13" s="55">
        <v>5762.59</v>
      </c>
    </row>
    <row r="14" spans="1:15" x14ac:dyDescent="0.25">
      <c r="C14" s="28">
        <v>119065.17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x14ac:dyDescent="0.25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x14ac:dyDescent="0.25">
      <c r="A16" s="50" t="s">
        <v>42</v>
      </c>
      <c r="B16" s="50" t="s">
        <v>43</v>
      </c>
      <c r="C16" s="55">
        <v>149252.28</v>
      </c>
      <c r="D16" s="55">
        <v>12164</v>
      </c>
      <c r="E16" s="55">
        <v>12164</v>
      </c>
      <c r="F16" s="55">
        <v>12164</v>
      </c>
      <c r="G16" s="55">
        <v>12528.92</v>
      </c>
      <c r="H16" s="55">
        <v>12528.92</v>
      </c>
      <c r="I16" s="55">
        <v>12528.92</v>
      </c>
      <c r="J16" s="55">
        <v>12528.92</v>
      </c>
      <c r="K16" s="55">
        <v>12528.92</v>
      </c>
      <c r="L16" s="55">
        <v>12528.92</v>
      </c>
      <c r="M16" s="55">
        <v>12528.92</v>
      </c>
      <c r="N16" s="55">
        <v>12528.92</v>
      </c>
      <c r="O16" s="55">
        <v>12528.92</v>
      </c>
    </row>
    <row r="17" spans="1:15" x14ac:dyDescent="0.25">
      <c r="A17" s="50" t="s">
        <v>264</v>
      </c>
      <c r="B17" s="50" t="s">
        <v>265</v>
      </c>
      <c r="C17" s="55">
        <v>20696.240000000002</v>
      </c>
      <c r="D17" s="55"/>
      <c r="E17" s="55"/>
      <c r="F17" s="55"/>
      <c r="G17" s="55"/>
      <c r="H17" s="55">
        <v>8212.9500000000007</v>
      </c>
      <c r="I17" s="55">
        <v>1349.37</v>
      </c>
      <c r="J17" s="55">
        <v>1271.06</v>
      </c>
      <c r="K17" s="55">
        <v>1360.44</v>
      </c>
      <c r="L17" s="55">
        <v>58.91</v>
      </c>
      <c r="M17" s="55">
        <v>580.57000000000005</v>
      </c>
      <c r="N17" s="55">
        <v>3728.7</v>
      </c>
      <c r="O17" s="55">
        <v>4134.24</v>
      </c>
    </row>
    <row r="18" spans="1:15" x14ac:dyDescent="0.25">
      <c r="A18" s="50" t="s">
        <v>268</v>
      </c>
      <c r="B18" s="50" t="s">
        <v>269</v>
      </c>
      <c r="C18" s="55">
        <v>14553.72</v>
      </c>
      <c r="D18" s="55"/>
      <c r="E18" s="55"/>
      <c r="F18" s="55"/>
      <c r="G18" s="55"/>
      <c r="H18" s="55">
        <v>3054.6</v>
      </c>
      <c r="I18" s="55">
        <v>1113.1400000000001</v>
      </c>
      <c r="J18" s="55">
        <v>1345.99</v>
      </c>
      <c r="K18" s="55">
        <v>1311.5</v>
      </c>
      <c r="L18" s="55">
        <v>524.82000000000005</v>
      </c>
      <c r="M18" s="55"/>
      <c r="N18" s="55">
        <v>4034.18</v>
      </c>
      <c r="O18" s="55">
        <v>3169.49</v>
      </c>
    </row>
    <row r="19" spans="1:15" x14ac:dyDescent="0.25">
      <c r="A19" s="50" t="s">
        <v>330</v>
      </c>
      <c r="B19" s="50" t="s">
        <v>331</v>
      </c>
      <c r="C19" s="55">
        <v>0</v>
      </c>
      <c r="D19" s="55">
        <v>847.7</v>
      </c>
      <c r="E19" s="55">
        <v>2079.61</v>
      </c>
      <c r="F19" s="55">
        <v>2429.67</v>
      </c>
      <c r="G19" s="55">
        <v>1583.97</v>
      </c>
      <c r="H19" s="55">
        <v>-6940.95</v>
      </c>
      <c r="I19" s="55"/>
      <c r="J19" s="55"/>
      <c r="K19" s="55"/>
      <c r="L19" s="55"/>
      <c r="M19" s="55"/>
      <c r="N19" s="55"/>
      <c r="O19" s="55"/>
    </row>
    <row r="20" spans="1:15" x14ac:dyDescent="0.25">
      <c r="A20" s="50" t="s">
        <v>332</v>
      </c>
      <c r="B20" s="50" t="s">
        <v>333</v>
      </c>
      <c r="C20" s="55">
        <v>0</v>
      </c>
      <c r="D20" s="55">
        <v>421.1</v>
      </c>
      <c r="E20" s="55">
        <v>584.58000000000004</v>
      </c>
      <c r="F20" s="55">
        <v>495.12</v>
      </c>
      <c r="G20" s="55">
        <v>1000.74</v>
      </c>
      <c r="H20" s="55">
        <v>-2501.54</v>
      </c>
      <c r="I20" s="55"/>
      <c r="J20" s="55"/>
      <c r="K20" s="55"/>
      <c r="L20" s="55"/>
      <c r="M20" s="55"/>
      <c r="N20" s="55"/>
      <c r="O20" s="55"/>
    </row>
    <row r="21" spans="1:15" x14ac:dyDescent="0.25">
      <c r="C21" s="28">
        <v>184502.24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x14ac:dyDescent="0.25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A23" s="50" t="s">
        <v>54</v>
      </c>
      <c r="B23" s="50" t="s">
        <v>55</v>
      </c>
      <c r="C23" s="55">
        <v>21000</v>
      </c>
      <c r="D23" s="55">
        <v>1750</v>
      </c>
      <c r="E23" s="55">
        <v>1750</v>
      </c>
      <c r="F23" s="55">
        <v>1750</v>
      </c>
      <c r="G23" s="55">
        <v>1750</v>
      </c>
      <c r="H23" s="55">
        <v>1750</v>
      </c>
      <c r="I23" s="55">
        <v>1750</v>
      </c>
      <c r="J23" s="55">
        <v>1750</v>
      </c>
      <c r="K23" s="55">
        <v>1750</v>
      </c>
      <c r="L23" s="55">
        <v>1750</v>
      </c>
      <c r="M23" s="55">
        <v>1750</v>
      </c>
      <c r="N23" s="55">
        <v>1750</v>
      </c>
      <c r="O23" s="55">
        <v>1750</v>
      </c>
    </row>
    <row r="24" spans="1:15" x14ac:dyDescent="0.25">
      <c r="A24" s="50" t="s">
        <v>334</v>
      </c>
      <c r="B24" s="50" t="s">
        <v>335</v>
      </c>
      <c r="C24" s="55">
        <v>0</v>
      </c>
      <c r="D24" s="55">
        <v>245.73</v>
      </c>
      <c r="E24" s="55">
        <v>341.12</v>
      </c>
      <c r="F24" s="55">
        <v>288.95</v>
      </c>
      <c r="G24" s="55">
        <v>254.36</v>
      </c>
      <c r="H24" s="55">
        <v>-1130.1600000000001</v>
      </c>
      <c r="I24" s="55"/>
      <c r="J24" s="55"/>
      <c r="K24" s="55"/>
      <c r="L24" s="55"/>
      <c r="M24" s="55"/>
      <c r="N24" s="55"/>
      <c r="O24" s="55"/>
    </row>
    <row r="25" spans="1:15" x14ac:dyDescent="0.25">
      <c r="A25" s="50" t="s">
        <v>279</v>
      </c>
      <c r="B25" s="50" t="s">
        <v>280</v>
      </c>
      <c r="C25" s="55">
        <v>7034.44</v>
      </c>
      <c r="D25" s="55"/>
      <c r="E25" s="55"/>
      <c r="F25" s="55"/>
      <c r="G25" s="55"/>
      <c r="H25" s="55">
        <v>1375.89</v>
      </c>
      <c r="I25" s="55">
        <v>414.93</v>
      </c>
      <c r="J25" s="55">
        <v>245.73</v>
      </c>
      <c r="K25" s="55">
        <v>225.51</v>
      </c>
      <c r="L25" s="55">
        <v>274.42</v>
      </c>
      <c r="M25" s="55">
        <v>1136.6099999999999</v>
      </c>
      <c r="N25" s="55">
        <v>863</v>
      </c>
      <c r="O25" s="55">
        <v>2498.35</v>
      </c>
    </row>
    <row r="26" spans="1:15" x14ac:dyDescent="0.25">
      <c r="A26" s="50" t="s">
        <v>336</v>
      </c>
      <c r="B26" s="50" t="s">
        <v>337</v>
      </c>
      <c r="C26" s="55">
        <v>0</v>
      </c>
      <c r="D26" s="55">
        <v>114.63</v>
      </c>
      <c r="E26" s="55">
        <v>1799.48</v>
      </c>
      <c r="F26" s="55">
        <v>2821.04</v>
      </c>
      <c r="G26" s="55">
        <v>985.97</v>
      </c>
      <c r="H26" s="55">
        <v>-5721.12</v>
      </c>
      <c r="I26" s="55"/>
      <c r="J26" s="55"/>
      <c r="K26" s="55"/>
      <c r="L26" s="55"/>
      <c r="M26" s="55"/>
      <c r="N26" s="55"/>
      <c r="O26" s="55"/>
    </row>
    <row r="27" spans="1:15" x14ac:dyDescent="0.25">
      <c r="A27" s="50" t="s">
        <v>275</v>
      </c>
      <c r="B27" s="50" t="s">
        <v>276</v>
      </c>
      <c r="C27" s="55">
        <v>20825.849999999999</v>
      </c>
      <c r="D27" s="55"/>
      <c r="E27" s="55"/>
      <c r="F27" s="55"/>
      <c r="G27" s="55"/>
      <c r="H27" s="55">
        <v>7578.36</v>
      </c>
      <c r="I27" s="55">
        <v>1683.65</v>
      </c>
      <c r="J27" s="55">
        <v>950</v>
      </c>
      <c r="K27" s="55">
        <v>1299.25</v>
      </c>
      <c r="L27" s="55">
        <v>5643.98</v>
      </c>
      <c r="M27" s="55"/>
      <c r="N27" s="55">
        <v>1996.05</v>
      </c>
      <c r="O27" s="55">
        <v>1674.56</v>
      </c>
    </row>
    <row r="28" spans="1:15" x14ac:dyDescent="0.25">
      <c r="C28" s="28">
        <v>48860.289999999994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sqref="A1:XFD1048576"/>
    </sheetView>
  </sheetViews>
  <sheetFormatPr defaultColWidth="8.88671875" defaultRowHeight="13.2" x14ac:dyDescent="0.25"/>
  <cols>
    <col min="1" max="1" width="39.5546875" style="33" bestFit="1" customWidth="1"/>
    <col min="2" max="2" width="9.88671875" style="33" bestFit="1" customWidth="1"/>
    <col min="3" max="3" width="15.6640625" style="33" bestFit="1" customWidth="1"/>
    <col min="4" max="4" width="26.88671875" style="33" bestFit="1" customWidth="1"/>
    <col min="5" max="5" width="12.44140625" style="33" bestFit="1" customWidth="1"/>
    <col min="6" max="6" width="9.33203125" style="33" bestFit="1" customWidth="1"/>
    <col min="7" max="7" width="14.109375" style="33" bestFit="1" customWidth="1"/>
    <col min="8" max="8" width="8.88671875" style="33"/>
    <col min="9" max="9" width="12.44140625" style="33" bestFit="1" customWidth="1"/>
    <col min="10" max="10" width="8.88671875" style="33"/>
    <col min="11" max="11" width="9.33203125" style="33" bestFit="1" customWidth="1"/>
    <col min="12" max="12" width="8.88671875" style="33"/>
    <col min="13" max="13" width="11.44140625" style="33" bestFit="1" customWidth="1"/>
    <col min="14" max="14" width="25" style="33" bestFit="1" customWidth="1"/>
    <col min="15" max="16384" width="8.88671875" style="33"/>
  </cols>
  <sheetData>
    <row r="1" spans="1:14" x14ac:dyDescent="0.25">
      <c r="A1" s="33" t="s">
        <v>37</v>
      </c>
      <c r="B1" s="33">
        <v>92006153</v>
      </c>
      <c r="C1" s="33">
        <v>92306951</v>
      </c>
      <c r="D1" s="33">
        <v>93506002</v>
      </c>
    </row>
    <row r="2" spans="1:14" x14ac:dyDescent="0.25">
      <c r="A2" s="33" t="s">
        <v>201</v>
      </c>
      <c r="B2" s="33" t="s">
        <v>262</v>
      </c>
      <c r="C2" s="33" t="s">
        <v>263</v>
      </c>
      <c r="D2" s="33" t="s">
        <v>274</v>
      </c>
      <c r="I2" s="33" t="s">
        <v>303</v>
      </c>
    </row>
    <row r="3" spans="1:14" x14ac:dyDescent="0.25">
      <c r="A3" s="33" t="s">
        <v>202</v>
      </c>
      <c r="B3" s="76">
        <v>10221</v>
      </c>
      <c r="D3" s="76">
        <v>266</v>
      </c>
      <c r="I3" s="33" t="s">
        <v>348</v>
      </c>
      <c r="J3" s="33" t="s">
        <v>349</v>
      </c>
      <c r="L3" s="33" t="s">
        <v>350</v>
      </c>
    </row>
    <row r="4" spans="1:14" x14ac:dyDescent="0.25">
      <c r="A4" s="33" t="s">
        <v>203</v>
      </c>
      <c r="B4" s="76">
        <v>17185</v>
      </c>
      <c r="C4" s="76">
        <v>15555</v>
      </c>
      <c r="D4" s="76">
        <v>-127637</v>
      </c>
      <c r="I4" s="76">
        <v>235</v>
      </c>
      <c r="J4" s="33">
        <f>448+134</f>
        <v>582</v>
      </c>
      <c r="K4" s="76">
        <f>+J4*I4</f>
        <v>136770</v>
      </c>
      <c r="L4" s="33" t="s">
        <v>347</v>
      </c>
      <c r="M4" s="77">
        <f>+K4*1.1</f>
        <v>150447</v>
      </c>
      <c r="N4" s="33" t="s">
        <v>351</v>
      </c>
    </row>
    <row r="5" spans="1:14" x14ac:dyDescent="0.25">
      <c r="A5" s="33" t="s">
        <v>204</v>
      </c>
      <c r="B5" s="76">
        <v>11349</v>
      </c>
      <c r="C5" s="76">
        <v>22432</v>
      </c>
      <c r="D5" s="76">
        <v>21273</v>
      </c>
      <c r="M5" s="77">
        <f>21094+816/12</f>
        <v>21162</v>
      </c>
      <c r="N5" s="33" t="s">
        <v>352</v>
      </c>
    </row>
    <row r="6" spans="1:14" x14ac:dyDescent="0.25">
      <c r="A6" s="33" t="s">
        <v>205</v>
      </c>
      <c r="B6" s="76">
        <v>15825</v>
      </c>
      <c r="C6" s="76">
        <v>6949</v>
      </c>
      <c r="D6" s="76">
        <v>-72517</v>
      </c>
      <c r="I6" s="33">
        <v>235</v>
      </c>
      <c r="J6" s="33">
        <v>51</v>
      </c>
      <c r="K6" s="76">
        <f>+J6*I6</f>
        <v>11985</v>
      </c>
      <c r="M6" s="78">
        <f>+K6*1.1</f>
        <v>13183.500000000002</v>
      </c>
      <c r="N6" s="33" t="s">
        <v>353</v>
      </c>
    </row>
    <row r="7" spans="1:14" x14ac:dyDescent="0.25">
      <c r="A7" s="33" t="s">
        <v>206</v>
      </c>
      <c r="B7" s="76">
        <v>22865</v>
      </c>
      <c r="C7" s="76">
        <v>30085</v>
      </c>
      <c r="D7" s="76">
        <v>16640</v>
      </c>
      <c r="M7" s="77">
        <f>SUM(M4:M6)</f>
        <v>184792.5</v>
      </c>
    </row>
    <row r="8" spans="1:14" x14ac:dyDescent="0.25">
      <c r="A8" s="33" t="s">
        <v>207</v>
      </c>
      <c r="B8" s="76">
        <v>20023</v>
      </c>
      <c r="C8" s="76">
        <v>68891</v>
      </c>
      <c r="M8" s="77"/>
    </row>
    <row r="9" spans="1:14" x14ac:dyDescent="0.25">
      <c r="A9" s="33" t="s">
        <v>208</v>
      </c>
      <c r="B9" s="76">
        <v>13286</v>
      </c>
      <c r="C9" s="76">
        <v>41243</v>
      </c>
      <c r="M9" s="33" t="s">
        <v>354</v>
      </c>
    </row>
    <row r="10" spans="1:14" x14ac:dyDescent="0.25">
      <c r="A10" s="33" t="s">
        <v>288</v>
      </c>
      <c r="B10" s="76">
        <v>5576</v>
      </c>
      <c r="C10" s="76">
        <v>228484</v>
      </c>
      <c r="M10" s="77">
        <f>+M7*12</f>
        <v>2217510</v>
      </c>
    </row>
    <row r="11" spans="1:14" x14ac:dyDescent="0.25">
      <c r="A11" s="33" t="s">
        <v>289</v>
      </c>
      <c r="B11" s="76">
        <v>3054</v>
      </c>
      <c r="C11" s="76">
        <v>54314</v>
      </c>
    </row>
    <row r="12" spans="1:14" x14ac:dyDescent="0.25">
      <c r="A12" s="33" t="s">
        <v>209</v>
      </c>
      <c r="B12" s="76">
        <v>2289</v>
      </c>
      <c r="C12" s="76">
        <v>7745</v>
      </c>
    </row>
    <row r="13" spans="1:14" x14ac:dyDescent="0.25">
      <c r="A13" s="33" t="s">
        <v>290</v>
      </c>
      <c r="B13" s="76">
        <v>1030</v>
      </c>
      <c r="M13" s="49"/>
    </row>
    <row r="14" spans="1:14" x14ac:dyDescent="0.25">
      <c r="A14" s="33" t="s">
        <v>291</v>
      </c>
      <c r="B14" s="76">
        <v>287</v>
      </c>
      <c r="C14" s="76">
        <v>1857</v>
      </c>
      <c r="E14" s="34">
        <f>SUM(B3:D14)</f>
        <v>438570</v>
      </c>
    </row>
    <row r="15" spans="1:14" x14ac:dyDescent="0.25">
      <c r="D15" s="76"/>
      <c r="E15" s="76"/>
      <c r="G15" s="34"/>
    </row>
    <row r="18" spans="4:7" x14ac:dyDescent="0.25">
      <c r="D18" s="33" t="s">
        <v>292</v>
      </c>
      <c r="E18" s="34">
        <v>438568</v>
      </c>
    </row>
    <row r="19" spans="4:7" x14ac:dyDescent="0.25">
      <c r="E19" s="34"/>
    </row>
    <row r="20" spans="4:7" x14ac:dyDescent="0.25">
      <c r="D20" s="33" t="s">
        <v>293</v>
      </c>
      <c r="E20" s="76">
        <v>67799</v>
      </c>
    </row>
    <row r="21" spans="4:7" x14ac:dyDescent="0.25">
      <c r="D21" s="33" t="s">
        <v>298</v>
      </c>
      <c r="E21" s="76">
        <v>45831</v>
      </c>
    </row>
    <row r="22" spans="4:7" x14ac:dyDescent="0.25">
      <c r="D22" s="33" t="s">
        <v>299</v>
      </c>
      <c r="E22" s="76">
        <v>2295</v>
      </c>
      <c r="F22" s="34">
        <f>SUM(E20:E22)</f>
        <v>115925</v>
      </c>
      <c r="G22" s="33" t="s">
        <v>338</v>
      </c>
    </row>
    <row r="23" spans="4:7" x14ac:dyDescent="0.25">
      <c r="E23" s="76"/>
    </row>
    <row r="25" spans="4:7" x14ac:dyDescent="0.25">
      <c r="D25" s="33" t="s">
        <v>300</v>
      </c>
      <c r="E25" s="76">
        <v>7028</v>
      </c>
    </row>
    <row r="26" spans="4:7" x14ac:dyDescent="0.25">
      <c r="D26" s="33" t="s">
        <v>301</v>
      </c>
      <c r="E26" s="76">
        <v>-446</v>
      </c>
    </row>
    <row r="27" spans="4:7" x14ac:dyDescent="0.25">
      <c r="D27" s="33" t="s">
        <v>294</v>
      </c>
      <c r="E27" s="76">
        <v>144</v>
      </c>
    </row>
    <row r="28" spans="4:7" x14ac:dyDescent="0.25">
      <c r="D28" s="33" t="s">
        <v>295</v>
      </c>
      <c r="E28" s="76">
        <v>605</v>
      </c>
    </row>
    <row r="29" spans="4:7" x14ac:dyDescent="0.25">
      <c r="D29" s="33" t="s">
        <v>296</v>
      </c>
      <c r="E29" s="76">
        <v>-234001</v>
      </c>
    </row>
    <row r="30" spans="4:7" x14ac:dyDescent="0.25">
      <c r="D30" s="33" t="s">
        <v>297</v>
      </c>
      <c r="E30" s="76">
        <v>549314</v>
      </c>
      <c r="F30" s="34">
        <f>SUM(E25:E30)</f>
        <v>322644</v>
      </c>
      <c r="G30" s="33" t="s">
        <v>339</v>
      </c>
    </row>
    <row r="47" spans="4:5" x14ac:dyDescent="0.25">
      <c r="D47" s="33" t="s">
        <v>346</v>
      </c>
      <c r="E47" s="76">
        <v>51178</v>
      </c>
    </row>
    <row r="65" spans="4:5" x14ac:dyDescent="0.25">
      <c r="D65" s="33" t="s">
        <v>345</v>
      </c>
      <c r="E65" s="79">
        <v>246854.5</v>
      </c>
    </row>
  </sheetData>
  <pageMargins left="0.7" right="0.7" top="0.75" bottom="0.75" header="0.3" footer="0.3"/>
  <pageSetup scale="43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2"/>
  <sheetViews>
    <sheetView workbookViewId="0">
      <selection sqref="A1:XFD1048576"/>
    </sheetView>
  </sheetViews>
  <sheetFormatPr defaultColWidth="8.88671875" defaultRowHeight="13.2" x14ac:dyDescent="0.25"/>
  <cols>
    <col min="1" max="1" width="13.88671875" style="50" bestFit="1" customWidth="1"/>
    <col min="2" max="2" width="19.5546875" style="50" bestFit="1" customWidth="1"/>
    <col min="3" max="3" width="7.33203125" style="50" bestFit="1" customWidth="1"/>
    <col min="4" max="4" width="10.109375" style="50" bestFit="1" customWidth="1"/>
    <col min="5" max="5" width="18" style="50" bestFit="1" customWidth="1"/>
    <col min="6" max="6" width="12" style="50" bestFit="1" customWidth="1"/>
    <col min="7" max="7" width="13" style="50" customWidth="1"/>
    <col min="8" max="8" width="11.44140625" style="50" customWidth="1"/>
    <col min="9" max="9" width="8.109375" style="50" bestFit="1" customWidth="1"/>
    <col min="10" max="10" width="7.88671875" style="50" bestFit="1" customWidth="1"/>
    <col min="11" max="11" width="11.5546875" style="50" bestFit="1" customWidth="1"/>
    <col min="12" max="16384" width="8.88671875" style="50"/>
  </cols>
  <sheetData>
    <row r="1" spans="1:5" x14ac:dyDescent="0.25">
      <c r="A1" s="74" t="s">
        <v>61</v>
      </c>
      <c r="B1" s="74" t="s">
        <v>64</v>
      </c>
      <c r="C1" s="74" t="s">
        <v>65</v>
      </c>
      <c r="D1" s="74" t="s">
        <v>66</v>
      </c>
      <c r="E1" s="74" t="s">
        <v>67</v>
      </c>
    </row>
    <row r="2" spans="1:5" x14ac:dyDescent="0.25">
      <c r="A2" s="74" t="s">
        <v>62</v>
      </c>
      <c r="B2" s="74" t="s">
        <v>63</v>
      </c>
      <c r="C2" s="75">
        <v>0.45</v>
      </c>
      <c r="D2" s="74">
        <v>1266</v>
      </c>
      <c r="E2" s="74" t="s">
        <v>68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60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3.2" outlineLevelRow="3" x14ac:dyDescent="0.25"/>
  <cols>
    <col min="1" max="1" width="10" style="58" bestFit="1" customWidth="1"/>
    <col min="2" max="2" width="14" style="58" bestFit="1" customWidth="1"/>
    <col min="3" max="3" width="10" style="58" bestFit="1" customWidth="1"/>
    <col min="4" max="4" width="21" style="58" bestFit="1" customWidth="1"/>
    <col min="5" max="5" width="17" style="58" bestFit="1" customWidth="1"/>
    <col min="6" max="6" width="22" style="58" bestFit="1" customWidth="1"/>
    <col min="7" max="7" width="28" style="58" bestFit="1" customWidth="1"/>
    <col min="8" max="8" width="50" style="58" bestFit="1" customWidth="1"/>
    <col min="9" max="9" width="8" style="58" bestFit="1" customWidth="1"/>
    <col min="10" max="10" width="27" style="58" bestFit="1" customWidth="1"/>
    <col min="11" max="11" width="11" style="58" bestFit="1" customWidth="1"/>
    <col min="12" max="16384" width="8.88671875" style="58"/>
  </cols>
  <sheetData>
    <row r="1" spans="1:11" ht="26.4" x14ac:dyDescent="0.25">
      <c r="A1" s="56" t="s">
        <v>115</v>
      </c>
      <c r="B1" s="56" t="s">
        <v>38</v>
      </c>
      <c r="C1" s="57" t="s">
        <v>114</v>
      </c>
      <c r="D1" s="56" t="s">
        <v>113</v>
      </c>
      <c r="E1" s="56" t="s">
        <v>112</v>
      </c>
      <c r="F1" s="56" t="s">
        <v>111</v>
      </c>
      <c r="G1" s="56" t="s">
        <v>110</v>
      </c>
      <c r="H1" s="56" t="s">
        <v>109</v>
      </c>
      <c r="I1" s="56" t="s">
        <v>108</v>
      </c>
      <c r="J1" s="56" t="s">
        <v>107</v>
      </c>
      <c r="K1" s="56" t="s">
        <v>106</v>
      </c>
    </row>
    <row r="2" spans="1:11" outlineLevel="3" x14ac:dyDescent="0.25">
      <c r="A2" s="58" t="s">
        <v>46</v>
      </c>
      <c r="B2" s="58" t="s">
        <v>105</v>
      </c>
      <c r="C2" s="58" t="s">
        <v>89</v>
      </c>
      <c r="D2" s="58" t="s">
        <v>60</v>
      </c>
      <c r="E2" s="59">
        <v>673.33</v>
      </c>
      <c r="F2" s="58" t="s">
        <v>104</v>
      </c>
      <c r="G2" s="58" t="s">
        <v>88</v>
      </c>
      <c r="H2" s="58" t="s">
        <v>87</v>
      </c>
      <c r="I2" s="58" t="s">
        <v>85</v>
      </c>
      <c r="J2" s="58" t="s">
        <v>60</v>
      </c>
      <c r="K2" s="58" t="s">
        <v>86</v>
      </c>
    </row>
    <row r="3" spans="1:11" outlineLevel="3" x14ac:dyDescent="0.25">
      <c r="A3" s="58" t="s">
        <v>46</v>
      </c>
      <c r="B3" s="58" t="s">
        <v>105</v>
      </c>
      <c r="C3" s="58" t="s">
        <v>89</v>
      </c>
      <c r="D3" s="58" t="s">
        <v>60</v>
      </c>
      <c r="E3" s="59">
        <v>673.33</v>
      </c>
      <c r="F3" s="58" t="s">
        <v>104</v>
      </c>
      <c r="G3" s="58" t="s">
        <v>88</v>
      </c>
      <c r="H3" s="58" t="s">
        <v>87</v>
      </c>
      <c r="I3" s="58" t="s">
        <v>84</v>
      </c>
      <c r="J3" s="58" t="s">
        <v>60</v>
      </c>
      <c r="K3" s="58" t="s">
        <v>86</v>
      </c>
    </row>
    <row r="4" spans="1:11" outlineLevel="3" x14ac:dyDescent="0.25">
      <c r="A4" s="58" t="s">
        <v>46</v>
      </c>
      <c r="B4" s="58" t="s">
        <v>105</v>
      </c>
      <c r="C4" s="58" t="s">
        <v>89</v>
      </c>
      <c r="D4" s="58" t="s">
        <v>60</v>
      </c>
      <c r="E4" s="59">
        <v>673.33</v>
      </c>
      <c r="F4" s="58" t="s">
        <v>104</v>
      </c>
      <c r="G4" s="58" t="s">
        <v>88</v>
      </c>
      <c r="H4" s="58" t="s">
        <v>87</v>
      </c>
      <c r="I4" s="58" t="s">
        <v>83</v>
      </c>
      <c r="J4" s="58" t="s">
        <v>60</v>
      </c>
      <c r="K4" s="58" t="s">
        <v>86</v>
      </c>
    </row>
    <row r="5" spans="1:11" outlineLevel="3" x14ac:dyDescent="0.25">
      <c r="A5" s="58" t="s">
        <v>46</v>
      </c>
      <c r="B5" s="58" t="s">
        <v>105</v>
      </c>
      <c r="C5" s="58" t="s">
        <v>89</v>
      </c>
      <c r="D5" s="58" t="s">
        <v>60</v>
      </c>
      <c r="E5" s="59">
        <v>673.33</v>
      </c>
      <c r="F5" s="58" t="s">
        <v>104</v>
      </c>
      <c r="G5" s="58" t="s">
        <v>88</v>
      </c>
      <c r="H5" s="58" t="s">
        <v>87</v>
      </c>
      <c r="I5" s="58" t="s">
        <v>82</v>
      </c>
      <c r="J5" s="58" t="s">
        <v>60</v>
      </c>
      <c r="K5" s="58" t="s">
        <v>86</v>
      </c>
    </row>
    <row r="6" spans="1:11" outlineLevel="3" x14ac:dyDescent="0.25">
      <c r="A6" s="58" t="s">
        <v>46</v>
      </c>
      <c r="B6" s="58" t="s">
        <v>105</v>
      </c>
      <c r="C6" s="58" t="s">
        <v>89</v>
      </c>
      <c r="D6" s="58" t="s">
        <v>60</v>
      </c>
      <c r="E6" s="59">
        <v>673.33</v>
      </c>
      <c r="F6" s="58" t="s">
        <v>104</v>
      </c>
      <c r="G6" s="58" t="s">
        <v>88</v>
      </c>
      <c r="H6" s="58" t="s">
        <v>87</v>
      </c>
      <c r="I6" s="58" t="s">
        <v>81</v>
      </c>
      <c r="J6" s="58" t="s">
        <v>60</v>
      </c>
      <c r="K6" s="58" t="s">
        <v>86</v>
      </c>
    </row>
    <row r="7" spans="1:11" outlineLevel="3" x14ac:dyDescent="0.25">
      <c r="A7" s="58" t="s">
        <v>46</v>
      </c>
      <c r="B7" s="58" t="s">
        <v>105</v>
      </c>
      <c r="C7" s="58" t="s">
        <v>89</v>
      </c>
      <c r="D7" s="58" t="s">
        <v>60</v>
      </c>
      <c r="E7" s="59">
        <v>673.33</v>
      </c>
      <c r="F7" s="58" t="s">
        <v>104</v>
      </c>
      <c r="G7" s="58" t="s">
        <v>88</v>
      </c>
      <c r="H7" s="58" t="s">
        <v>87</v>
      </c>
      <c r="I7" s="58" t="s">
        <v>79</v>
      </c>
      <c r="J7" s="58" t="s">
        <v>60</v>
      </c>
      <c r="K7" s="58" t="s">
        <v>86</v>
      </c>
    </row>
    <row r="8" spans="1:11" outlineLevel="3" x14ac:dyDescent="0.25">
      <c r="A8" s="58" t="s">
        <v>46</v>
      </c>
      <c r="B8" s="58" t="s">
        <v>105</v>
      </c>
      <c r="C8" s="58" t="s">
        <v>89</v>
      </c>
      <c r="D8" s="58" t="s">
        <v>60</v>
      </c>
      <c r="E8" s="59">
        <v>673.33</v>
      </c>
      <c r="F8" s="58" t="s">
        <v>104</v>
      </c>
      <c r="G8" s="58" t="s">
        <v>88</v>
      </c>
      <c r="H8" s="58" t="s">
        <v>87</v>
      </c>
      <c r="I8" s="58" t="s">
        <v>71</v>
      </c>
      <c r="J8" s="58" t="s">
        <v>60</v>
      </c>
      <c r="K8" s="58" t="s">
        <v>86</v>
      </c>
    </row>
    <row r="9" spans="1:11" outlineLevel="3" x14ac:dyDescent="0.25">
      <c r="A9" s="58" t="s">
        <v>46</v>
      </c>
      <c r="B9" s="58" t="s">
        <v>105</v>
      </c>
      <c r="C9" s="58" t="s">
        <v>89</v>
      </c>
      <c r="D9" s="58" t="s">
        <v>60</v>
      </c>
      <c r="E9" s="59">
        <v>673.33</v>
      </c>
      <c r="F9" s="58" t="s">
        <v>104</v>
      </c>
      <c r="G9" s="58" t="s">
        <v>88</v>
      </c>
      <c r="H9" s="58" t="s">
        <v>87</v>
      </c>
      <c r="I9" s="58" t="s">
        <v>103</v>
      </c>
      <c r="J9" s="58" t="s">
        <v>60</v>
      </c>
      <c r="K9" s="58" t="s">
        <v>86</v>
      </c>
    </row>
    <row r="10" spans="1:11" outlineLevel="3" x14ac:dyDescent="0.25">
      <c r="A10" s="58" t="s">
        <v>46</v>
      </c>
      <c r="B10" s="58" t="s">
        <v>76</v>
      </c>
      <c r="C10" s="58" t="s">
        <v>89</v>
      </c>
      <c r="D10" s="58" t="s">
        <v>60</v>
      </c>
      <c r="E10" s="59">
        <v>445075.45</v>
      </c>
      <c r="F10" s="58" t="s">
        <v>74</v>
      </c>
      <c r="G10" s="58" t="s">
        <v>88</v>
      </c>
      <c r="H10" s="58" t="s">
        <v>87</v>
      </c>
      <c r="I10" s="58" t="s">
        <v>85</v>
      </c>
      <c r="J10" s="58" t="s">
        <v>60</v>
      </c>
      <c r="K10" s="58" t="s">
        <v>86</v>
      </c>
    </row>
    <row r="11" spans="1:11" outlineLevel="3" x14ac:dyDescent="0.25">
      <c r="A11" s="58" t="s">
        <v>46</v>
      </c>
      <c r="B11" s="58" t="s">
        <v>76</v>
      </c>
      <c r="C11" s="58" t="s">
        <v>89</v>
      </c>
      <c r="D11" s="58" t="s">
        <v>60</v>
      </c>
      <c r="E11" s="59">
        <v>445075.45</v>
      </c>
      <c r="F11" s="58" t="s">
        <v>74</v>
      </c>
      <c r="G11" s="58" t="s">
        <v>88</v>
      </c>
      <c r="H11" s="58" t="s">
        <v>87</v>
      </c>
      <c r="I11" s="58" t="s">
        <v>84</v>
      </c>
      <c r="J11" s="58" t="s">
        <v>60</v>
      </c>
      <c r="K11" s="58" t="s">
        <v>86</v>
      </c>
    </row>
    <row r="12" spans="1:11" outlineLevel="3" x14ac:dyDescent="0.25">
      <c r="A12" s="58" t="s">
        <v>46</v>
      </c>
      <c r="B12" s="58" t="s">
        <v>76</v>
      </c>
      <c r="C12" s="58" t="s">
        <v>89</v>
      </c>
      <c r="D12" s="58" t="s">
        <v>60</v>
      </c>
      <c r="E12" s="59">
        <v>452424.97</v>
      </c>
      <c r="F12" s="58" t="s">
        <v>74</v>
      </c>
      <c r="G12" s="58" t="s">
        <v>88</v>
      </c>
      <c r="H12" s="58" t="s">
        <v>87</v>
      </c>
      <c r="I12" s="58" t="s">
        <v>83</v>
      </c>
      <c r="J12" s="58" t="s">
        <v>60</v>
      </c>
      <c r="K12" s="58" t="s">
        <v>86</v>
      </c>
    </row>
    <row r="13" spans="1:11" outlineLevel="3" x14ac:dyDescent="0.25">
      <c r="A13" s="58" t="s">
        <v>46</v>
      </c>
      <c r="B13" s="58" t="s">
        <v>76</v>
      </c>
      <c r="C13" s="58" t="s">
        <v>89</v>
      </c>
      <c r="D13" s="58" t="s">
        <v>60</v>
      </c>
      <c r="E13" s="59">
        <v>14390.34</v>
      </c>
      <c r="F13" s="58" t="s">
        <v>74</v>
      </c>
      <c r="G13" s="58" t="s">
        <v>88</v>
      </c>
      <c r="H13" s="58" t="s">
        <v>87</v>
      </c>
      <c r="I13" s="58" t="s">
        <v>83</v>
      </c>
      <c r="J13" s="58" t="s">
        <v>60</v>
      </c>
      <c r="K13" s="58" t="s">
        <v>90</v>
      </c>
    </row>
    <row r="14" spans="1:11" outlineLevel="3" x14ac:dyDescent="0.25">
      <c r="A14" s="58" t="s">
        <v>46</v>
      </c>
      <c r="B14" s="58" t="s">
        <v>76</v>
      </c>
      <c r="C14" s="58" t="s">
        <v>89</v>
      </c>
      <c r="D14" s="58" t="s">
        <v>60</v>
      </c>
      <c r="E14" s="59">
        <v>452424.97</v>
      </c>
      <c r="F14" s="58" t="s">
        <v>74</v>
      </c>
      <c r="G14" s="58" t="s">
        <v>88</v>
      </c>
      <c r="H14" s="58" t="s">
        <v>87</v>
      </c>
      <c r="I14" s="58" t="s">
        <v>82</v>
      </c>
      <c r="J14" s="58" t="s">
        <v>60</v>
      </c>
      <c r="K14" s="58" t="s">
        <v>86</v>
      </c>
    </row>
    <row r="15" spans="1:11" outlineLevel="3" x14ac:dyDescent="0.25">
      <c r="A15" s="58" t="s">
        <v>46</v>
      </c>
      <c r="B15" s="58" t="s">
        <v>76</v>
      </c>
      <c r="C15" s="58" t="s">
        <v>89</v>
      </c>
      <c r="D15" s="58" t="s">
        <v>60</v>
      </c>
      <c r="E15" s="59">
        <v>452424.97</v>
      </c>
      <c r="F15" s="58" t="s">
        <v>74</v>
      </c>
      <c r="G15" s="58" t="s">
        <v>88</v>
      </c>
      <c r="H15" s="58" t="s">
        <v>87</v>
      </c>
      <c r="I15" s="58" t="s">
        <v>81</v>
      </c>
      <c r="J15" s="58" t="s">
        <v>60</v>
      </c>
      <c r="K15" s="58" t="s">
        <v>86</v>
      </c>
    </row>
    <row r="16" spans="1:11" outlineLevel="3" x14ac:dyDescent="0.25">
      <c r="A16" s="58" t="s">
        <v>46</v>
      </c>
      <c r="B16" s="58" t="s">
        <v>76</v>
      </c>
      <c r="C16" s="58" t="s">
        <v>89</v>
      </c>
      <c r="D16" s="58" t="s">
        <v>60</v>
      </c>
      <c r="E16" s="59">
        <v>452424.97</v>
      </c>
      <c r="F16" s="58" t="s">
        <v>74</v>
      </c>
      <c r="G16" s="58" t="s">
        <v>88</v>
      </c>
      <c r="H16" s="58" t="s">
        <v>87</v>
      </c>
      <c r="I16" s="58" t="s">
        <v>79</v>
      </c>
      <c r="J16" s="58" t="s">
        <v>60</v>
      </c>
      <c r="K16" s="58" t="s">
        <v>86</v>
      </c>
    </row>
    <row r="17" spans="1:11" outlineLevel="3" x14ac:dyDescent="0.25">
      <c r="A17" s="58" t="s">
        <v>46</v>
      </c>
      <c r="B17" s="58" t="s">
        <v>76</v>
      </c>
      <c r="C17" s="58" t="s">
        <v>89</v>
      </c>
      <c r="D17" s="58" t="s">
        <v>60</v>
      </c>
      <c r="E17" s="59">
        <v>452424.97</v>
      </c>
      <c r="F17" s="58" t="s">
        <v>74</v>
      </c>
      <c r="G17" s="58" t="s">
        <v>88</v>
      </c>
      <c r="H17" s="58" t="s">
        <v>87</v>
      </c>
      <c r="I17" s="58" t="s">
        <v>71</v>
      </c>
      <c r="J17" s="58" t="s">
        <v>60</v>
      </c>
      <c r="K17" s="58" t="s">
        <v>86</v>
      </c>
    </row>
    <row r="18" spans="1:11" outlineLevel="2" x14ac:dyDescent="0.25">
      <c r="A18" s="56" t="s">
        <v>46</v>
      </c>
      <c r="B18" s="56" t="s">
        <v>60</v>
      </c>
      <c r="C18" s="56" t="s">
        <v>60</v>
      </c>
      <c r="D18" s="56" t="s">
        <v>60</v>
      </c>
      <c r="E18" s="24">
        <v>3172052.73</v>
      </c>
      <c r="F18" s="56" t="s">
        <v>60</v>
      </c>
      <c r="G18" s="56" t="s">
        <v>60</v>
      </c>
      <c r="H18" s="56" t="s">
        <v>60</v>
      </c>
      <c r="I18" s="56" t="s">
        <v>60</v>
      </c>
      <c r="J18" s="56" t="s">
        <v>60</v>
      </c>
      <c r="K18" s="56" t="s">
        <v>60</v>
      </c>
    </row>
    <row r="19" spans="1:11" outlineLevel="3" x14ac:dyDescent="0.25">
      <c r="A19" s="58" t="s">
        <v>46</v>
      </c>
      <c r="B19" s="58" t="s">
        <v>76</v>
      </c>
      <c r="C19" s="58" t="s">
        <v>99</v>
      </c>
      <c r="D19" s="58" t="s">
        <v>60</v>
      </c>
      <c r="E19" s="59">
        <v>-104820.7</v>
      </c>
      <c r="F19" s="58" t="s">
        <v>74</v>
      </c>
      <c r="G19" s="58" t="s">
        <v>98</v>
      </c>
      <c r="H19" s="58" t="s">
        <v>97</v>
      </c>
      <c r="I19" s="58" t="s">
        <v>85</v>
      </c>
      <c r="J19" s="58" t="s">
        <v>95</v>
      </c>
      <c r="K19" s="58" t="s">
        <v>78</v>
      </c>
    </row>
    <row r="20" spans="1:11" outlineLevel="3" x14ac:dyDescent="0.25">
      <c r="A20" s="58" t="s">
        <v>46</v>
      </c>
      <c r="B20" s="58" t="s">
        <v>76</v>
      </c>
      <c r="C20" s="58" t="s">
        <v>99</v>
      </c>
      <c r="D20" s="58" t="s">
        <v>60</v>
      </c>
      <c r="E20" s="59">
        <v>-104820.7</v>
      </c>
      <c r="F20" s="58" t="s">
        <v>74</v>
      </c>
      <c r="G20" s="58" t="s">
        <v>98</v>
      </c>
      <c r="H20" s="58" t="s">
        <v>97</v>
      </c>
      <c r="I20" s="58" t="s">
        <v>84</v>
      </c>
      <c r="J20" s="58" t="s">
        <v>95</v>
      </c>
      <c r="K20" s="58" t="s">
        <v>78</v>
      </c>
    </row>
    <row r="21" spans="1:11" outlineLevel="3" x14ac:dyDescent="0.25">
      <c r="A21" s="58" t="s">
        <v>46</v>
      </c>
      <c r="B21" s="58" t="s">
        <v>76</v>
      </c>
      <c r="C21" s="58" t="s">
        <v>99</v>
      </c>
      <c r="D21" s="58" t="s">
        <v>60</v>
      </c>
      <c r="E21" s="59">
        <v>-104820.7</v>
      </c>
      <c r="F21" s="58" t="s">
        <v>74</v>
      </c>
      <c r="G21" s="58" t="s">
        <v>98</v>
      </c>
      <c r="H21" s="58" t="s">
        <v>97</v>
      </c>
      <c r="I21" s="58" t="s">
        <v>83</v>
      </c>
      <c r="J21" s="58" t="s">
        <v>95</v>
      </c>
      <c r="K21" s="58" t="s">
        <v>78</v>
      </c>
    </row>
    <row r="22" spans="1:11" outlineLevel="3" x14ac:dyDescent="0.25">
      <c r="A22" s="58" t="s">
        <v>46</v>
      </c>
      <c r="B22" s="58" t="s">
        <v>76</v>
      </c>
      <c r="C22" s="58" t="s">
        <v>99</v>
      </c>
      <c r="D22" s="58" t="s">
        <v>60</v>
      </c>
      <c r="E22" s="59">
        <v>-104820.7</v>
      </c>
      <c r="F22" s="58" t="s">
        <v>74</v>
      </c>
      <c r="G22" s="58" t="s">
        <v>98</v>
      </c>
      <c r="H22" s="58" t="s">
        <v>97</v>
      </c>
      <c r="I22" s="58" t="s">
        <v>82</v>
      </c>
      <c r="J22" s="58" t="s">
        <v>95</v>
      </c>
      <c r="K22" s="58" t="s">
        <v>78</v>
      </c>
    </row>
    <row r="23" spans="1:11" outlineLevel="3" x14ac:dyDescent="0.25">
      <c r="A23" s="58" t="s">
        <v>46</v>
      </c>
      <c r="B23" s="58" t="s">
        <v>76</v>
      </c>
      <c r="C23" s="58" t="s">
        <v>99</v>
      </c>
      <c r="D23" s="58" t="s">
        <v>60</v>
      </c>
      <c r="E23" s="59">
        <v>-104820.7</v>
      </c>
      <c r="F23" s="58" t="s">
        <v>74</v>
      </c>
      <c r="G23" s="58" t="s">
        <v>98</v>
      </c>
      <c r="H23" s="58" t="s">
        <v>97</v>
      </c>
      <c r="I23" s="58" t="s">
        <v>81</v>
      </c>
      <c r="J23" s="58" t="s">
        <v>95</v>
      </c>
      <c r="K23" s="58" t="s">
        <v>78</v>
      </c>
    </row>
    <row r="24" spans="1:11" outlineLevel="3" x14ac:dyDescent="0.25">
      <c r="A24" s="58" t="s">
        <v>46</v>
      </c>
      <c r="B24" s="58" t="s">
        <v>76</v>
      </c>
      <c r="C24" s="58" t="s">
        <v>99</v>
      </c>
      <c r="D24" s="58" t="s">
        <v>60</v>
      </c>
      <c r="E24" s="59">
        <v>-104820.7</v>
      </c>
      <c r="F24" s="58" t="s">
        <v>74</v>
      </c>
      <c r="G24" s="58" t="s">
        <v>98</v>
      </c>
      <c r="H24" s="58" t="s">
        <v>97</v>
      </c>
      <c r="I24" s="58" t="s">
        <v>79</v>
      </c>
      <c r="J24" s="58" t="s">
        <v>95</v>
      </c>
      <c r="K24" s="58" t="s">
        <v>78</v>
      </c>
    </row>
    <row r="25" spans="1:11" outlineLevel="3" x14ac:dyDescent="0.25">
      <c r="A25" s="58" t="s">
        <v>46</v>
      </c>
      <c r="B25" s="58" t="s">
        <v>76</v>
      </c>
      <c r="C25" s="58" t="s">
        <v>99</v>
      </c>
      <c r="D25" s="58" t="s">
        <v>60</v>
      </c>
      <c r="E25" s="59">
        <v>-104820.7</v>
      </c>
      <c r="F25" s="58" t="s">
        <v>74</v>
      </c>
      <c r="G25" s="58" t="s">
        <v>98</v>
      </c>
      <c r="H25" s="58" t="s">
        <v>97</v>
      </c>
      <c r="I25" s="58" t="s">
        <v>71</v>
      </c>
      <c r="J25" s="58" t="s">
        <v>95</v>
      </c>
      <c r="K25" s="58" t="s">
        <v>78</v>
      </c>
    </row>
    <row r="26" spans="1:11" outlineLevel="3" x14ac:dyDescent="0.25">
      <c r="A26" s="58" t="s">
        <v>46</v>
      </c>
      <c r="B26" s="58" t="s">
        <v>76</v>
      </c>
      <c r="C26" s="58" t="s">
        <v>99</v>
      </c>
      <c r="D26" s="58" t="s">
        <v>60</v>
      </c>
      <c r="E26" s="59">
        <v>-104820.7</v>
      </c>
      <c r="F26" s="58" t="s">
        <v>74</v>
      </c>
      <c r="G26" s="58" t="s">
        <v>98</v>
      </c>
      <c r="H26" s="58" t="s">
        <v>97</v>
      </c>
      <c r="I26" s="58" t="s">
        <v>103</v>
      </c>
      <c r="J26" s="58" t="s">
        <v>95</v>
      </c>
      <c r="K26" s="58" t="s">
        <v>78</v>
      </c>
    </row>
    <row r="27" spans="1:11" outlineLevel="3" x14ac:dyDescent="0.25">
      <c r="A27" s="58" t="s">
        <v>46</v>
      </c>
      <c r="B27" s="58" t="s">
        <v>76</v>
      </c>
      <c r="C27" s="58" t="s">
        <v>99</v>
      </c>
      <c r="D27" s="58" t="s">
        <v>60</v>
      </c>
      <c r="E27" s="59">
        <v>-104820.7</v>
      </c>
      <c r="F27" s="58" t="s">
        <v>74</v>
      </c>
      <c r="G27" s="58" t="s">
        <v>98</v>
      </c>
      <c r="H27" s="58" t="s">
        <v>97</v>
      </c>
      <c r="I27" s="58" t="s">
        <v>102</v>
      </c>
      <c r="J27" s="58" t="s">
        <v>95</v>
      </c>
      <c r="K27" s="58" t="s">
        <v>78</v>
      </c>
    </row>
    <row r="28" spans="1:11" outlineLevel="3" x14ac:dyDescent="0.25">
      <c r="A28" s="58" t="s">
        <v>46</v>
      </c>
      <c r="B28" s="58" t="s">
        <v>76</v>
      </c>
      <c r="C28" s="58" t="s">
        <v>99</v>
      </c>
      <c r="D28" s="58" t="s">
        <v>60</v>
      </c>
      <c r="E28" s="59">
        <v>-104820.7</v>
      </c>
      <c r="F28" s="58" t="s">
        <v>74</v>
      </c>
      <c r="G28" s="58" t="s">
        <v>98</v>
      </c>
      <c r="H28" s="58" t="s">
        <v>97</v>
      </c>
      <c r="I28" s="58" t="s">
        <v>101</v>
      </c>
      <c r="J28" s="58" t="s">
        <v>95</v>
      </c>
      <c r="K28" s="58" t="s">
        <v>78</v>
      </c>
    </row>
    <row r="29" spans="1:11" outlineLevel="3" x14ac:dyDescent="0.25">
      <c r="A29" s="58" t="s">
        <v>46</v>
      </c>
      <c r="B29" s="58" t="s">
        <v>76</v>
      </c>
      <c r="C29" s="58" t="s">
        <v>99</v>
      </c>
      <c r="D29" s="58" t="s">
        <v>60</v>
      </c>
      <c r="E29" s="59">
        <v>-104820.7</v>
      </c>
      <c r="F29" s="58" t="s">
        <v>74</v>
      </c>
      <c r="G29" s="58" t="s">
        <v>98</v>
      </c>
      <c r="H29" s="58" t="s">
        <v>97</v>
      </c>
      <c r="I29" s="58" t="s">
        <v>100</v>
      </c>
      <c r="J29" s="58" t="s">
        <v>95</v>
      </c>
      <c r="K29" s="58" t="s">
        <v>78</v>
      </c>
    </row>
    <row r="30" spans="1:11" outlineLevel="3" x14ac:dyDescent="0.25">
      <c r="A30" s="58" t="s">
        <v>46</v>
      </c>
      <c r="B30" s="58" t="s">
        <v>76</v>
      </c>
      <c r="C30" s="58" t="s">
        <v>99</v>
      </c>
      <c r="D30" s="58" t="s">
        <v>60</v>
      </c>
      <c r="E30" s="59">
        <v>-104820.7</v>
      </c>
      <c r="F30" s="58" t="s">
        <v>74</v>
      </c>
      <c r="G30" s="58" t="s">
        <v>98</v>
      </c>
      <c r="H30" s="58" t="s">
        <v>97</v>
      </c>
      <c r="I30" s="58" t="s">
        <v>96</v>
      </c>
      <c r="J30" s="58" t="s">
        <v>95</v>
      </c>
      <c r="K30" s="58" t="s">
        <v>78</v>
      </c>
    </row>
    <row r="31" spans="1:11" outlineLevel="2" x14ac:dyDescent="0.25">
      <c r="A31" s="56" t="s">
        <v>46</v>
      </c>
      <c r="B31" s="56" t="s">
        <v>60</v>
      </c>
      <c r="C31" s="56" t="s">
        <v>60</v>
      </c>
      <c r="D31" s="56" t="s">
        <v>60</v>
      </c>
      <c r="E31" s="24">
        <v>-1257848.3999999999</v>
      </c>
      <c r="F31" s="56" t="s">
        <v>60</v>
      </c>
      <c r="G31" s="56" t="s">
        <v>60</v>
      </c>
      <c r="H31" s="56" t="s">
        <v>60</v>
      </c>
      <c r="I31" s="56" t="s">
        <v>60</v>
      </c>
      <c r="J31" s="56" t="s">
        <v>95</v>
      </c>
      <c r="K31" s="56" t="s">
        <v>60</v>
      </c>
    </row>
    <row r="32" spans="1:11" outlineLevel="3" x14ac:dyDescent="0.25">
      <c r="A32" s="58" t="s">
        <v>46</v>
      </c>
      <c r="B32" s="58" t="s">
        <v>76</v>
      </c>
      <c r="C32" s="58" t="s">
        <v>94</v>
      </c>
      <c r="D32" s="58" t="s">
        <v>60</v>
      </c>
      <c r="E32" s="59">
        <v>5000</v>
      </c>
      <c r="F32" s="58" t="s">
        <v>74</v>
      </c>
      <c r="G32" s="58" t="s">
        <v>93</v>
      </c>
      <c r="H32" s="58" t="s">
        <v>92</v>
      </c>
      <c r="I32" s="58" t="s">
        <v>85</v>
      </c>
      <c r="J32" s="58" t="s">
        <v>91</v>
      </c>
      <c r="K32" s="58" t="s">
        <v>78</v>
      </c>
    </row>
    <row r="33" spans="1:11" outlineLevel="3" x14ac:dyDescent="0.25">
      <c r="A33" s="58" t="s">
        <v>46</v>
      </c>
      <c r="B33" s="58" t="s">
        <v>76</v>
      </c>
      <c r="C33" s="58" t="s">
        <v>94</v>
      </c>
      <c r="D33" s="58" t="s">
        <v>60</v>
      </c>
      <c r="E33" s="59">
        <v>5000</v>
      </c>
      <c r="F33" s="58" t="s">
        <v>74</v>
      </c>
      <c r="G33" s="58" t="s">
        <v>93</v>
      </c>
      <c r="H33" s="58" t="s">
        <v>92</v>
      </c>
      <c r="I33" s="58" t="s">
        <v>84</v>
      </c>
      <c r="J33" s="58" t="s">
        <v>91</v>
      </c>
      <c r="K33" s="58" t="s">
        <v>78</v>
      </c>
    </row>
    <row r="34" spans="1:11" outlineLevel="3" x14ac:dyDescent="0.25">
      <c r="A34" s="58" t="s">
        <v>46</v>
      </c>
      <c r="B34" s="58" t="s">
        <v>76</v>
      </c>
      <c r="C34" s="58" t="s">
        <v>94</v>
      </c>
      <c r="D34" s="58" t="s">
        <v>60</v>
      </c>
      <c r="E34" s="59">
        <v>5000</v>
      </c>
      <c r="F34" s="58" t="s">
        <v>74</v>
      </c>
      <c r="G34" s="58" t="s">
        <v>93</v>
      </c>
      <c r="H34" s="58" t="s">
        <v>92</v>
      </c>
      <c r="I34" s="58" t="s">
        <v>83</v>
      </c>
      <c r="J34" s="58" t="s">
        <v>91</v>
      </c>
      <c r="K34" s="58" t="s">
        <v>78</v>
      </c>
    </row>
    <row r="35" spans="1:11" outlineLevel="3" x14ac:dyDescent="0.25">
      <c r="A35" s="58" t="s">
        <v>46</v>
      </c>
      <c r="B35" s="58" t="s">
        <v>76</v>
      </c>
      <c r="C35" s="58" t="s">
        <v>94</v>
      </c>
      <c r="D35" s="58" t="s">
        <v>60</v>
      </c>
      <c r="E35" s="59">
        <v>5000</v>
      </c>
      <c r="F35" s="58" t="s">
        <v>74</v>
      </c>
      <c r="G35" s="58" t="s">
        <v>93</v>
      </c>
      <c r="H35" s="58" t="s">
        <v>92</v>
      </c>
      <c r="I35" s="58" t="s">
        <v>82</v>
      </c>
      <c r="J35" s="58" t="s">
        <v>91</v>
      </c>
      <c r="K35" s="58" t="s">
        <v>78</v>
      </c>
    </row>
    <row r="36" spans="1:11" outlineLevel="3" x14ac:dyDescent="0.25">
      <c r="A36" s="58" t="s">
        <v>46</v>
      </c>
      <c r="B36" s="58" t="s">
        <v>76</v>
      </c>
      <c r="C36" s="58" t="s">
        <v>94</v>
      </c>
      <c r="D36" s="58" t="s">
        <v>60</v>
      </c>
      <c r="E36" s="59">
        <v>5000</v>
      </c>
      <c r="F36" s="58" t="s">
        <v>74</v>
      </c>
      <c r="G36" s="58" t="s">
        <v>93</v>
      </c>
      <c r="H36" s="58" t="s">
        <v>92</v>
      </c>
      <c r="I36" s="58" t="s">
        <v>81</v>
      </c>
      <c r="J36" s="58" t="s">
        <v>91</v>
      </c>
      <c r="K36" s="58" t="s">
        <v>78</v>
      </c>
    </row>
    <row r="37" spans="1:11" outlineLevel="3" x14ac:dyDescent="0.25">
      <c r="A37" s="58" t="s">
        <v>46</v>
      </c>
      <c r="B37" s="58" t="s">
        <v>76</v>
      </c>
      <c r="C37" s="58" t="s">
        <v>94</v>
      </c>
      <c r="D37" s="58" t="s">
        <v>60</v>
      </c>
      <c r="E37" s="59">
        <v>5000</v>
      </c>
      <c r="F37" s="58" t="s">
        <v>74</v>
      </c>
      <c r="G37" s="58" t="s">
        <v>93</v>
      </c>
      <c r="H37" s="58" t="s">
        <v>92</v>
      </c>
      <c r="I37" s="58" t="s">
        <v>79</v>
      </c>
      <c r="J37" s="58" t="s">
        <v>91</v>
      </c>
      <c r="K37" s="58" t="s">
        <v>78</v>
      </c>
    </row>
    <row r="38" spans="1:11" outlineLevel="3" x14ac:dyDescent="0.25">
      <c r="A38" s="58" t="s">
        <v>46</v>
      </c>
      <c r="B38" s="58" t="s">
        <v>76</v>
      </c>
      <c r="C38" s="58" t="s">
        <v>94</v>
      </c>
      <c r="D38" s="58" t="s">
        <v>60</v>
      </c>
      <c r="E38" s="59">
        <v>5000</v>
      </c>
      <c r="F38" s="58" t="s">
        <v>74</v>
      </c>
      <c r="G38" s="58" t="s">
        <v>93</v>
      </c>
      <c r="H38" s="58" t="s">
        <v>92</v>
      </c>
      <c r="I38" s="58" t="s">
        <v>71</v>
      </c>
      <c r="J38" s="58" t="s">
        <v>91</v>
      </c>
      <c r="K38" s="58" t="s">
        <v>78</v>
      </c>
    </row>
    <row r="39" spans="1:11" outlineLevel="2" x14ac:dyDescent="0.25">
      <c r="A39" s="56" t="s">
        <v>46</v>
      </c>
      <c r="B39" s="56" t="s">
        <v>60</v>
      </c>
      <c r="C39" s="56" t="s">
        <v>60</v>
      </c>
      <c r="D39" s="56" t="s">
        <v>60</v>
      </c>
      <c r="E39" s="60">
        <v>35000</v>
      </c>
      <c r="F39" s="56" t="s">
        <v>60</v>
      </c>
      <c r="G39" s="56" t="s">
        <v>60</v>
      </c>
      <c r="H39" s="56" t="s">
        <v>60</v>
      </c>
      <c r="I39" s="56" t="s">
        <v>60</v>
      </c>
      <c r="J39" s="56" t="s">
        <v>91</v>
      </c>
      <c r="K39" s="56" t="s">
        <v>60</v>
      </c>
    </row>
    <row r="40" spans="1:11" outlineLevel="1" x14ac:dyDescent="0.25">
      <c r="A40" s="56" t="s">
        <v>46</v>
      </c>
      <c r="B40" s="56" t="s">
        <v>60</v>
      </c>
      <c r="C40" s="56" t="s">
        <v>60</v>
      </c>
      <c r="D40" s="56" t="s">
        <v>60</v>
      </c>
      <c r="E40" s="24">
        <v>1949204.33</v>
      </c>
      <c r="F40" s="56" t="s">
        <v>60</v>
      </c>
      <c r="G40" s="56" t="s">
        <v>60</v>
      </c>
      <c r="H40" s="56" t="s">
        <v>60</v>
      </c>
      <c r="I40" s="56" t="s">
        <v>60</v>
      </c>
      <c r="J40" s="56" t="s">
        <v>60</v>
      </c>
      <c r="K40" s="56" t="s">
        <v>60</v>
      </c>
    </row>
    <row r="41" spans="1:11" outlineLevel="3" x14ac:dyDescent="0.25">
      <c r="A41" s="58" t="s">
        <v>50</v>
      </c>
      <c r="B41" s="58" t="s">
        <v>76</v>
      </c>
      <c r="C41" s="58" t="s">
        <v>89</v>
      </c>
      <c r="D41" s="58" t="s">
        <v>60</v>
      </c>
      <c r="E41" s="59">
        <v>101272.59</v>
      </c>
      <c r="F41" s="58" t="s">
        <v>74</v>
      </c>
      <c r="G41" s="58" t="s">
        <v>88</v>
      </c>
      <c r="H41" s="58" t="s">
        <v>87</v>
      </c>
      <c r="I41" s="58" t="s">
        <v>85</v>
      </c>
      <c r="J41" s="58" t="s">
        <v>60</v>
      </c>
      <c r="K41" s="58" t="s">
        <v>86</v>
      </c>
    </row>
    <row r="42" spans="1:11" outlineLevel="3" x14ac:dyDescent="0.25">
      <c r="A42" s="58" t="s">
        <v>50</v>
      </c>
      <c r="B42" s="58" t="s">
        <v>76</v>
      </c>
      <c r="C42" s="58" t="s">
        <v>89</v>
      </c>
      <c r="D42" s="58" t="s">
        <v>60</v>
      </c>
      <c r="E42" s="59">
        <v>101272.59</v>
      </c>
      <c r="F42" s="58" t="s">
        <v>74</v>
      </c>
      <c r="G42" s="58" t="s">
        <v>88</v>
      </c>
      <c r="H42" s="58" t="s">
        <v>87</v>
      </c>
      <c r="I42" s="58" t="s">
        <v>84</v>
      </c>
      <c r="J42" s="58" t="s">
        <v>60</v>
      </c>
      <c r="K42" s="58" t="s">
        <v>86</v>
      </c>
    </row>
    <row r="43" spans="1:11" outlineLevel="3" x14ac:dyDescent="0.25">
      <c r="A43" s="58" t="s">
        <v>50</v>
      </c>
      <c r="B43" s="58" t="s">
        <v>76</v>
      </c>
      <c r="C43" s="58" t="s">
        <v>89</v>
      </c>
      <c r="D43" s="58" t="s">
        <v>60</v>
      </c>
      <c r="E43" s="59">
        <v>102752.58</v>
      </c>
      <c r="F43" s="58" t="s">
        <v>74</v>
      </c>
      <c r="G43" s="58" t="s">
        <v>88</v>
      </c>
      <c r="H43" s="58" t="s">
        <v>87</v>
      </c>
      <c r="I43" s="58" t="s">
        <v>83</v>
      </c>
      <c r="J43" s="58" t="s">
        <v>60</v>
      </c>
      <c r="K43" s="58" t="s">
        <v>86</v>
      </c>
    </row>
    <row r="44" spans="1:11" outlineLevel="3" x14ac:dyDescent="0.25">
      <c r="A44" s="58" t="s">
        <v>50</v>
      </c>
      <c r="B44" s="58" t="s">
        <v>76</v>
      </c>
      <c r="C44" s="58" t="s">
        <v>89</v>
      </c>
      <c r="D44" s="58" t="s">
        <v>60</v>
      </c>
      <c r="E44" s="59">
        <v>3268.68</v>
      </c>
      <c r="F44" s="58" t="s">
        <v>74</v>
      </c>
      <c r="G44" s="58" t="s">
        <v>88</v>
      </c>
      <c r="H44" s="58" t="s">
        <v>87</v>
      </c>
      <c r="I44" s="58" t="s">
        <v>83</v>
      </c>
      <c r="J44" s="58" t="s">
        <v>60</v>
      </c>
      <c r="K44" s="58" t="s">
        <v>90</v>
      </c>
    </row>
    <row r="45" spans="1:11" outlineLevel="3" x14ac:dyDescent="0.25">
      <c r="A45" s="58" t="s">
        <v>50</v>
      </c>
      <c r="B45" s="58" t="s">
        <v>76</v>
      </c>
      <c r="C45" s="58" t="s">
        <v>89</v>
      </c>
      <c r="D45" s="58" t="s">
        <v>60</v>
      </c>
      <c r="E45" s="59">
        <v>102752.58</v>
      </c>
      <c r="F45" s="58" t="s">
        <v>74</v>
      </c>
      <c r="G45" s="58" t="s">
        <v>88</v>
      </c>
      <c r="H45" s="58" t="s">
        <v>87</v>
      </c>
      <c r="I45" s="58" t="s">
        <v>82</v>
      </c>
      <c r="J45" s="58" t="s">
        <v>60</v>
      </c>
      <c r="K45" s="58" t="s">
        <v>86</v>
      </c>
    </row>
    <row r="46" spans="1:11" outlineLevel="3" x14ac:dyDescent="0.25">
      <c r="A46" s="58" t="s">
        <v>50</v>
      </c>
      <c r="B46" s="58" t="s">
        <v>76</v>
      </c>
      <c r="C46" s="58" t="s">
        <v>89</v>
      </c>
      <c r="D46" s="58" t="s">
        <v>60</v>
      </c>
      <c r="E46" s="59">
        <v>102752.58</v>
      </c>
      <c r="F46" s="58" t="s">
        <v>74</v>
      </c>
      <c r="G46" s="58" t="s">
        <v>88</v>
      </c>
      <c r="H46" s="58" t="s">
        <v>87</v>
      </c>
      <c r="I46" s="58" t="s">
        <v>81</v>
      </c>
      <c r="J46" s="58" t="s">
        <v>60</v>
      </c>
      <c r="K46" s="58" t="s">
        <v>86</v>
      </c>
    </row>
    <row r="47" spans="1:11" outlineLevel="3" x14ac:dyDescent="0.25">
      <c r="A47" s="58" t="s">
        <v>50</v>
      </c>
      <c r="B47" s="58" t="s">
        <v>76</v>
      </c>
      <c r="C47" s="58" t="s">
        <v>89</v>
      </c>
      <c r="D47" s="58" t="s">
        <v>60</v>
      </c>
      <c r="E47" s="59">
        <v>102752.58</v>
      </c>
      <c r="F47" s="58" t="s">
        <v>74</v>
      </c>
      <c r="G47" s="58" t="s">
        <v>88</v>
      </c>
      <c r="H47" s="58" t="s">
        <v>87</v>
      </c>
      <c r="I47" s="58" t="s">
        <v>79</v>
      </c>
      <c r="J47" s="58" t="s">
        <v>60</v>
      </c>
      <c r="K47" s="58" t="s">
        <v>86</v>
      </c>
    </row>
    <row r="48" spans="1:11" outlineLevel="3" x14ac:dyDescent="0.25">
      <c r="A48" s="58" t="s">
        <v>50</v>
      </c>
      <c r="B48" s="58" t="s">
        <v>76</v>
      </c>
      <c r="C48" s="58" t="s">
        <v>89</v>
      </c>
      <c r="D48" s="58" t="s">
        <v>60</v>
      </c>
      <c r="E48" s="59">
        <v>102752.58</v>
      </c>
      <c r="F48" s="58" t="s">
        <v>74</v>
      </c>
      <c r="G48" s="58" t="s">
        <v>88</v>
      </c>
      <c r="H48" s="58" t="s">
        <v>87</v>
      </c>
      <c r="I48" s="58" t="s">
        <v>71</v>
      </c>
      <c r="J48" s="58" t="s">
        <v>60</v>
      </c>
      <c r="K48" s="58" t="s">
        <v>86</v>
      </c>
    </row>
    <row r="49" spans="1:11" outlineLevel="2" x14ac:dyDescent="0.25">
      <c r="A49" s="56" t="s">
        <v>50</v>
      </c>
      <c r="B49" s="56" t="s">
        <v>60</v>
      </c>
      <c r="C49" s="56" t="s">
        <v>60</v>
      </c>
      <c r="D49" s="56" t="s">
        <v>60</v>
      </c>
      <c r="E49" s="60">
        <v>719576.76</v>
      </c>
      <c r="F49" s="56" t="s">
        <v>60</v>
      </c>
      <c r="G49" s="56" t="s">
        <v>60</v>
      </c>
      <c r="H49" s="56" t="s">
        <v>60</v>
      </c>
      <c r="I49" s="56" t="s">
        <v>60</v>
      </c>
      <c r="J49" s="56" t="s">
        <v>60</v>
      </c>
      <c r="K49" s="56" t="s">
        <v>60</v>
      </c>
    </row>
    <row r="50" spans="1:11" outlineLevel="3" x14ac:dyDescent="0.25">
      <c r="A50" s="58" t="s">
        <v>50</v>
      </c>
      <c r="B50" s="58" t="s">
        <v>76</v>
      </c>
      <c r="C50" s="58" t="s">
        <v>75</v>
      </c>
      <c r="D50" s="58" t="s">
        <v>60</v>
      </c>
      <c r="E50" s="59">
        <v>-20264.099999999999</v>
      </c>
      <c r="F50" s="58" t="s">
        <v>74</v>
      </c>
      <c r="G50" s="58" t="s">
        <v>73</v>
      </c>
      <c r="H50" s="58" t="s">
        <v>80</v>
      </c>
      <c r="I50" s="58" t="s">
        <v>85</v>
      </c>
      <c r="J50" s="58" t="s">
        <v>77</v>
      </c>
      <c r="K50" s="58" t="s">
        <v>78</v>
      </c>
    </row>
    <row r="51" spans="1:11" outlineLevel="3" x14ac:dyDescent="0.25">
      <c r="A51" s="58" t="s">
        <v>50</v>
      </c>
      <c r="B51" s="58" t="s">
        <v>76</v>
      </c>
      <c r="C51" s="58" t="s">
        <v>75</v>
      </c>
      <c r="D51" s="58" t="s">
        <v>60</v>
      </c>
      <c r="E51" s="59">
        <v>-20264.099999999999</v>
      </c>
      <c r="F51" s="58" t="s">
        <v>74</v>
      </c>
      <c r="G51" s="58" t="s">
        <v>73</v>
      </c>
      <c r="H51" s="58" t="s">
        <v>80</v>
      </c>
      <c r="I51" s="58" t="s">
        <v>84</v>
      </c>
      <c r="J51" s="58" t="s">
        <v>77</v>
      </c>
      <c r="K51" s="58" t="s">
        <v>78</v>
      </c>
    </row>
    <row r="52" spans="1:11" outlineLevel="3" x14ac:dyDescent="0.25">
      <c r="A52" s="58" t="s">
        <v>50</v>
      </c>
      <c r="B52" s="58" t="s">
        <v>76</v>
      </c>
      <c r="C52" s="58" t="s">
        <v>75</v>
      </c>
      <c r="D52" s="58" t="s">
        <v>60</v>
      </c>
      <c r="E52" s="59">
        <v>-20264.099999999999</v>
      </c>
      <c r="F52" s="58" t="s">
        <v>74</v>
      </c>
      <c r="G52" s="58" t="s">
        <v>73</v>
      </c>
      <c r="H52" s="58" t="s">
        <v>80</v>
      </c>
      <c r="I52" s="58" t="s">
        <v>83</v>
      </c>
      <c r="J52" s="58" t="s">
        <v>77</v>
      </c>
      <c r="K52" s="58" t="s">
        <v>78</v>
      </c>
    </row>
    <row r="53" spans="1:11" outlineLevel="3" x14ac:dyDescent="0.25">
      <c r="A53" s="58" t="s">
        <v>50</v>
      </c>
      <c r="B53" s="58" t="s">
        <v>76</v>
      </c>
      <c r="C53" s="58" t="s">
        <v>75</v>
      </c>
      <c r="D53" s="58" t="s">
        <v>60</v>
      </c>
      <c r="E53" s="59">
        <v>-20264.099999999999</v>
      </c>
      <c r="F53" s="58" t="s">
        <v>74</v>
      </c>
      <c r="G53" s="58" t="s">
        <v>73</v>
      </c>
      <c r="H53" s="58" t="s">
        <v>80</v>
      </c>
      <c r="I53" s="58" t="s">
        <v>82</v>
      </c>
      <c r="J53" s="58" t="s">
        <v>77</v>
      </c>
      <c r="K53" s="58" t="s">
        <v>78</v>
      </c>
    </row>
    <row r="54" spans="1:11" outlineLevel="3" x14ac:dyDescent="0.25">
      <c r="A54" s="58" t="s">
        <v>50</v>
      </c>
      <c r="B54" s="58" t="s">
        <v>76</v>
      </c>
      <c r="C54" s="58" t="s">
        <v>75</v>
      </c>
      <c r="D54" s="58" t="s">
        <v>60</v>
      </c>
      <c r="E54" s="59">
        <v>-20264.099999999999</v>
      </c>
      <c r="F54" s="58" t="s">
        <v>74</v>
      </c>
      <c r="G54" s="58" t="s">
        <v>73</v>
      </c>
      <c r="H54" s="58" t="s">
        <v>80</v>
      </c>
      <c r="I54" s="58" t="s">
        <v>81</v>
      </c>
      <c r="J54" s="58" t="s">
        <v>77</v>
      </c>
      <c r="K54" s="58" t="s">
        <v>78</v>
      </c>
    </row>
    <row r="55" spans="1:11" outlineLevel="3" x14ac:dyDescent="0.25">
      <c r="A55" s="58" t="s">
        <v>50</v>
      </c>
      <c r="B55" s="58" t="s">
        <v>76</v>
      </c>
      <c r="C55" s="58" t="s">
        <v>75</v>
      </c>
      <c r="D55" s="58" t="s">
        <v>60</v>
      </c>
      <c r="E55" s="59">
        <v>-20264.099999999999</v>
      </c>
      <c r="F55" s="58" t="s">
        <v>74</v>
      </c>
      <c r="G55" s="58" t="s">
        <v>73</v>
      </c>
      <c r="H55" s="58" t="s">
        <v>80</v>
      </c>
      <c r="I55" s="58" t="s">
        <v>79</v>
      </c>
      <c r="J55" s="58" t="s">
        <v>77</v>
      </c>
      <c r="K55" s="58" t="s">
        <v>78</v>
      </c>
    </row>
    <row r="56" spans="1:11" outlineLevel="2" x14ac:dyDescent="0.25">
      <c r="A56" s="56" t="s">
        <v>50</v>
      </c>
      <c r="B56" s="56" t="s">
        <v>60</v>
      </c>
      <c r="C56" s="56" t="s">
        <v>60</v>
      </c>
      <c r="D56" s="56" t="s">
        <v>60</v>
      </c>
      <c r="E56" s="60">
        <v>-121584.6</v>
      </c>
      <c r="F56" s="56" t="s">
        <v>60</v>
      </c>
      <c r="G56" s="56" t="s">
        <v>60</v>
      </c>
      <c r="H56" s="56" t="s">
        <v>60</v>
      </c>
      <c r="I56" s="56" t="s">
        <v>60</v>
      </c>
      <c r="J56" s="56" t="s">
        <v>77</v>
      </c>
      <c r="K56" s="56" t="s">
        <v>60</v>
      </c>
    </row>
    <row r="57" spans="1:11" outlineLevel="3" x14ac:dyDescent="0.25">
      <c r="A57" s="58" t="s">
        <v>50</v>
      </c>
      <c r="B57" s="58" t="s">
        <v>76</v>
      </c>
      <c r="C57" s="58" t="s">
        <v>75</v>
      </c>
      <c r="D57" s="58" t="s">
        <v>60</v>
      </c>
      <c r="E57" s="59">
        <v>-20264</v>
      </c>
      <c r="F57" s="58" t="s">
        <v>74</v>
      </c>
      <c r="G57" s="58" t="s">
        <v>73</v>
      </c>
      <c r="H57" s="58" t="s">
        <v>72</v>
      </c>
      <c r="I57" s="58" t="s">
        <v>71</v>
      </c>
      <c r="J57" s="58" t="s">
        <v>69</v>
      </c>
      <c r="K57" s="58" t="s">
        <v>70</v>
      </c>
    </row>
    <row r="58" spans="1:11" outlineLevel="2" x14ac:dyDescent="0.25">
      <c r="A58" s="56" t="s">
        <v>50</v>
      </c>
      <c r="B58" s="56" t="s">
        <v>60</v>
      </c>
      <c r="C58" s="56" t="s">
        <v>60</v>
      </c>
      <c r="D58" s="56" t="s">
        <v>60</v>
      </c>
      <c r="E58" s="60">
        <v>-20264</v>
      </c>
      <c r="F58" s="56" t="s">
        <v>60</v>
      </c>
      <c r="G58" s="56" t="s">
        <v>60</v>
      </c>
      <c r="H58" s="56" t="s">
        <v>60</v>
      </c>
      <c r="I58" s="56" t="s">
        <v>60</v>
      </c>
      <c r="J58" s="56" t="s">
        <v>69</v>
      </c>
      <c r="K58" s="56" t="s">
        <v>60</v>
      </c>
    </row>
    <row r="59" spans="1:11" outlineLevel="1" x14ac:dyDescent="0.25">
      <c r="A59" s="56" t="s">
        <v>50</v>
      </c>
      <c r="B59" s="56" t="s">
        <v>60</v>
      </c>
      <c r="C59" s="56" t="s">
        <v>60</v>
      </c>
      <c r="D59" s="56" t="s">
        <v>60</v>
      </c>
      <c r="E59" s="60">
        <v>577728.16</v>
      </c>
      <c r="F59" s="56" t="s">
        <v>60</v>
      </c>
      <c r="G59" s="56" t="s">
        <v>60</v>
      </c>
      <c r="H59" s="56" t="s">
        <v>60</v>
      </c>
      <c r="I59" s="56" t="s">
        <v>60</v>
      </c>
      <c r="J59" s="56" t="s">
        <v>60</v>
      </c>
      <c r="K59" s="56" t="s">
        <v>60</v>
      </c>
    </row>
    <row r="60" spans="1:11" x14ac:dyDescent="0.25">
      <c r="A60" s="56" t="s">
        <v>60</v>
      </c>
      <c r="B60" s="56" t="s">
        <v>60</v>
      </c>
      <c r="C60" s="56" t="s">
        <v>60</v>
      </c>
      <c r="D60" s="56" t="s">
        <v>60</v>
      </c>
      <c r="E60" s="60">
        <v>2526932.4900000002</v>
      </c>
      <c r="F60" s="56" t="s">
        <v>60</v>
      </c>
      <c r="G60" s="56" t="s">
        <v>60</v>
      </c>
      <c r="H60" s="56" t="s">
        <v>60</v>
      </c>
      <c r="I60" s="56" t="s">
        <v>60</v>
      </c>
      <c r="J60" s="56" t="s">
        <v>60</v>
      </c>
      <c r="K60" s="56" t="s">
        <v>60</v>
      </c>
    </row>
  </sheetData>
  <sortState ref="A2:H17">
    <sortCondition ref="B2:B17"/>
  </sortState>
  <pageMargins left="0.7" right="0.7" top="0.75" bottom="0.75" header="0.3" footer="0.3"/>
  <pageSetup scale="42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7"/>
  <sheetViews>
    <sheetView workbookViewId="0">
      <selection sqref="A1:XFD1048576"/>
    </sheetView>
  </sheetViews>
  <sheetFormatPr defaultColWidth="8.88671875" defaultRowHeight="13.2" outlineLevelRow="2" x14ac:dyDescent="0.25"/>
  <cols>
    <col min="1" max="1" width="10" style="58" bestFit="1" customWidth="1"/>
    <col min="2" max="2" width="14" style="58" bestFit="1" customWidth="1"/>
    <col min="3" max="3" width="10" style="58" bestFit="1" customWidth="1"/>
    <col min="4" max="4" width="21" style="58" bestFit="1" customWidth="1"/>
    <col min="5" max="5" width="17" style="58" bestFit="1" customWidth="1"/>
    <col min="6" max="6" width="33.33203125" style="58" bestFit="1" customWidth="1"/>
    <col min="7" max="7" width="28" style="58" bestFit="1" customWidth="1"/>
    <col min="8" max="8" width="42" style="58" bestFit="1" customWidth="1"/>
    <col min="9" max="9" width="8" style="58" bestFit="1" customWidth="1"/>
    <col min="10" max="10" width="27" style="58" bestFit="1" customWidth="1"/>
    <col min="11" max="11" width="11" style="58" bestFit="1" customWidth="1"/>
    <col min="12" max="16384" width="8.88671875" style="58"/>
  </cols>
  <sheetData>
    <row r="1" spans="1:11" ht="26.4" x14ac:dyDescent="0.25">
      <c r="A1" s="56" t="s">
        <v>115</v>
      </c>
      <c r="B1" s="56" t="s">
        <v>38</v>
      </c>
      <c r="C1" s="57" t="s">
        <v>114</v>
      </c>
      <c r="D1" s="56" t="s">
        <v>113</v>
      </c>
      <c r="E1" s="56" t="s">
        <v>112</v>
      </c>
      <c r="F1" s="56" t="s">
        <v>111</v>
      </c>
      <c r="G1" s="56" t="s">
        <v>110</v>
      </c>
      <c r="H1" s="56" t="s">
        <v>109</v>
      </c>
      <c r="I1" s="56" t="s">
        <v>108</v>
      </c>
      <c r="J1" s="56" t="s">
        <v>107</v>
      </c>
      <c r="K1" s="56" t="s">
        <v>106</v>
      </c>
    </row>
    <row r="2" spans="1:11" outlineLevel="2" x14ac:dyDescent="0.25">
      <c r="A2" s="58" t="s">
        <v>48</v>
      </c>
      <c r="B2" s="58" t="s">
        <v>76</v>
      </c>
      <c r="C2" s="58" t="s">
        <v>89</v>
      </c>
      <c r="D2" s="58" t="s">
        <v>60</v>
      </c>
      <c r="E2" s="59">
        <v>57716.82</v>
      </c>
      <c r="F2" s="58" t="s">
        <v>74</v>
      </c>
      <c r="G2" s="58" t="s">
        <v>88</v>
      </c>
      <c r="H2" s="58" t="s">
        <v>137</v>
      </c>
      <c r="I2" s="58" t="s">
        <v>83</v>
      </c>
      <c r="J2" s="58" t="s">
        <v>60</v>
      </c>
      <c r="K2" s="58" t="s">
        <v>117</v>
      </c>
    </row>
    <row r="3" spans="1:11" outlineLevel="1" x14ac:dyDescent="0.25">
      <c r="A3" s="56" t="s">
        <v>60</v>
      </c>
      <c r="B3" s="56" t="s">
        <v>60</v>
      </c>
      <c r="C3" s="56" t="s">
        <v>60</v>
      </c>
      <c r="D3" s="56" t="s">
        <v>60</v>
      </c>
      <c r="E3" s="60">
        <v>57716.82</v>
      </c>
      <c r="F3" s="56" t="s">
        <v>60</v>
      </c>
      <c r="G3" s="56" t="s">
        <v>60</v>
      </c>
      <c r="H3" s="56" t="s">
        <v>137</v>
      </c>
      <c r="I3" s="56" t="s">
        <v>60</v>
      </c>
      <c r="J3" s="56" t="s">
        <v>60</v>
      </c>
      <c r="K3" s="56" t="s">
        <v>60</v>
      </c>
    </row>
    <row r="4" spans="1:11" outlineLevel="2" x14ac:dyDescent="0.25">
      <c r="A4" s="58" t="s">
        <v>48</v>
      </c>
      <c r="B4" s="58" t="s">
        <v>76</v>
      </c>
      <c r="C4" s="58" t="s">
        <v>89</v>
      </c>
      <c r="D4" s="58" t="s">
        <v>60</v>
      </c>
      <c r="E4" s="59">
        <v>47323.29</v>
      </c>
      <c r="F4" s="58" t="s">
        <v>74</v>
      </c>
      <c r="G4" s="58" t="s">
        <v>88</v>
      </c>
      <c r="H4" s="58" t="s">
        <v>136</v>
      </c>
      <c r="I4" s="58" t="s">
        <v>103</v>
      </c>
      <c r="J4" s="58" t="s">
        <v>60</v>
      </c>
      <c r="K4" s="58" t="s">
        <v>117</v>
      </c>
    </row>
    <row r="5" spans="1:11" outlineLevel="1" x14ac:dyDescent="0.25">
      <c r="A5" s="56" t="s">
        <v>60</v>
      </c>
      <c r="B5" s="56" t="s">
        <v>60</v>
      </c>
      <c r="C5" s="56" t="s">
        <v>60</v>
      </c>
      <c r="D5" s="56" t="s">
        <v>60</v>
      </c>
      <c r="E5" s="60">
        <v>47323.29</v>
      </c>
      <c r="F5" s="56" t="s">
        <v>60</v>
      </c>
      <c r="G5" s="56" t="s">
        <v>60</v>
      </c>
      <c r="H5" s="56" t="s">
        <v>136</v>
      </c>
      <c r="I5" s="56" t="s">
        <v>60</v>
      </c>
      <c r="J5" s="56" t="s">
        <v>60</v>
      </c>
      <c r="K5" s="56" t="s">
        <v>60</v>
      </c>
    </row>
    <row r="6" spans="1:11" outlineLevel="2" x14ac:dyDescent="0.25">
      <c r="A6" s="58" t="s">
        <v>48</v>
      </c>
      <c r="B6" s="58" t="s">
        <v>76</v>
      </c>
      <c r="C6" s="58" t="s">
        <v>89</v>
      </c>
      <c r="D6" s="58" t="s">
        <v>60</v>
      </c>
      <c r="E6" s="59">
        <v>9208.73</v>
      </c>
      <c r="F6" s="58" t="s">
        <v>74</v>
      </c>
      <c r="G6" s="58" t="s">
        <v>88</v>
      </c>
      <c r="H6" s="58" t="s">
        <v>135</v>
      </c>
      <c r="I6" s="58" t="s">
        <v>103</v>
      </c>
      <c r="J6" s="58" t="s">
        <v>60</v>
      </c>
      <c r="K6" s="58" t="s">
        <v>117</v>
      </c>
    </row>
    <row r="7" spans="1:11" outlineLevel="1" x14ac:dyDescent="0.25">
      <c r="A7" s="56" t="s">
        <v>60</v>
      </c>
      <c r="B7" s="56" t="s">
        <v>60</v>
      </c>
      <c r="C7" s="56" t="s">
        <v>60</v>
      </c>
      <c r="D7" s="56" t="s">
        <v>60</v>
      </c>
      <c r="E7" s="60">
        <v>9208.73</v>
      </c>
      <c r="F7" s="56" t="s">
        <v>60</v>
      </c>
      <c r="G7" s="56" t="s">
        <v>60</v>
      </c>
      <c r="H7" s="56" t="s">
        <v>135</v>
      </c>
      <c r="I7" s="56" t="s">
        <v>60</v>
      </c>
      <c r="J7" s="56" t="s">
        <v>60</v>
      </c>
      <c r="K7" s="56" t="s">
        <v>60</v>
      </c>
    </row>
    <row r="8" spans="1:11" outlineLevel="2" x14ac:dyDescent="0.25">
      <c r="A8" s="58" t="s">
        <v>48</v>
      </c>
      <c r="B8" s="58" t="s">
        <v>76</v>
      </c>
      <c r="C8" s="58" t="s">
        <v>89</v>
      </c>
      <c r="D8" s="58" t="s">
        <v>60</v>
      </c>
      <c r="E8" s="59">
        <v>806159.63</v>
      </c>
      <c r="F8" s="58" t="s">
        <v>74</v>
      </c>
      <c r="G8" s="58" t="s">
        <v>88</v>
      </c>
      <c r="H8" s="58" t="s">
        <v>87</v>
      </c>
      <c r="I8" s="58" t="s">
        <v>85</v>
      </c>
      <c r="J8" s="58" t="s">
        <v>60</v>
      </c>
      <c r="K8" s="58" t="s">
        <v>86</v>
      </c>
    </row>
    <row r="9" spans="1:11" outlineLevel="2" x14ac:dyDescent="0.25">
      <c r="A9" s="58" t="s">
        <v>48</v>
      </c>
      <c r="B9" s="58" t="s">
        <v>76</v>
      </c>
      <c r="C9" s="58" t="s">
        <v>89</v>
      </c>
      <c r="D9" s="58" t="s">
        <v>60</v>
      </c>
      <c r="E9" s="59">
        <v>2695</v>
      </c>
      <c r="F9" s="58" t="s">
        <v>74</v>
      </c>
      <c r="G9" s="58" t="s">
        <v>88</v>
      </c>
      <c r="H9" s="58" t="s">
        <v>87</v>
      </c>
      <c r="I9" s="58" t="s">
        <v>85</v>
      </c>
      <c r="J9" s="58" t="s">
        <v>60</v>
      </c>
      <c r="K9" s="58" t="s">
        <v>86</v>
      </c>
    </row>
    <row r="10" spans="1:11" outlineLevel="2" x14ac:dyDescent="0.25">
      <c r="A10" s="58" t="s">
        <v>48</v>
      </c>
      <c r="B10" s="58" t="s">
        <v>76</v>
      </c>
      <c r="C10" s="58" t="s">
        <v>89</v>
      </c>
      <c r="D10" s="58" t="s">
        <v>60</v>
      </c>
      <c r="E10" s="59">
        <v>806159.63</v>
      </c>
      <c r="F10" s="58" t="s">
        <v>74</v>
      </c>
      <c r="G10" s="58" t="s">
        <v>88</v>
      </c>
      <c r="H10" s="58" t="s">
        <v>87</v>
      </c>
      <c r="I10" s="58" t="s">
        <v>84</v>
      </c>
      <c r="J10" s="58" t="s">
        <v>60</v>
      </c>
      <c r="K10" s="58" t="s">
        <v>86</v>
      </c>
    </row>
    <row r="11" spans="1:11" outlineLevel="2" x14ac:dyDescent="0.25">
      <c r="A11" s="58" t="s">
        <v>48</v>
      </c>
      <c r="B11" s="58" t="s">
        <v>76</v>
      </c>
      <c r="C11" s="58" t="s">
        <v>89</v>
      </c>
      <c r="D11" s="58" t="s">
        <v>60</v>
      </c>
      <c r="E11" s="59">
        <v>2695</v>
      </c>
      <c r="F11" s="58" t="s">
        <v>74</v>
      </c>
      <c r="G11" s="58" t="s">
        <v>88</v>
      </c>
      <c r="H11" s="58" t="s">
        <v>87</v>
      </c>
      <c r="I11" s="58" t="s">
        <v>84</v>
      </c>
      <c r="J11" s="58" t="s">
        <v>60</v>
      </c>
      <c r="K11" s="58" t="s">
        <v>86</v>
      </c>
    </row>
    <row r="12" spans="1:11" outlineLevel="2" x14ac:dyDescent="0.25">
      <c r="A12" s="58" t="s">
        <v>48</v>
      </c>
      <c r="B12" s="58" t="s">
        <v>76</v>
      </c>
      <c r="C12" s="58" t="s">
        <v>89</v>
      </c>
      <c r="D12" s="58" t="s">
        <v>60</v>
      </c>
      <c r="E12" s="59">
        <v>2695</v>
      </c>
      <c r="F12" s="58" t="s">
        <v>74</v>
      </c>
      <c r="G12" s="58" t="s">
        <v>88</v>
      </c>
      <c r="H12" s="58" t="s">
        <v>87</v>
      </c>
      <c r="I12" s="58" t="s">
        <v>83</v>
      </c>
      <c r="J12" s="58" t="s">
        <v>60</v>
      </c>
      <c r="K12" s="58" t="s">
        <v>86</v>
      </c>
    </row>
    <row r="13" spans="1:11" outlineLevel="2" x14ac:dyDescent="0.25">
      <c r="A13" s="58" t="s">
        <v>48</v>
      </c>
      <c r="B13" s="58" t="s">
        <v>76</v>
      </c>
      <c r="C13" s="58" t="s">
        <v>89</v>
      </c>
      <c r="D13" s="58" t="s">
        <v>60</v>
      </c>
      <c r="E13" s="59">
        <v>825223.74</v>
      </c>
      <c r="F13" s="58" t="s">
        <v>74</v>
      </c>
      <c r="G13" s="58" t="s">
        <v>88</v>
      </c>
      <c r="H13" s="58" t="s">
        <v>87</v>
      </c>
      <c r="I13" s="58" t="s">
        <v>83</v>
      </c>
      <c r="J13" s="58" t="s">
        <v>60</v>
      </c>
      <c r="K13" s="58" t="s">
        <v>86</v>
      </c>
    </row>
    <row r="14" spans="1:11" outlineLevel="2" x14ac:dyDescent="0.25">
      <c r="A14" s="58" t="s">
        <v>48</v>
      </c>
      <c r="B14" s="58" t="s">
        <v>76</v>
      </c>
      <c r="C14" s="58" t="s">
        <v>89</v>
      </c>
      <c r="D14" s="58" t="s">
        <v>60</v>
      </c>
      <c r="E14" s="59">
        <v>10589.61</v>
      </c>
      <c r="F14" s="58" t="s">
        <v>74</v>
      </c>
      <c r="G14" s="58" t="s">
        <v>88</v>
      </c>
      <c r="H14" s="58" t="s">
        <v>87</v>
      </c>
      <c r="I14" s="58" t="s">
        <v>83</v>
      </c>
      <c r="J14" s="58" t="s">
        <v>60</v>
      </c>
      <c r="K14" s="58" t="s">
        <v>117</v>
      </c>
    </row>
    <row r="15" spans="1:11" outlineLevel="2" x14ac:dyDescent="0.25">
      <c r="A15" s="58" t="s">
        <v>48</v>
      </c>
      <c r="B15" s="58" t="s">
        <v>76</v>
      </c>
      <c r="C15" s="58" t="s">
        <v>89</v>
      </c>
      <c r="D15" s="58" t="s">
        <v>60</v>
      </c>
      <c r="E15" s="59">
        <v>38128.22</v>
      </c>
      <c r="F15" s="58" t="s">
        <v>74</v>
      </c>
      <c r="G15" s="58" t="s">
        <v>88</v>
      </c>
      <c r="H15" s="58" t="s">
        <v>87</v>
      </c>
      <c r="I15" s="58" t="s">
        <v>83</v>
      </c>
      <c r="J15" s="58" t="s">
        <v>60</v>
      </c>
      <c r="K15" s="58" t="s">
        <v>90</v>
      </c>
    </row>
    <row r="16" spans="1:11" outlineLevel="2" x14ac:dyDescent="0.25">
      <c r="A16" s="58" t="s">
        <v>48</v>
      </c>
      <c r="B16" s="58" t="s">
        <v>76</v>
      </c>
      <c r="C16" s="58" t="s">
        <v>89</v>
      </c>
      <c r="D16" s="58" t="s">
        <v>60</v>
      </c>
      <c r="E16" s="59">
        <v>2695</v>
      </c>
      <c r="F16" s="58" t="s">
        <v>74</v>
      </c>
      <c r="G16" s="58" t="s">
        <v>88</v>
      </c>
      <c r="H16" s="58" t="s">
        <v>87</v>
      </c>
      <c r="I16" s="58" t="s">
        <v>82</v>
      </c>
      <c r="J16" s="58" t="s">
        <v>60</v>
      </c>
      <c r="K16" s="58" t="s">
        <v>86</v>
      </c>
    </row>
    <row r="17" spans="1:11" outlineLevel="2" x14ac:dyDescent="0.25">
      <c r="A17" s="58" t="s">
        <v>48</v>
      </c>
      <c r="B17" s="58" t="s">
        <v>76</v>
      </c>
      <c r="C17" s="58" t="s">
        <v>89</v>
      </c>
      <c r="D17" s="58" t="s">
        <v>60</v>
      </c>
      <c r="E17" s="59">
        <v>825223.74</v>
      </c>
      <c r="F17" s="58" t="s">
        <v>74</v>
      </c>
      <c r="G17" s="58" t="s">
        <v>88</v>
      </c>
      <c r="H17" s="58" t="s">
        <v>87</v>
      </c>
      <c r="I17" s="58" t="s">
        <v>82</v>
      </c>
      <c r="J17" s="58" t="s">
        <v>60</v>
      </c>
      <c r="K17" s="58" t="s">
        <v>86</v>
      </c>
    </row>
    <row r="18" spans="1:11" outlineLevel="2" x14ac:dyDescent="0.25">
      <c r="A18" s="58" t="s">
        <v>48</v>
      </c>
      <c r="B18" s="58" t="s">
        <v>76</v>
      </c>
      <c r="C18" s="58" t="s">
        <v>89</v>
      </c>
      <c r="D18" s="58" t="s">
        <v>60</v>
      </c>
      <c r="E18" s="59">
        <v>2695</v>
      </c>
      <c r="F18" s="58" t="s">
        <v>74</v>
      </c>
      <c r="G18" s="58" t="s">
        <v>88</v>
      </c>
      <c r="H18" s="58" t="s">
        <v>87</v>
      </c>
      <c r="I18" s="58" t="s">
        <v>81</v>
      </c>
      <c r="J18" s="58" t="s">
        <v>60</v>
      </c>
      <c r="K18" s="58" t="s">
        <v>86</v>
      </c>
    </row>
    <row r="19" spans="1:11" outlineLevel="2" x14ac:dyDescent="0.25">
      <c r="A19" s="58" t="s">
        <v>48</v>
      </c>
      <c r="B19" s="58" t="s">
        <v>76</v>
      </c>
      <c r="C19" s="58" t="s">
        <v>89</v>
      </c>
      <c r="D19" s="58" t="s">
        <v>60</v>
      </c>
      <c r="E19" s="59">
        <v>825223.74</v>
      </c>
      <c r="F19" s="58" t="s">
        <v>74</v>
      </c>
      <c r="G19" s="58" t="s">
        <v>88</v>
      </c>
      <c r="H19" s="58" t="s">
        <v>87</v>
      </c>
      <c r="I19" s="58" t="s">
        <v>81</v>
      </c>
      <c r="J19" s="58" t="s">
        <v>60</v>
      </c>
      <c r="K19" s="58" t="s">
        <v>86</v>
      </c>
    </row>
    <row r="20" spans="1:11" outlineLevel="2" x14ac:dyDescent="0.25">
      <c r="A20" s="58" t="s">
        <v>48</v>
      </c>
      <c r="B20" s="58" t="s">
        <v>76</v>
      </c>
      <c r="C20" s="58" t="s">
        <v>89</v>
      </c>
      <c r="D20" s="58" t="s">
        <v>60</v>
      </c>
      <c r="E20" s="59">
        <v>2695</v>
      </c>
      <c r="F20" s="58" t="s">
        <v>74</v>
      </c>
      <c r="G20" s="58" t="s">
        <v>88</v>
      </c>
      <c r="H20" s="58" t="s">
        <v>87</v>
      </c>
      <c r="I20" s="58" t="s">
        <v>79</v>
      </c>
      <c r="J20" s="58" t="s">
        <v>60</v>
      </c>
      <c r="K20" s="58" t="s">
        <v>86</v>
      </c>
    </row>
    <row r="21" spans="1:11" outlineLevel="2" x14ac:dyDescent="0.25">
      <c r="A21" s="58" t="s">
        <v>48</v>
      </c>
      <c r="B21" s="58" t="s">
        <v>76</v>
      </c>
      <c r="C21" s="58" t="s">
        <v>89</v>
      </c>
      <c r="D21" s="58" t="s">
        <v>60</v>
      </c>
      <c r="E21" s="59">
        <v>825223.74</v>
      </c>
      <c r="F21" s="58" t="s">
        <v>74</v>
      </c>
      <c r="G21" s="58" t="s">
        <v>88</v>
      </c>
      <c r="H21" s="58" t="s">
        <v>87</v>
      </c>
      <c r="I21" s="58" t="s">
        <v>79</v>
      </c>
      <c r="J21" s="58" t="s">
        <v>60</v>
      </c>
      <c r="K21" s="58" t="s">
        <v>86</v>
      </c>
    </row>
    <row r="22" spans="1:11" outlineLevel="2" x14ac:dyDescent="0.25">
      <c r="A22" s="58" t="s">
        <v>48</v>
      </c>
      <c r="B22" s="58" t="s">
        <v>76</v>
      </c>
      <c r="C22" s="58" t="s">
        <v>89</v>
      </c>
      <c r="D22" s="58" t="s">
        <v>60</v>
      </c>
      <c r="E22" s="59">
        <v>2695</v>
      </c>
      <c r="F22" s="58" t="s">
        <v>74</v>
      </c>
      <c r="G22" s="58" t="s">
        <v>88</v>
      </c>
      <c r="H22" s="58" t="s">
        <v>87</v>
      </c>
      <c r="I22" s="58" t="s">
        <v>71</v>
      </c>
      <c r="J22" s="58" t="s">
        <v>60</v>
      </c>
      <c r="K22" s="58" t="s">
        <v>86</v>
      </c>
    </row>
    <row r="23" spans="1:11" outlineLevel="2" x14ac:dyDescent="0.25">
      <c r="A23" s="58" t="s">
        <v>48</v>
      </c>
      <c r="B23" s="58" t="s">
        <v>76</v>
      </c>
      <c r="C23" s="58" t="s">
        <v>89</v>
      </c>
      <c r="D23" s="58" t="s">
        <v>60</v>
      </c>
      <c r="E23" s="59">
        <v>825223.74</v>
      </c>
      <c r="F23" s="58" t="s">
        <v>74</v>
      </c>
      <c r="G23" s="58" t="s">
        <v>88</v>
      </c>
      <c r="H23" s="58" t="s">
        <v>87</v>
      </c>
      <c r="I23" s="58" t="s">
        <v>71</v>
      </c>
      <c r="J23" s="58" t="s">
        <v>60</v>
      </c>
      <c r="K23" s="58" t="s">
        <v>86</v>
      </c>
    </row>
    <row r="24" spans="1:11" outlineLevel="2" x14ac:dyDescent="0.25">
      <c r="A24" s="58" t="s">
        <v>48</v>
      </c>
      <c r="B24" s="58" t="s">
        <v>76</v>
      </c>
      <c r="C24" s="58" t="s">
        <v>89</v>
      </c>
      <c r="D24" s="58" t="s">
        <v>60</v>
      </c>
      <c r="E24" s="59">
        <v>2695</v>
      </c>
      <c r="F24" s="58" t="s">
        <v>74</v>
      </c>
      <c r="G24" s="58" t="s">
        <v>88</v>
      </c>
      <c r="H24" s="58" t="s">
        <v>87</v>
      </c>
      <c r="I24" s="58" t="s">
        <v>103</v>
      </c>
      <c r="J24" s="58" t="s">
        <v>60</v>
      </c>
      <c r="K24" s="58" t="s">
        <v>86</v>
      </c>
    </row>
    <row r="25" spans="1:11" outlineLevel="2" x14ac:dyDescent="0.25">
      <c r="A25" s="58" t="s">
        <v>48</v>
      </c>
      <c r="B25" s="58" t="s">
        <v>76</v>
      </c>
      <c r="C25" s="58" t="s">
        <v>89</v>
      </c>
      <c r="D25" s="58" t="s">
        <v>60</v>
      </c>
      <c r="E25" s="59">
        <v>825223.74</v>
      </c>
      <c r="F25" s="58" t="s">
        <v>74</v>
      </c>
      <c r="G25" s="58" t="s">
        <v>88</v>
      </c>
      <c r="H25" s="58" t="s">
        <v>87</v>
      </c>
      <c r="I25" s="58" t="s">
        <v>103</v>
      </c>
      <c r="J25" s="58" t="s">
        <v>60</v>
      </c>
      <c r="K25" s="58" t="s">
        <v>86</v>
      </c>
    </row>
    <row r="26" spans="1:11" outlineLevel="2" x14ac:dyDescent="0.25">
      <c r="A26" s="58" t="s">
        <v>48</v>
      </c>
      <c r="B26" s="58" t="s">
        <v>76</v>
      </c>
      <c r="C26" s="58" t="s">
        <v>89</v>
      </c>
      <c r="D26" s="58" t="s">
        <v>60</v>
      </c>
      <c r="E26" s="59">
        <v>4217.08</v>
      </c>
      <c r="F26" s="58" t="s">
        <v>74</v>
      </c>
      <c r="G26" s="58" t="s">
        <v>88</v>
      </c>
      <c r="H26" s="58" t="s">
        <v>87</v>
      </c>
      <c r="I26" s="58" t="s">
        <v>102</v>
      </c>
      <c r="J26" s="58" t="s">
        <v>60</v>
      </c>
      <c r="K26" s="58" t="s">
        <v>86</v>
      </c>
    </row>
    <row r="27" spans="1:11" outlineLevel="2" x14ac:dyDescent="0.25">
      <c r="A27" s="58" t="s">
        <v>48</v>
      </c>
      <c r="B27" s="58" t="s">
        <v>76</v>
      </c>
      <c r="C27" s="58" t="s">
        <v>89</v>
      </c>
      <c r="D27" s="58" t="s">
        <v>60</v>
      </c>
      <c r="E27" s="59">
        <v>847007.38</v>
      </c>
      <c r="F27" s="58" t="s">
        <v>74</v>
      </c>
      <c r="G27" s="58" t="s">
        <v>88</v>
      </c>
      <c r="H27" s="58" t="s">
        <v>87</v>
      </c>
      <c r="I27" s="58" t="s">
        <v>102</v>
      </c>
      <c r="J27" s="58" t="s">
        <v>60</v>
      </c>
      <c r="K27" s="58" t="s">
        <v>86</v>
      </c>
    </row>
    <row r="28" spans="1:11" outlineLevel="2" x14ac:dyDescent="0.25">
      <c r="A28" s="58" t="s">
        <v>48</v>
      </c>
      <c r="B28" s="58" t="s">
        <v>76</v>
      </c>
      <c r="C28" s="58" t="s">
        <v>89</v>
      </c>
      <c r="D28" s="58" t="s">
        <v>60</v>
      </c>
      <c r="E28" s="59">
        <v>4217.08</v>
      </c>
      <c r="F28" s="58" t="s">
        <v>74</v>
      </c>
      <c r="G28" s="58" t="s">
        <v>88</v>
      </c>
      <c r="H28" s="58" t="s">
        <v>87</v>
      </c>
      <c r="I28" s="58" t="s">
        <v>101</v>
      </c>
      <c r="J28" s="58" t="s">
        <v>60</v>
      </c>
      <c r="K28" s="58" t="s">
        <v>86</v>
      </c>
    </row>
    <row r="29" spans="1:11" outlineLevel="2" x14ac:dyDescent="0.25">
      <c r="A29" s="58" t="s">
        <v>48</v>
      </c>
      <c r="B29" s="58" t="s">
        <v>76</v>
      </c>
      <c r="C29" s="58" t="s">
        <v>89</v>
      </c>
      <c r="D29" s="58" t="s">
        <v>60</v>
      </c>
      <c r="E29" s="59">
        <v>847007.38</v>
      </c>
      <c r="F29" s="58" t="s">
        <v>74</v>
      </c>
      <c r="G29" s="58" t="s">
        <v>88</v>
      </c>
      <c r="H29" s="58" t="s">
        <v>87</v>
      </c>
      <c r="I29" s="58" t="s">
        <v>101</v>
      </c>
      <c r="J29" s="58" t="s">
        <v>60</v>
      </c>
      <c r="K29" s="58" t="s">
        <v>86</v>
      </c>
    </row>
    <row r="30" spans="1:11" outlineLevel="2" x14ac:dyDescent="0.25">
      <c r="A30" s="58" t="s">
        <v>48</v>
      </c>
      <c r="B30" s="58" t="s">
        <v>76</v>
      </c>
      <c r="C30" s="58" t="s">
        <v>89</v>
      </c>
      <c r="D30" s="58" t="s">
        <v>60</v>
      </c>
      <c r="E30" s="59">
        <v>4217.08</v>
      </c>
      <c r="F30" s="58" t="s">
        <v>74</v>
      </c>
      <c r="G30" s="58" t="s">
        <v>88</v>
      </c>
      <c r="H30" s="58" t="s">
        <v>87</v>
      </c>
      <c r="I30" s="58" t="s">
        <v>100</v>
      </c>
      <c r="J30" s="58" t="s">
        <v>60</v>
      </c>
      <c r="K30" s="58" t="s">
        <v>86</v>
      </c>
    </row>
    <row r="31" spans="1:11" outlineLevel="2" x14ac:dyDescent="0.25">
      <c r="A31" s="58" t="s">
        <v>48</v>
      </c>
      <c r="B31" s="58" t="s">
        <v>76</v>
      </c>
      <c r="C31" s="58" t="s">
        <v>89</v>
      </c>
      <c r="D31" s="58" t="s">
        <v>60</v>
      </c>
      <c r="E31" s="59">
        <v>865659.04</v>
      </c>
      <c r="F31" s="58" t="s">
        <v>74</v>
      </c>
      <c r="G31" s="58" t="s">
        <v>88</v>
      </c>
      <c r="H31" s="58" t="s">
        <v>87</v>
      </c>
      <c r="I31" s="58" t="s">
        <v>100</v>
      </c>
      <c r="J31" s="58" t="s">
        <v>60</v>
      </c>
      <c r="K31" s="58" t="s">
        <v>86</v>
      </c>
    </row>
    <row r="32" spans="1:11" outlineLevel="2" x14ac:dyDescent="0.25">
      <c r="A32" s="58" t="s">
        <v>48</v>
      </c>
      <c r="B32" s="58" t="s">
        <v>76</v>
      </c>
      <c r="C32" s="58" t="s">
        <v>89</v>
      </c>
      <c r="D32" s="58" t="s">
        <v>60</v>
      </c>
      <c r="E32" s="59">
        <v>4217.08</v>
      </c>
      <c r="F32" s="58" t="s">
        <v>74</v>
      </c>
      <c r="G32" s="58" t="s">
        <v>88</v>
      </c>
      <c r="H32" s="58" t="s">
        <v>87</v>
      </c>
      <c r="I32" s="58" t="s">
        <v>96</v>
      </c>
      <c r="J32" s="58" t="s">
        <v>60</v>
      </c>
      <c r="K32" s="58" t="s">
        <v>86</v>
      </c>
    </row>
    <row r="33" spans="1:11" outlineLevel="2" x14ac:dyDescent="0.25">
      <c r="A33" s="58" t="s">
        <v>48</v>
      </c>
      <c r="B33" s="58" t="s">
        <v>76</v>
      </c>
      <c r="C33" s="58" t="s">
        <v>89</v>
      </c>
      <c r="D33" s="58" t="s">
        <v>60</v>
      </c>
      <c r="E33" s="59">
        <v>865659.04</v>
      </c>
      <c r="F33" s="58" t="s">
        <v>74</v>
      </c>
      <c r="G33" s="58" t="s">
        <v>88</v>
      </c>
      <c r="H33" s="58" t="s">
        <v>87</v>
      </c>
      <c r="I33" s="58" t="s">
        <v>96</v>
      </c>
      <c r="J33" s="58" t="s">
        <v>60</v>
      </c>
      <c r="K33" s="58" t="s">
        <v>86</v>
      </c>
    </row>
    <row r="34" spans="1:11" outlineLevel="1" x14ac:dyDescent="0.25">
      <c r="A34" s="56" t="s">
        <v>60</v>
      </c>
      <c r="B34" s="56" t="s">
        <v>60</v>
      </c>
      <c r="C34" s="56" t="s">
        <v>60</v>
      </c>
      <c r="D34" s="56" t="s">
        <v>60</v>
      </c>
      <c r="E34" s="60">
        <v>10076140.689999999</v>
      </c>
      <c r="F34" s="56" t="s">
        <v>60</v>
      </c>
      <c r="G34" s="56" t="s">
        <v>60</v>
      </c>
      <c r="H34" s="56" t="s">
        <v>87</v>
      </c>
      <c r="I34" s="56" t="s">
        <v>60</v>
      </c>
      <c r="J34" s="56" t="s">
        <v>60</v>
      </c>
      <c r="K34" s="56" t="s">
        <v>60</v>
      </c>
    </row>
    <row r="35" spans="1:11" outlineLevel="2" x14ac:dyDescent="0.25">
      <c r="A35" s="58" t="s">
        <v>48</v>
      </c>
      <c r="B35" s="58" t="s">
        <v>76</v>
      </c>
      <c r="C35" s="58" t="s">
        <v>123</v>
      </c>
      <c r="D35" s="58" t="s">
        <v>60</v>
      </c>
      <c r="E35" s="59">
        <v>-54172.59</v>
      </c>
      <c r="F35" s="58" t="s">
        <v>74</v>
      </c>
      <c r="G35" s="58" t="s">
        <v>122</v>
      </c>
      <c r="H35" s="58" t="s">
        <v>129</v>
      </c>
      <c r="I35" s="58" t="s">
        <v>85</v>
      </c>
      <c r="J35" s="58" t="s">
        <v>130</v>
      </c>
      <c r="K35" s="58" t="s">
        <v>78</v>
      </c>
    </row>
    <row r="36" spans="1:11" outlineLevel="2" x14ac:dyDescent="0.25">
      <c r="A36" s="58" t="s">
        <v>48</v>
      </c>
      <c r="B36" s="58" t="s">
        <v>76</v>
      </c>
      <c r="C36" s="58" t="s">
        <v>123</v>
      </c>
      <c r="D36" s="58" t="s">
        <v>60</v>
      </c>
      <c r="E36" s="59">
        <v>-54172.59</v>
      </c>
      <c r="F36" s="58" t="s">
        <v>74</v>
      </c>
      <c r="G36" s="58" t="s">
        <v>122</v>
      </c>
      <c r="H36" s="58" t="s">
        <v>129</v>
      </c>
      <c r="I36" s="58" t="s">
        <v>84</v>
      </c>
      <c r="J36" s="58" t="s">
        <v>130</v>
      </c>
      <c r="K36" s="58" t="s">
        <v>78</v>
      </c>
    </row>
    <row r="37" spans="1:11" outlineLevel="2" x14ac:dyDescent="0.25">
      <c r="A37" s="58" t="s">
        <v>48</v>
      </c>
      <c r="B37" s="58" t="s">
        <v>76</v>
      </c>
      <c r="C37" s="58" t="s">
        <v>123</v>
      </c>
      <c r="D37" s="58" t="s">
        <v>60</v>
      </c>
      <c r="E37" s="59">
        <v>-54172.59</v>
      </c>
      <c r="F37" s="58" t="s">
        <v>74</v>
      </c>
      <c r="G37" s="58" t="s">
        <v>122</v>
      </c>
      <c r="H37" s="58" t="s">
        <v>129</v>
      </c>
      <c r="I37" s="58" t="s">
        <v>83</v>
      </c>
      <c r="J37" s="58" t="s">
        <v>130</v>
      </c>
      <c r="K37" s="58" t="s">
        <v>78</v>
      </c>
    </row>
    <row r="38" spans="1:11" outlineLevel="2" x14ac:dyDescent="0.25">
      <c r="A38" s="58" t="s">
        <v>48</v>
      </c>
      <c r="B38" s="58" t="s">
        <v>76</v>
      </c>
      <c r="C38" s="58" t="s">
        <v>123</v>
      </c>
      <c r="D38" s="58" t="s">
        <v>60</v>
      </c>
      <c r="E38" s="59">
        <v>-54172.59</v>
      </c>
      <c r="F38" s="58" t="s">
        <v>74</v>
      </c>
      <c r="G38" s="58" t="s">
        <v>122</v>
      </c>
      <c r="H38" s="58" t="s">
        <v>129</v>
      </c>
      <c r="I38" s="58" t="s">
        <v>82</v>
      </c>
      <c r="J38" s="58" t="s">
        <v>130</v>
      </c>
      <c r="K38" s="58" t="s">
        <v>78</v>
      </c>
    </row>
    <row r="39" spans="1:11" outlineLevel="2" x14ac:dyDescent="0.25">
      <c r="A39" s="58" t="s">
        <v>48</v>
      </c>
      <c r="B39" s="58" t="s">
        <v>76</v>
      </c>
      <c r="C39" s="58" t="s">
        <v>123</v>
      </c>
      <c r="D39" s="58" t="s">
        <v>60</v>
      </c>
      <c r="E39" s="59">
        <v>-54172.59</v>
      </c>
      <c r="F39" s="58" t="s">
        <v>74</v>
      </c>
      <c r="G39" s="58" t="s">
        <v>122</v>
      </c>
      <c r="H39" s="58" t="s">
        <v>129</v>
      </c>
      <c r="I39" s="58" t="s">
        <v>81</v>
      </c>
      <c r="J39" s="58" t="s">
        <v>130</v>
      </c>
      <c r="K39" s="58" t="s">
        <v>78</v>
      </c>
    </row>
    <row r="40" spans="1:11" outlineLevel="2" x14ac:dyDescent="0.25">
      <c r="A40" s="58" t="s">
        <v>48</v>
      </c>
      <c r="B40" s="58" t="s">
        <v>76</v>
      </c>
      <c r="C40" s="58" t="s">
        <v>123</v>
      </c>
      <c r="D40" s="58" t="s">
        <v>60</v>
      </c>
      <c r="E40" s="59">
        <v>-54172.59</v>
      </c>
      <c r="F40" s="58" t="s">
        <v>74</v>
      </c>
      <c r="G40" s="58" t="s">
        <v>122</v>
      </c>
      <c r="H40" s="58" t="s">
        <v>129</v>
      </c>
      <c r="I40" s="58" t="s">
        <v>79</v>
      </c>
      <c r="J40" s="58" t="s">
        <v>130</v>
      </c>
      <c r="K40" s="58" t="s">
        <v>78</v>
      </c>
    </row>
    <row r="41" spans="1:11" outlineLevel="1" x14ac:dyDescent="0.25">
      <c r="A41" s="56" t="s">
        <v>60</v>
      </c>
      <c r="B41" s="56" t="s">
        <v>60</v>
      </c>
      <c r="C41" s="56" t="s">
        <v>60</v>
      </c>
      <c r="D41" s="56" t="s">
        <v>60</v>
      </c>
      <c r="E41" s="60">
        <v>-325035.53999999998</v>
      </c>
      <c r="F41" s="56" t="s">
        <v>60</v>
      </c>
      <c r="G41" s="56" t="s">
        <v>60</v>
      </c>
      <c r="H41" s="56" t="s">
        <v>129</v>
      </c>
      <c r="I41" s="56" t="s">
        <v>60</v>
      </c>
      <c r="J41" s="56" t="s">
        <v>60</v>
      </c>
      <c r="K41" s="56" t="s">
        <v>60</v>
      </c>
    </row>
    <row r="42" spans="1:11" outlineLevel="2" x14ac:dyDescent="0.25">
      <c r="A42" s="58" t="s">
        <v>48</v>
      </c>
      <c r="B42" s="58" t="s">
        <v>76</v>
      </c>
      <c r="C42" s="58" t="s">
        <v>123</v>
      </c>
      <c r="D42" s="58" t="s">
        <v>60</v>
      </c>
      <c r="E42" s="59">
        <v>-54172.29</v>
      </c>
      <c r="F42" s="58" t="s">
        <v>74</v>
      </c>
      <c r="G42" s="58" t="s">
        <v>122</v>
      </c>
      <c r="H42" s="58" t="s">
        <v>120</v>
      </c>
      <c r="I42" s="58" t="s">
        <v>71</v>
      </c>
      <c r="J42" s="58" t="s">
        <v>121</v>
      </c>
      <c r="K42" s="58" t="s">
        <v>70</v>
      </c>
    </row>
    <row r="43" spans="1:11" outlineLevel="1" x14ac:dyDescent="0.25">
      <c r="A43" s="56" t="s">
        <v>60</v>
      </c>
      <c r="B43" s="56" t="s">
        <v>60</v>
      </c>
      <c r="C43" s="56" t="s">
        <v>60</v>
      </c>
      <c r="D43" s="56" t="s">
        <v>60</v>
      </c>
      <c r="E43" s="60">
        <v>-54172.29</v>
      </c>
      <c r="F43" s="56" t="s">
        <v>60</v>
      </c>
      <c r="G43" s="56" t="s">
        <v>60</v>
      </c>
      <c r="H43" s="56" t="s">
        <v>120</v>
      </c>
      <c r="I43" s="56" t="s">
        <v>60</v>
      </c>
      <c r="J43" s="56" t="s">
        <v>60</v>
      </c>
      <c r="K43" s="56" t="s">
        <v>60</v>
      </c>
    </row>
    <row r="44" spans="1:11" outlineLevel="2" x14ac:dyDescent="0.25">
      <c r="A44" s="58" t="s">
        <v>48</v>
      </c>
      <c r="B44" s="58" t="s">
        <v>76</v>
      </c>
      <c r="C44" s="58" t="s">
        <v>128</v>
      </c>
      <c r="D44" s="58" t="s">
        <v>60</v>
      </c>
      <c r="E44" s="59">
        <v>-504611.75</v>
      </c>
      <c r="F44" s="58" t="s">
        <v>74</v>
      </c>
      <c r="G44" s="58" t="s">
        <v>127</v>
      </c>
      <c r="H44" s="58" t="s">
        <v>124</v>
      </c>
      <c r="I44" s="58" t="s">
        <v>71</v>
      </c>
      <c r="J44" s="58" t="s">
        <v>126</v>
      </c>
      <c r="K44" s="58" t="s">
        <v>125</v>
      </c>
    </row>
    <row r="45" spans="1:11" outlineLevel="1" x14ac:dyDescent="0.25">
      <c r="A45" s="56" t="s">
        <v>60</v>
      </c>
      <c r="B45" s="56" t="s">
        <v>60</v>
      </c>
      <c r="C45" s="56" t="s">
        <v>60</v>
      </c>
      <c r="D45" s="56" t="s">
        <v>60</v>
      </c>
      <c r="E45" s="60">
        <v>-504611.75</v>
      </c>
      <c r="F45" s="56" t="s">
        <v>60</v>
      </c>
      <c r="G45" s="56" t="s">
        <v>60</v>
      </c>
      <c r="H45" s="56" t="s">
        <v>124</v>
      </c>
      <c r="I45" s="56" t="s">
        <v>60</v>
      </c>
      <c r="J45" s="56" t="s">
        <v>60</v>
      </c>
      <c r="K45" s="56" t="s">
        <v>60</v>
      </c>
    </row>
    <row r="46" spans="1:11" outlineLevel="2" x14ac:dyDescent="0.25">
      <c r="A46" s="58" t="s">
        <v>48</v>
      </c>
      <c r="B46" s="58" t="s">
        <v>76</v>
      </c>
      <c r="C46" s="58" t="s">
        <v>134</v>
      </c>
      <c r="D46" s="58" t="s">
        <v>60</v>
      </c>
      <c r="E46" s="59">
        <v>1059.95</v>
      </c>
      <c r="F46" s="58" t="s">
        <v>74</v>
      </c>
      <c r="G46" s="58" t="s">
        <v>133</v>
      </c>
      <c r="H46" s="58" t="s">
        <v>131</v>
      </c>
      <c r="I46" s="58" t="s">
        <v>96</v>
      </c>
      <c r="J46" s="58" t="s">
        <v>60</v>
      </c>
      <c r="K46" s="58" t="s">
        <v>132</v>
      </c>
    </row>
    <row r="47" spans="1:11" outlineLevel="1" x14ac:dyDescent="0.25">
      <c r="A47" s="56" t="s">
        <v>60</v>
      </c>
      <c r="B47" s="56" t="s">
        <v>60</v>
      </c>
      <c r="C47" s="56" t="s">
        <v>60</v>
      </c>
      <c r="D47" s="56" t="s">
        <v>60</v>
      </c>
      <c r="E47" s="60">
        <v>1059.95</v>
      </c>
      <c r="F47" s="56" t="s">
        <v>60</v>
      </c>
      <c r="G47" s="56" t="s">
        <v>60</v>
      </c>
      <c r="H47" s="56" t="s">
        <v>131</v>
      </c>
      <c r="I47" s="56" t="s">
        <v>60</v>
      </c>
      <c r="J47" s="56" t="s">
        <v>60</v>
      </c>
      <c r="K47" s="56" t="s">
        <v>60</v>
      </c>
    </row>
    <row r="48" spans="1:11" outlineLevel="2" x14ac:dyDescent="0.25">
      <c r="A48" s="58" t="s">
        <v>48</v>
      </c>
      <c r="B48" s="58" t="s">
        <v>76</v>
      </c>
      <c r="C48" s="58" t="s">
        <v>119</v>
      </c>
      <c r="D48" s="58" t="s">
        <v>60</v>
      </c>
      <c r="E48" s="59">
        <v>16510.95</v>
      </c>
      <c r="F48" s="58" t="s">
        <v>74</v>
      </c>
      <c r="G48" s="58" t="s">
        <v>118</v>
      </c>
      <c r="H48" s="58" t="s">
        <v>116</v>
      </c>
      <c r="I48" s="58" t="s">
        <v>96</v>
      </c>
      <c r="J48" s="58" t="s">
        <v>60</v>
      </c>
      <c r="K48" s="58" t="s">
        <v>117</v>
      </c>
    </row>
    <row r="49" spans="1:11" outlineLevel="1" x14ac:dyDescent="0.25">
      <c r="A49" s="56" t="s">
        <v>60</v>
      </c>
      <c r="B49" s="56" t="s">
        <v>60</v>
      </c>
      <c r="C49" s="56" t="s">
        <v>60</v>
      </c>
      <c r="D49" s="56" t="s">
        <v>60</v>
      </c>
      <c r="E49" s="60">
        <v>16510.95</v>
      </c>
      <c r="F49" s="56" t="s">
        <v>60</v>
      </c>
      <c r="G49" s="56" t="s">
        <v>60</v>
      </c>
      <c r="H49" s="56" t="s">
        <v>116</v>
      </c>
      <c r="I49" s="56" t="s">
        <v>60</v>
      </c>
      <c r="J49" s="56" t="s">
        <v>60</v>
      </c>
      <c r="K49" s="56" t="s">
        <v>60</v>
      </c>
    </row>
    <row r="50" spans="1:11" x14ac:dyDescent="0.25">
      <c r="A50" s="56" t="s">
        <v>60</v>
      </c>
      <c r="B50" s="56" t="s">
        <v>60</v>
      </c>
      <c r="C50" s="56" t="s">
        <v>60</v>
      </c>
      <c r="D50" s="56" t="s">
        <v>60</v>
      </c>
      <c r="E50" s="60">
        <v>9324140.8499999996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</row>
    <row r="52" spans="1:11" x14ac:dyDescent="0.25">
      <c r="E52" s="66"/>
    </row>
    <row r="54" spans="1:11" x14ac:dyDescent="0.25">
      <c r="E54" s="59">
        <v>-504611.75</v>
      </c>
      <c r="F54" s="58" t="s">
        <v>138</v>
      </c>
    </row>
    <row r="55" spans="1:11" x14ac:dyDescent="0.25">
      <c r="E55" s="59">
        <v>1059.95</v>
      </c>
      <c r="F55" s="58" t="s">
        <v>343</v>
      </c>
    </row>
    <row r="56" spans="1:11" x14ac:dyDescent="0.25">
      <c r="E56" s="72">
        <v>16510.95</v>
      </c>
      <c r="F56" s="58" t="s">
        <v>344</v>
      </c>
    </row>
    <row r="57" spans="1:11" x14ac:dyDescent="0.25">
      <c r="E57" s="73"/>
    </row>
  </sheetData>
  <pageMargins left="0.7" right="0.7" top="0.75" bottom="0.75" header="0.3" footer="0.3"/>
  <pageSetup scale="41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40"/>
  <sheetViews>
    <sheetView topLeftCell="E1"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3.2" outlineLevelRow="2" x14ac:dyDescent="0.25"/>
  <cols>
    <col min="1" max="1" width="10" style="58" bestFit="1" customWidth="1"/>
    <col min="2" max="2" width="14" style="58" bestFit="1" customWidth="1"/>
    <col min="3" max="3" width="10" style="58" bestFit="1" customWidth="1"/>
    <col min="4" max="4" width="21" style="58" bestFit="1" customWidth="1"/>
    <col min="5" max="5" width="17" style="66" bestFit="1" customWidth="1"/>
    <col min="6" max="6" width="22" style="58" bestFit="1" customWidth="1"/>
    <col min="7" max="7" width="34" style="58" bestFit="1" customWidth="1"/>
    <col min="8" max="8" width="45" style="58" bestFit="1" customWidth="1"/>
    <col min="9" max="9" width="8" style="58" bestFit="1" customWidth="1"/>
    <col min="10" max="10" width="27" style="58" bestFit="1" customWidth="1"/>
    <col min="11" max="11" width="11" style="58" bestFit="1" customWidth="1"/>
    <col min="12" max="16384" width="8.88671875" style="58"/>
  </cols>
  <sheetData>
    <row r="1" spans="1:11" ht="26.4" x14ac:dyDescent="0.25">
      <c r="A1" s="56" t="s">
        <v>115</v>
      </c>
      <c r="B1" s="56" t="s">
        <v>38</v>
      </c>
      <c r="C1" s="57" t="s">
        <v>114</v>
      </c>
      <c r="D1" s="56" t="s">
        <v>113</v>
      </c>
      <c r="E1" s="61" t="s">
        <v>112</v>
      </c>
      <c r="F1" s="56" t="s">
        <v>111</v>
      </c>
      <c r="G1" s="56" t="s">
        <v>110</v>
      </c>
      <c r="H1" s="56" t="s">
        <v>109</v>
      </c>
      <c r="I1" s="56" t="s">
        <v>108</v>
      </c>
      <c r="J1" s="56" t="s">
        <v>107</v>
      </c>
      <c r="K1" s="56" t="s">
        <v>106</v>
      </c>
    </row>
    <row r="2" spans="1:11" outlineLevel="2" x14ac:dyDescent="0.25">
      <c r="A2" s="58" t="s">
        <v>58</v>
      </c>
      <c r="B2" s="58" t="s">
        <v>142</v>
      </c>
      <c r="C2" s="58" t="s">
        <v>152</v>
      </c>
      <c r="D2" s="58" t="s">
        <v>174</v>
      </c>
      <c r="E2" s="62">
        <v>15486</v>
      </c>
      <c r="F2" s="58" t="s">
        <v>141</v>
      </c>
      <c r="G2" s="58" t="s">
        <v>150</v>
      </c>
      <c r="H2" s="58" t="s">
        <v>173</v>
      </c>
      <c r="I2" s="58" t="s">
        <v>82</v>
      </c>
      <c r="J2" s="58" t="s">
        <v>60</v>
      </c>
      <c r="K2" s="58" t="s">
        <v>166</v>
      </c>
    </row>
    <row r="3" spans="1:11" outlineLevel="2" x14ac:dyDescent="0.25">
      <c r="A3" s="58" t="s">
        <v>58</v>
      </c>
      <c r="B3" s="58" t="s">
        <v>140</v>
      </c>
      <c r="C3" s="58" t="s">
        <v>152</v>
      </c>
      <c r="D3" s="58" t="s">
        <v>171</v>
      </c>
      <c r="E3" s="62">
        <v>215754.5</v>
      </c>
      <c r="F3" s="58" t="s">
        <v>139</v>
      </c>
      <c r="G3" s="58" t="s">
        <v>150</v>
      </c>
      <c r="H3" s="58" t="s">
        <v>169</v>
      </c>
      <c r="I3" s="58" t="s">
        <v>81</v>
      </c>
      <c r="J3" s="58" t="s">
        <v>60</v>
      </c>
      <c r="K3" s="58" t="s">
        <v>166</v>
      </c>
    </row>
    <row r="4" spans="1:11" outlineLevel="2" x14ac:dyDescent="0.25">
      <c r="A4" s="58" t="s">
        <v>58</v>
      </c>
      <c r="B4" s="58" t="s">
        <v>140</v>
      </c>
      <c r="C4" s="58" t="s">
        <v>152</v>
      </c>
      <c r="D4" s="58" t="s">
        <v>170</v>
      </c>
      <c r="E4" s="62">
        <v>229095.02</v>
      </c>
      <c r="F4" s="58" t="s">
        <v>139</v>
      </c>
      <c r="G4" s="58" t="s">
        <v>150</v>
      </c>
      <c r="H4" s="58" t="s">
        <v>172</v>
      </c>
      <c r="I4" s="58" t="s">
        <v>81</v>
      </c>
      <c r="J4" s="58" t="s">
        <v>60</v>
      </c>
      <c r="K4" s="58" t="s">
        <v>166</v>
      </c>
    </row>
    <row r="5" spans="1:11" outlineLevel="2" x14ac:dyDescent="0.25">
      <c r="A5" s="58" t="s">
        <v>58</v>
      </c>
      <c r="B5" s="58" t="s">
        <v>140</v>
      </c>
      <c r="C5" s="58" t="s">
        <v>152</v>
      </c>
      <c r="D5" s="58" t="s">
        <v>171</v>
      </c>
      <c r="E5" s="62">
        <v>-215754.5</v>
      </c>
      <c r="F5" s="58" t="s">
        <v>139</v>
      </c>
      <c r="G5" s="58" t="s">
        <v>150</v>
      </c>
      <c r="H5" s="58" t="s">
        <v>169</v>
      </c>
      <c r="I5" s="58" t="s">
        <v>81</v>
      </c>
      <c r="J5" s="58" t="s">
        <v>60</v>
      </c>
      <c r="K5" s="58" t="s">
        <v>166</v>
      </c>
    </row>
    <row r="6" spans="1:11" outlineLevel="2" x14ac:dyDescent="0.25">
      <c r="A6" s="58" t="s">
        <v>58</v>
      </c>
      <c r="B6" s="58" t="s">
        <v>140</v>
      </c>
      <c r="C6" s="58" t="s">
        <v>152</v>
      </c>
      <c r="D6" s="58" t="s">
        <v>170</v>
      </c>
      <c r="E6" s="62">
        <v>-1957.52</v>
      </c>
      <c r="F6" s="58" t="s">
        <v>139</v>
      </c>
      <c r="G6" s="58" t="s">
        <v>150</v>
      </c>
      <c r="H6" s="58" t="s">
        <v>144</v>
      </c>
      <c r="I6" s="58" t="s">
        <v>81</v>
      </c>
      <c r="J6" s="58" t="s">
        <v>60</v>
      </c>
      <c r="K6" s="58" t="s">
        <v>117</v>
      </c>
    </row>
    <row r="7" spans="1:11" outlineLevel="2" x14ac:dyDescent="0.25">
      <c r="A7" s="58" t="s">
        <v>58</v>
      </c>
      <c r="B7" s="58" t="s">
        <v>140</v>
      </c>
      <c r="C7" s="58" t="s">
        <v>152</v>
      </c>
      <c r="D7" s="58" t="s">
        <v>168</v>
      </c>
      <c r="E7" s="62">
        <v>215754.5</v>
      </c>
      <c r="F7" s="58" t="s">
        <v>139</v>
      </c>
      <c r="G7" s="58" t="s">
        <v>150</v>
      </c>
      <c r="H7" s="58" t="s">
        <v>169</v>
      </c>
      <c r="I7" s="58" t="s">
        <v>79</v>
      </c>
      <c r="J7" s="58" t="s">
        <v>60</v>
      </c>
      <c r="K7" s="58" t="s">
        <v>166</v>
      </c>
    </row>
    <row r="8" spans="1:11" outlineLevel="2" x14ac:dyDescent="0.25">
      <c r="A8" s="58" t="s">
        <v>58</v>
      </c>
      <c r="B8" s="58" t="s">
        <v>140</v>
      </c>
      <c r="C8" s="58" t="s">
        <v>152</v>
      </c>
      <c r="D8" s="58" t="s">
        <v>168</v>
      </c>
      <c r="E8" s="62">
        <v>-2044.5</v>
      </c>
      <c r="F8" s="58" t="s">
        <v>139</v>
      </c>
      <c r="G8" s="58" t="s">
        <v>150</v>
      </c>
      <c r="H8" s="58" t="s">
        <v>144</v>
      </c>
      <c r="I8" s="58" t="s">
        <v>79</v>
      </c>
      <c r="J8" s="58" t="s">
        <v>60</v>
      </c>
      <c r="K8" s="58" t="s">
        <v>117</v>
      </c>
    </row>
    <row r="9" spans="1:11" outlineLevel="2" x14ac:dyDescent="0.25">
      <c r="A9" s="58" t="s">
        <v>58</v>
      </c>
      <c r="B9" s="58" t="s">
        <v>140</v>
      </c>
      <c r="C9" s="58" t="s">
        <v>152</v>
      </c>
      <c r="D9" s="58" t="s">
        <v>165</v>
      </c>
      <c r="E9" s="62">
        <v>216161.99</v>
      </c>
      <c r="F9" s="58" t="s">
        <v>139</v>
      </c>
      <c r="G9" s="58" t="s">
        <v>150</v>
      </c>
      <c r="H9" s="58" t="s">
        <v>167</v>
      </c>
      <c r="I9" s="58" t="s">
        <v>71</v>
      </c>
      <c r="J9" s="58" t="s">
        <v>60</v>
      </c>
      <c r="K9" s="58" t="s">
        <v>166</v>
      </c>
    </row>
    <row r="10" spans="1:11" outlineLevel="2" x14ac:dyDescent="0.25">
      <c r="A10" s="58" t="s">
        <v>58</v>
      </c>
      <c r="B10" s="58" t="s">
        <v>140</v>
      </c>
      <c r="C10" s="58" t="s">
        <v>152</v>
      </c>
      <c r="D10" s="58" t="s">
        <v>165</v>
      </c>
      <c r="E10" s="62">
        <v>-2044.49</v>
      </c>
      <c r="F10" s="58" t="s">
        <v>139</v>
      </c>
      <c r="G10" s="58" t="s">
        <v>150</v>
      </c>
      <c r="H10" s="58" t="s">
        <v>144</v>
      </c>
      <c r="I10" s="58" t="s">
        <v>71</v>
      </c>
      <c r="J10" s="58" t="s">
        <v>60</v>
      </c>
      <c r="K10" s="58" t="s">
        <v>117</v>
      </c>
    </row>
    <row r="11" spans="1:11" outlineLevel="2" x14ac:dyDescent="0.25">
      <c r="A11" s="58" t="s">
        <v>58</v>
      </c>
      <c r="B11" s="58" t="s">
        <v>140</v>
      </c>
      <c r="C11" s="58" t="s">
        <v>152</v>
      </c>
      <c r="D11" s="58" t="s">
        <v>163</v>
      </c>
      <c r="E11" s="62">
        <v>194265</v>
      </c>
      <c r="F11" s="58" t="s">
        <v>139</v>
      </c>
      <c r="G11" s="58" t="s">
        <v>150</v>
      </c>
      <c r="H11" s="58" t="s">
        <v>164</v>
      </c>
      <c r="I11" s="58" t="s">
        <v>71</v>
      </c>
      <c r="J11" s="58" t="s">
        <v>60</v>
      </c>
      <c r="K11" s="58" t="s">
        <v>153</v>
      </c>
    </row>
    <row r="12" spans="1:11" outlineLevel="2" x14ac:dyDescent="0.25">
      <c r="A12" s="58" t="s">
        <v>58</v>
      </c>
      <c r="B12" s="58" t="s">
        <v>140</v>
      </c>
      <c r="C12" s="58" t="s">
        <v>152</v>
      </c>
      <c r="D12" s="58" t="s">
        <v>163</v>
      </c>
      <c r="E12" s="62">
        <v>-2065</v>
      </c>
      <c r="F12" s="58" t="s">
        <v>139</v>
      </c>
      <c r="G12" s="58" t="s">
        <v>150</v>
      </c>
      <c r="H12" s="58" t="s">
        <v>144</v>
      </c>
      <c r="I12" s="58" t="s">
        <v>71</v>
      </c>
      <c r="J12" s="58" t="s">
        <v>60</v>
      </c>
      <c r="K12" s="58" t="s">
        <v>117</v>
      </c>
    </row>
    <row r="13" spans="1:11" outlineLevel="2" x14ac:dyDescent="0.25">
      <c r="A13" s="58" t="s">
        <v>58</v>
      </c>
      <c r="B13" s="58" t="s">
        <v>142</v>
      </c>
      <c r="C13" s="58" t="s">
        <v>152</v>
      </c>
      <c r="D13" s="58" t="s">
        <v>161</v>
      </c>
      <c r="E13" s="62">
        <v>194617.51</v>
      </c>
      <c r="F13" s="58" t="s">
        <v>141</v>
      </c>
      <c r="G13" s="58" t="s">
        <v>150</v>
      </c>
      <c r="H13" s="58" t="s">
        <v>162</v>
      </c>
      <c r="I13" s="58" t="s">
        <v>102</v>
      </c>
      <c r="J13" s="58" t="s">
        <v>60</v>
      </c>
      <c r="K13" s="58" t="s">
        <v>153</v>
      </c>
    </row>
    <row r="14" spans="1:11" outlineLevel="2" x14ac:dyDescent="0.25">
      <c r="A14" s="58" t="s">
        <v>58</v>
      </c>
      <c r="B14" s="58" t="s">
        <v>142</v>
      </c>
      <c r="C14" s="58" t="s">
        <v>152</v>
      </c>
      <c r="D14" s="58" t="s">
        <v>161</v>
      </c>
      <c r="E14" s="62">
        <v>-2065.0100000000002</v>
      </c>
      <c r="F14" s="58" t="s">
        <v>141</v>
      </c>
      <c r="G14" s="58" t="s">
        <v>150</v>
      </c>
      <c r="H14" s="58" t="s">
        <v>144</v>
      </c>
      <c r="I14" s="58" t="s">
        <v>102</v>
      </c>
      <c r="J14" s="58" t="s">
        <v>60</v>
      </c>
      <c r="K14" s="58" t="s">
        <v>117</v>
      </c>
    </row>
    <row r="15" spans="1:11" outlineLevel="2" x14ac:dyDescent="0.25">
      <c r="A15" s="58" t="s">
        <v>58</v>
      </c>
      <c r="B15" s="58" t="s">
        <v>142</v>
      </c>
      <c r="C15" s="58" t="s">
        <v>152</v>
      </c>
      <c r="D15" s="58" t="s">
        <v>160</v>
      </c>
      <c r="E15" s="62">
        <v>167005.01</v>
      </c>
      <c r="F15" s="58" t="s">
        <v>141</v>
      </c>
      <c r="G15" s="58" t="s">
        <v>150</v>
      </c>
      <c r="H15" s="58" t="s">
        <v>158</v>
      </c>
      <c r="I15" s="58" t="s">
        <v>102</v>
      </c>
      <c r="J15" s="58" t="s">
        <v>60</v>
      </c>
      <c r="K15" s="58" t="s">
        <v>153</v>
      </c>
    </row>
    <row r="16" spans="1:11" outlineLevel="2" x14ac:dyDescent="0.25">
      <c r="A16" s="58" t="s">
        <v>58</v>
      </c>
      <c r="B16" s="58" t="s">
        <v>142</v>
      </c>
      <c r="C16" s="58" t="s">
        <v>152</v>
      </c>
      <c r="D16" s="58" t="s">
        <v>160</v>
      </c>
      <c r="E16" s="62">
        <v>-167005.01</v>
      </c>
      <c r="F16" s="58" t="s">
        <v>141</v>
      </c>
      <c r="G16" s="58" t="s">
        <v>150</v>
      </c>
      <c r="H16" s="58" t="s">
        <v>158</v>
      </c>
      <c r="I16" s="58" t="s">
        <v>101</v>
      </c>
      <c r="J16" s="58" t="s">
        <v>60</v>
      </c>
      <c r="K16" s="58" t="s">
        <v>153</v>
      </c>
    </row>
    <row r="17" spans="1:11" outlineLevel="2" x14ac:dyDescent="0.25">
      <c r="A17" s="58" t="s">
        <v>58</v>
      </c>
      <c r="B17" s="58" t="s">
        <v>142</v>
      </c>
      <c r="C17" s="58" t="s">
        <v>152</v>
      </c>
      <c r="D17" s="58" t="s">
        <v>159</v>
      </c>
      <c r="E17" s="62">
        <v>-2065.0100000000002</v>
      </c>
      <c r="F17" s="58" t="s">
        <v>141</v>
      </c>
      <c r="G17" s="58" t="s">
        <v>150</v>
      </c>
      <c r="H17" s="58" t="s">
        <v>144</v>
      </c>
      <c r="I17" s="58" t="s">
        <v>101</v>
      </c>
      <c r="J17" s="58" t="s">
        <v>60</v>
      </c>
      <c r="K17" s="58" t="s">
        <v>117</v>
      </c>
    </row>
    <row r="18" spans="1:11" outlineLevel="2" x14ac:dyDescent="0.25">
      <c r="A18" s="58" t="s">
        <v>58</v>
      </c>
      <c r="B18" s="58" t="s">
        <v>142</v>
      </c>
      <c r="C18" s="58" t="s">
        <v>152</v>
      </c>
      <c r="D18" s="58" t="s">
        <v>159</v>
      </c>
      <c r="E18" s="62">
        <v>167005.01</v>
      </c>
      <c r="F18" s="58" t="s">
        <v>141</v>
      </c>
      <c r="G18" s="58" t="s">
        <v>150</v>
      </c>
      <c r="H18" s="58" t="s">
        <v>158</v>
      </c>
      <c r="I18" s="58" t="s">
        <v>101</v>
      </c>
      <c r="J18" s="58" t="s">
        <v>60</v>
      </c>
      <c r="K18" s="58" t="s">
        <v>153</v>
      </c>
    </row>
    <row r="19" spans="1:11" outlineLevel="2" x14ac:dyDescent="0.25">
      <c r="A19" s="58" t="s">
        <v>58</v>
      </c>
      <c r="B19" s="58" t="s">
        <v>142</v>
      </c>
      <c r="C19" s="58" t="s">
        <v>152</v>
      </c>
      <c r="D19" s="58" t="s">
        <v>156</v>
      </c>
      <c r="E19" s="62">
        <v>190739.99</v>
      </c>
      <c r="F19" s="58" t="s">
        <v>141</v>
      </c>
      <c r="G19" s="58" t="s">
        <v>150</v>
      </c>
      <c r="H19" s="58" t="s">
        <v>157</v>
      </c>
      <c r="I19" s="58" t="s">
        <v>100</v>
      </c>
      <c r="J19" s="58" t="s">
        <v>60</v>
      </c>
      <c r="K19" s="58" t="s">
        <v>153</v>
      </c>
    </row>
    <row r="20" spans="1:11" outlineLevel="2" x14ac:dyDescent="0.25">
      <c r="A20" s="58" t="s">
        <v>58</v>
      </c>
      <c r="B20" s="58" t="s">
        <v>142</v>
      </c>
      <c r="C20" s="58" t="s">
        <v>152</v>
      </c>
      <c r="D20" s="58" t="s">
        <v>156</v>
      </c>
      <c r="E20" s="62">
        <v>-190739.99</v>
      </c>
      <c r="F20" s="58" t="s">
        <v>141</v>
      </c>
      <c r="G20" s="58" t="s">
        <v>150</v>
      </c>
      <c r="H20" s="58" t="s">
        <v>157</v>
      </c>
      <c r="I20" s="58" t="s">
        <v>100</v>
      </c>
      <c r="J20" s="58" t="s">
        <v>60</v>
      </c>
      <c r="K20" s="58" t="s">
        <v>153</v>
      </c>
    </row>
    <row r="21" spans="1:11" outlineLevel="2" x14ac:dyDescent="0.25">
      <c r="A21" s="58" t="s">
        <v>58</v>
      </c>
      <c r="B21" s="58" t="s">
        <v>142</v>
      </c>
      <c r="C21" s="58" t="s">
        <v>152</v>
      </c>
      <c r="D21" s="58" t="s">
        <v>156</v>
      </c>
      <c r="E21" s="62">
        <v>175465</v>
      </c>
      <c r="F21" s="58" t="s">
        <v>141</v>
      </c>
      <c r="G21" s="58" t="s">
        <v>150</v>
      </c>
      <c r="H21" s="58" t="s">
        <v>157</v>
      </c>
      <c r="I21" s="58" t="s">
        <v>100</v>
      </c>
      <c r="J21" s="58" t="s">
        <v>60</v>
      </c>
      <c r="K21" s="58" t="s">
        <v>153</v>
      </c>
    </row>
    <row r="22" spans="1:11" outlineLevel="2" x14ac:dyDescent="0.25">
      <c r="A22" s="58" t="s">
        <v>58</v>
      </c>
      <c r="B22" s="58" t="s">
        <v>142</v>
      </c>
      <c r="C22" s="58" t="s">
        <v>152</v>
      </c>
      <c r="D22" s="58" t="s">
        <v>156</v>
      </c>
      <c r="E22" s="62">
        <v>-2065.0100000000002</v>
      </c>
      <c r="F22" s="58" t="s">
        <v>141</v>
      </c>
      <c r="G22" s="58" t="s">
        <v>150</v>
      </c>
      <c r="H22" s="58" t="s">
        <v>144</v>
      </c>
      <c r="I22" s="58" t="s">
        <v>100</v>
      </c>
      <c r="J22" s="58" t="s">
        <v>60</v>
      </c>
      <c r="K22" s="58" t="s">
        <v>117</v>
      </c>
    </row>
    <row r="23" spans="1:11" outlineLevel="2" x14ac:dyDescent="0.25">
      <c r="A23" s="58" t="s">
        <v>58</v>
      </c>
      <c r="B23" s="58" t="s">
        <v>142</v>
      </c>
      <c r="C23" s="58" t="s">
        <v>152</v>
      </c>
      <c r="D23" s="58" t="s">
        <v>145</v>
      </c>
      <c r="E23" s="62">
        <v>11279.97</v>
      </c>
      <c r="F23" s="58" t="s">
        <v>141</v>
      </c>
      <c r="G23" s="58" t="s">
        <v>150</v>
      </c>
      <c r="H23" s="58" t="s">
        <v>155</v>
      </c>
      <c r="I23" s="58" t="s">
        <v>96</v>
      </c>
      <c r="J23" s="58" t="s">
        <v>60</v>
      </c>
      <c r="K23" s="58" t="s">
        <v>153</v>
      </c>
    </row>
    <row r="24" spans="1:11" outlineLevel="2" x14ac:dyDescent="0.25">
      <c r="A24" s="58" t="s">
        <v>58</v>
      </c>
      <c r="B24" s="58" t="s">
        <v>140</v>
      </c>
      <c r="C24" s="58" t="s">
        <v>152</v>
      </c>
      <c r="D24" s="58" t="s">
        <v>151</v>
      </c>
      <c r="E24" s="62">
        <v>172644.99</v>
      </c>
      <c r="F24" s="58" t="s">
        <v>139</v>
      </c>
      <c r="G24" s="58" t="s">
        <v>150</v>
      </c>
      <c r="H24" s="58" t="s">
        <v>154</v>
      </c>
      <c r="I24" s="58" t="s">
        <v>96</v>
      </c>
      <c r="J24" s="58" t="s">
        <v>60</v>
      </c>
      <c r="K24" s="58" t="s">
        <v>153</v>
      </c>
    </row>
    <row r="25" spans="1:11" outlineLevel="2" x14ac:dyDescent="0.25">
      <c r="A25" s="58" t="s">
        <v>58</v>
      </c>
      <c r="B25" s="58" t="s">
        <v>140</v>
      </c>
      <c r="C25" s="58" t="s">
        <v>152</v>
      </c>
      <c r="D25" s="58" t="s">
        <v>151</v>
      </c>
      <c r="E25" s="62">
        <v>-1645</v>
      </c>
      <c r="F25" s="58" t="s">
        <v>139</v>
      </c>
      <c r="G25" s="58" t="s">
        <v>150</v>
      </c>
      <c r="H25" s="58" t="s">
        <v>144</v>
      </c>
      <c r="I25" s="58" t="s">
        <v>96</v>
      </c>
      <c r="J25" s="58" t="s">
        <v>60</v>
      </c>
      <c r="K25" s="58" t="s">
        <v>117</v>
      </c>
    </row>
    <row r="26" spans="1:11" outlineLevel="1" x14ac:dyDescent="0.25">
      <c r="A26" s="56" t="s">
        <v>60</v>
      </c>
      <c r="B26" s="56" t="s">
        <v>60</v>
      </c>
      <c r="C26" s="56" t="s">
        <v>60</v>
      </c>
      <c r="D26" s="56" t="s">
        <v>60</v>
      </c>
      <c r="E26" s="25">
        <v>1575823.45</v>
      </c>
      <c r="F26" s="56" t="s">
        <v>60</v>
      </c>
      <c r="G26" s="56" t="s">
        <v>150</v>
      </c>
      <c r="H26" s="56" t="s">
        <v>60</v>
      </c>
      <c r="I26" s="56" t="s">
        <v>60</v>
      </c>
      <c r="J26" s="56" t="s">
        <v>60</v>
      </c>
      <c r="K26" s="56" t="s">
        <v>60</v>
      </c>
    </row>
    <row r="27" spans="1:11" outlineLevel="2" x14ac:dyDescent="0.25">
      <c r="A27" s="58" t="s">
        <v>58</v>
      </c>
      <c r="B27" s="58" t="s">
        <v>76</v>
      </c>
      <c r="C27" s="58" t="s">
        <v>149</v>
      </c>
      <c r="D27" s="58" t="s">
        <v>60</v>
      </c>
      <c r="E27" s="62">
        <v>116775</v>
      </c>
      <c r="F27" s="58" t="s">
        <v>74</v>
      </c>
      <c r="G27" s="58" t="s">
        <v>147</v>
      </c>
      <c r="H27" s="58" t="s">
        <v>148</v>
      </c>
      <c r="I27" s="58" t="s">
        <v>85</v>
      </c>
      <c r="J27" s="58" t="s">
        <v>60</v>
      </c>
      <c r="K27" s="58" t="s">
        <v>86</v>
      </c>
    </row>
    <row r="28" spans="1:11" outlineLevel="2" x14ac:dyDescent="0.25">
      <c r="A28" s="58" t="s">
        <v>58</v>
      </c>
      <c r="B28" s="58" t="s">
        <v>105</v>
      </c>
      <c r="C28" s="58" t="s">
        <v>149</v>
      </c>
      <c r="D28" s="58" t="s">
        <v>60</v>
      </c>
      <c r="E28" s="62">
        <v>13950</v>
      </c>
      <c r="F28" s="58" t="s">
        <v>104</v>
      </c>
      <c r="G28" s="58" t="s">
        <v>147</v>
      </c>
      <c r="H28" s="58" t="s">
        <v>148</v>
      </c>
      <c r="I28" s="58" t="s">
        <v>85</v>
      </c>
      <c r="J28" s="58" t="s">
        <v>60</v>
      </c>
      <c r="K28" s="58" t="s">
        <v>86</v>
      </c>
    </row>
    <row r="29" spans="1:11" outlineLevel="2" x14ac:dyDescent="0.25">
      <c r="A29" s="58" t="s">
        <v>58</v>
      </c>
      <c r="B29" s="58" t="s">
        <v>105</v>
      </c>
      <c r="C29" s="58" t="s">
        <v>149</v>
      </c>
      <c r="D29" s="58" t="s">
        <v>60</v>
      </c>
      <c r="E29" s="62">
        <v>81000</v>
      </c>
      <c r="F29" s="58" t="s">
        <v>104</v>
      </c>
      <c r="G29" s="58" t="s">
        <v>147</v>
      </c>
      <c r="H29" s="58" t="s">
        <v>148</v>
      </c>
      <c r="I29" s="58" t="s">
        <v>85</v>
      </c>
      <c r="J29" s="58" t="s">
        <v>60</v>
      </c>
      <c r="K29" s="58" t="s">
        <v>86</v>
      </c>
    </row>
    <row r="30" spans="1:11" outlineLevel="2" x14ac:dyDescent="0.25">
      <c r="A30" s="58" t="s">
        <v>58</v>
      </c>
      <c r="B30" s="58" t="s">
        <v>76</v>
      </c>
      <c r="C30" s="58" t="s">
        <v>149</v>
      </c>
      <c r="D30" s="58" t="s">
        <v>60</v>
      </c>
      <c r="E30" s="62">
        <v>116775</v>
      </c>
      <c r="F30" s="58" t="s">
        <v>74</v>
      </c>
      <c r="G30" s="58" t="s">
        <v>147</v>
      </c>
      <c r="H30" s="58" t="s">
        <v>148</v>
      </c>
      <c r="I30" s="58" t="s">
        <v>84</v>
      </c>
      <c r="J30" s="58" t="s">
        <v>60</v>
      </c>
      <c r="K30" s="58" t="s">
        <v>86</v>
      </c>
    </row>
    <row r="31" spans="1:11" outlineLevel="2" x14ac:dyDescent="0.25">
      <c r="A31" s="58" t="s">
        <v>58</v>
      </c>
      <c r="B31" s="58" t="s">
        <v>105</v>
      </c>
      <c r="C31" s="58" t="s">
        <v>149</v>
      </c>
      <c r="D31" s="58" t="s">
        <v>60</v>
      </c>
      <c r="E31" s="62">
        <v>13950</v>
      </c>
      <c r="F31" s="58" t="s">
        <v>104</v>
      </c>
      <c r="G31" s="58" t="s">
        <v>147</v>
      </c>
      <c r="H31" s="58" t="s">
        <v>148</v>
      </c>
      <c r="I31" s="58" t="s">
        <v>84</v>
      </c>
      <c r="J31" s="58" t="s">
        <v>60</v>
      </c>
      <c r="K31" s="58" t="s">
        <v>86</v>
      </c>
    </row>
    <row r="32" spans="1:11" outlineLevel="2" x14ac:dyDescent="0.25">
      <c r="A32" s="58" t="s">
        <v>58</v>
      </c>
      <c r="B32" s="58" t="s">
        <v>105</v>
      </c>
      <c r="C32" s="58" t="s">
        <v>149</v>
      </c>
      <c r="D32" s="58" t="s">
        <v>60</v>
      </c>
      <c r="E32" s="62">
        <v>81000</v>
      </c>
      <c r="F32" s="58" t="s">
        <v>104</v>
      </c>
      <c r="G32" s="58" t="s">
        <v>147</v>
      </c>
      <c r="H32" s="58" t="s">
        <v>148</v>
      </c>
      <c r="I32" s="58" t="s">
        <v>84</v>
      </c>
      <c r="J32" s="58" t="s">
        <v>60</v>
      </c>
      <c r="K32" s="58" t="s">
        <v>86</v>
      </c>
    </row>
    <row r="33" spans="1:11" outlineLevel="1" x14ac:dyDescent="0.25">
      <c r="A33" s="56" t="s">
        <v>60</v>
      </c>
      <c r="B33" s="56" t="s">
        <v>60</v>
      </c>
      <c r="C33" s="56" t="s">
        <v>60</v>
      </c>
      <c r="D33" s="56" t="s">
        <v>60</v>
      </c>
      <c r="E33" s="25">
        <v>423450</v>
      </c>
      <c r="F33" s="56" t="s">
        <v>60</v>
      </c>
      <c r="G33" s="56" t="s">
        <v>147</v>
      </c>
      <c r="H33" s="56" t="s">
        <v>60</v>
      </c>
      <c r="I33" s="56" t="s">
        <v>60</v>
      </c>
      <c r="J33" s="56" t="s">
        <v>60</v>
      </c>
      <c r="K33" s="56" t="s">
        <v>60</v>
      </c>
    </row>
    <row r="34" spans="1:11" outlineLevel="2" x14ac:dyDescent="0.25">
      <c r="A34" s="58" t="s">
        <v>58</v>
      </c>
      <c r="B34" s="58" t="s">
        <v>142</v>
      </c>
      <c r="C34" s="58" t="s">
        <v>146</v>
      </c>
      <c r="D34" s="58" t="s">
        <v>60</v>
      </c>
      <c r="E34" s="62">
        <v>211724.97</v>
      </c>
      <c r="F34" s="58" t="s">
        <v>141</v>
      </c>
      <c r="G34" s="58" t="s">
        <v>143</v>
      </c>
      <c r="H34" s="58" t="s">
        <v>144</v>
      </c>
      <c r="I34" s="58" t="s">
        <v>83</v>
      </c>
      <c r="J34" s="58" t="s">
        <v>60</v>
      </c>
      <c r="K34" s="58" t="s">
        <v>117</v>
      </c>
    </row>
    <row r="35" spans="1:11" outlineLevel="2" x14ac:dyDescent="0.25">
      <c r="A35" s="58" t="s">
        <v>58</v>
      </c>
      <c r="B35" s="58" t="s">
        <v>142</v>
      </c>
      <c r="C35" s="58" t="s">
        <v>146</v>
      </c>
      <c r="D35" s="58" t="s">
        <v>60</v>
      </c>
      <c r="E35" s="62">
        <v>211724.97</v>
      </c>
      <c r="F35" s="58" t="s">
        <v>141</v>
      </c>
      <c r="G35" s="58" t="s">
        <v>143</v>
      </c>
      <c r="H35" s="58" t="s">
        <v>144</v>
      </c>
      <c r="I35" s="58" t="s">
        <v>81</v>
      </c>
      <c r="J35" s="58" t="s">
        <v>60</v>
      </c>
      <c r="K35" s="58" t="s">
        <v>117</v>
      </c>
    </row>
    <row r="36" spans="1:11" outlineLevel="2" x14ac:dyDescent="0.25">
      <c r="A36" s="58" t="s">
        <v>58</v>
      </c>
      <c r="B36" s="58" t="s">
        <v>142</v>
      </c>
      <c r="C36" s="58" t="s">
        <v>146</v>
      </c>
      <c r="D36" s="58" t="s">
        <v>145</v>
      </c>
      <c r="E36" s="62">
        <v>0.03</v>
      </c>
      <c r="F36" s="58" t="s">
        <v>141</v>
      </c>
      <c r="G36" s="58" t="s">
        <v>143</v>
      </c>
      <c r="H36" s="58" t="s">
        <v>144</v>
      </c>
      <c r="I36" s="58" t="s">
        <v>96</v>
      </c>
      <c r="J36" s="58" t="s">
        <v>60</v>
      </c>
      <c r="K36" s="58" t="s">
        <v>117</v>
      </c>
    </row>
    <row r="37" spans="1:11" outlineLevel="1" x14ac:dyDescent="0.25">
      <c r="A37" s="56" t="s">
        <v>60</v>
      </c>
      <c r="B37" s="56" t="s">
        <v>60</v>
      </c>
      <c r="C37" s="56" t="s">
        <v>60</v>
      </c>
      <c r="D37" s="56" t="s">
        <v>60</v>
      </c>
      <c r="E37" s="25">
        <v>423449.97</v>
      </c>
      <c r="F37" s="56" t="s">
        <v>60</v>
      </c>
      <c r="G37" s="56" t="s">
        <v>143</v>
      </c>
      <c r="H37" s="56" t="s">
        <v>60</v>
      </c>
      <c r="I37" s="56" t="s">
        <v>60</v>
      </c>
      <c r="J37" s="56" t="s">
        <v>60</v>
      </c>
      <c r="K37" s="56" t="s">
        <v>60</v>
      </c>
    </row>
    <row r="38" spans="1:11" outlineLevel="2" x14ac:dyDescent="0.25">
      <c r="A38" s="58" t="s">
        <v>58</v>
      </c>
      <c r="B38" s="58" t="s">
        <v>180</v>
      </c>
      <c r="C38" s="58" t="s">
        <v>179</v>
      </c>
      <c r="D38" s="58" t="s">
        <v>60</v>
      </c>
      <c r="E38" s="62">
        <v>16.239999999999998</v>
      </c>
      <c r="F38" s="58" t="s">
        <v>178</v>
      </c>
      <c r="G38" s="58" t="s">
        <v>175</v>
      </c>
      <c r="H38" s="58" t="s">
        <v>177</v>
      </c>
      <c r="I38" s="58" t="s">
        <v>83</v>
      </c>
      <c r="J38" s="58" t="s">
        <v>60</v>
      </c>
      <c r="K38" s="58" t="s">
        <v>176</v>
      </c>
    </row>
    <row r="39" spans="1:11" outlineLevel="1" x14ac:dyDescent="0.25">
      <c r="A39" s="56" t="s">
        <v>60</v>
      </c>
      <c r="B39" s="56" t="s">
        <v>60</v>
      </c>
      <c r="C39" s="56" t="s">
        <v>60</v>
      </c>
      <c r="D39" s="56" t="s">
        <v>60</v>
      </c>
      <c r="E39" s="64">
        <v>16.239999999999998</v>
      </c>
      <c r="F39" s="56" t="s">
        <v>60</v>
      </c>
      <c r="G39" s="56" t="s">
        <v>175</v>
      </c>
      <c r="H39" s="56" t="s">
        <v>60</v>
      </c>
      <c r="I39" s="56" t="s">
        <v>60</v>
      </c>
      <c r="J39" s="56" t="s">
        <v>60</v>
      </c>
      <c r="K39" s="56" t="s">
        <v>60</v>
      </c>
    </row>
    <row r="40" spans="1:11" x14ac:dyDescent="0.25">
      <c r="A40" s="56" t="s">
        <v>60</v>
      </c>
      <c r="B40" s="56" t="s">
        <v>60</v>
      </c>
      <c r="C40" s="56" t="s">
        <v>60</v>
      </c>
      <c r="D40" s="56" t="s">
        <v>60</v>
      </c>
      <c r="E40" s="64">
        <v>2422739.66</v>
      </c>
      <c r="F40" s="56" t="s">
        <v>60</v>
      </c>
      <c r="G40" s="56" t="s">
        <v>60</v>
      </c>
      <c r="H40" s="56" t="s">
        <v>60</v>
      </c>
      <c r="I40" s="56" t="s">
        <v>60</v>
      </c>
      <c r="J40" s="56" t="s">
        <v>60</v>
      </c>
      <c r="K40" s="56" t="s">
        <v>60</v>
      </c>
    </row>
  </sheetData>
  <pageMargins left="0.7" right="0.7" top="0.75" bottom="0.75" header="0.3" footer="0.3"/>
  <pageSetup scale="42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F256E1-707B-4C11-994B-18D1C8EF02E1}"/>
</file>

<file path=customXml/itemProps2.xml><?xml version="1.0" encoding="utf-8"?>
<ds:datastoreItem xmlns:ds="http://schemas.openxmlformats.org/officeDocument/2006/customXml" ds:itemID="{80C3A5D7-9D69-4501-A0CD-5F028EB81BD4}"/>
</file>

<file path=customXml/itemProps3.xml><?xml version="1.0" encoding="utf-8"?>
<ds:datastoreItem xmlns:ds="http://schemas.openxmlformats.org/officeDocument/2006/customXml" ds:itemID="{850E4D20-B835-4596-A483-8885F51774FE}"/>
</file>

<file path=customXml/itemProps4.xml><?xml version="1.0" encoding="utf-8"?>
<ds:datastoreItem xmlns:ds="http://schemas.openxmlformats.org/officeDocument/2006/customXml" ds:itemID="{10DA7A8C-459B-4BD8-9831-F9AA5C95E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LEAD</vt:lpstr>
      <vt:lpstr>Small Office</vt:lpstr>
      <vt:lpstr>Andie</vt:lpstr>
      <vt:lpstr>CNS %</vt:lpstr>
      <vt:lpstr>93100919 93100921</vt:lpstr>
      <vt:lpstr>93100920</vt:lpstr>
      <vt:lpstr>93100928</vt:lpstr>
      <vt:lpstr>93100917</vt:lpstr>
      <vt:lpstr>93100922</vt:lpstr>
      <vt:lpstr>93100923</vt:lpstr>
      <vt:lpstr>45400301</vt:lpstr>
      <vt:lpstr>Vernell Limeade Revenue</vt:lpstr>
      <vt:lpstr>Revised EST</vt:lpstr>
      <vt:lpstr>O Blgd</vt:lpstr>
      <vt:lpstr>G H Blgd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2019-06-11T22:07:39Z</cp:lastPrinted>
  <dcterms:created xsi:type="dcterms:W3CDTF">2003-11-18T20:14:12Z</dcterms:created>
  <dcterms:modified xsi:type="dcterms:W3CDTF">2020-02-28T19:33:35Z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6.25E &amp; 6.25 G Campus Consolidation Dec 2019 GRC.xlsx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