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60" windowWidth="19200" windowHeight="9528"/>
  </bookViews>
  <sheets>
    <sheet name="GRAND TOTAL AMI" sheetId="9" r:id="rId1"/>
    <sheet name="Total AMI ELECTRIC" sheetId="7" r:id="rId2"/>
    <sheet name="Total AMI GAS" sheetId="8" r:id="rId3"/>
    <sheet name="Source Tabs==&gt;" sheetId="10" r:id="rId4"/>
    <sheet name="AMI ELECTRIC" sheetId="1" r:id="rId5"/>
    <sheet name="AMI GAS" sheetId="3" r:id="rId6"/>
    <sheet name="Electric Common" sheetId="4" r:id="rId7"/>
    <sheet name="Gas Common" sheetId="5" r:id="rId8"/>
    <sheet name="AMI COMMON" sheetId="2" r:id="rId9"/>
  </sheets>
  <definedNames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8" l="1"/>
  <c r="B36" i="8"/>
  <c r="C37" i="8"/>
  <c r="D37" i="8"/>
  <c r="K38" i="8"/>
  <c r="B40" i="8"/>
  <c r="C40" i="8"/>
  <c r="D41" i="8"/>
  <c r="E41" i="8"/>
  <c r="B43" i="8"/>
  <c r="C44" i="8"/>
  <c r="D44" i="8"/>
  <c r="E45" i="8"/>
  <c r="K45" i="8"/>
  <c r="B35" i="7"/>
  <c r="D36" i="7"/>
  <c r="E36" i="7"/>
  <c r="E36" i="9" s="1"/>
  <c r="C39" i="7"/>
  <c r="C39" i="9" s="1"/>
  <c r="K40" i="7"/>
  <c r="L45" i="1"/>
  <c r="L43" i="1"/>
  <c r="L42" i="1"/>
  <c r="L41" i="1"/>
  <c r="L39" i="1"/>
  <c r="L38" i="1"/>
  <c r="L36" i="1"/>
  <c r="L35" i="1"/>
  <c r="L34" i="1"/>
  <c r="L45" i="3"/>
  <c r="L43" i="3"/>
  <c r="L42" i="3"/>
  <c r="L41" i="3"/>
  <c r="L40" i="3"/>
  <c r="L38" i="3"/>
  <c r="L37" i="3"/>
  <c r="L36" i="3"/>
  <c r="L34" i="3"/>
  <c r="B34" i="4"/>
  <c r="C34" i="4"/>
  <c r="C34" i="7" s="1"/>
  <c r="D34" i="4"/>
  <c r="D34" i="7" s="1"/>
  <c r="E34" i="4"/>
  <c r="E34" i="7" s="1"/>
  <c r="K34" i="4"/>
  <c r="K34" i="7" s="1"/>
  <c r="B35" i="4"/>
  <c r="C35" i="4"/>
  <c r="C35" i="7" s="1"/>
  <c r="C35" i="9" s="1"/>
  <c r="D35" i="4"/>
  <c r="D35" i="7" s="1"/>
  <c r="E35" i="4"/>
  <c r="E35" i="7" s="1"/>
  <c r="K35" i="4"/>
  <c r="K35" i="7" s="1"/>
  <c r="B36" i="4"/>
  <c r="B36" i="7" s="1"/>
  <c r="B36" i="9" s="1"/>
  <c r="C36" i="4"/>
  <c r="C36" i="7" s="1"/>
  <c r="C36" i="9" s="1"/>
  <c r="D36" i="4"/>
  <c r="E36" i="4"/>
  <c r="K36" i="4"/>
  <c r="L36" i="4" s="1"/>
  <c r="B37" i="4"/>
  <c r="B37" i="7" s="1"/>
  <c r="C37" i="4"/>
  <c r="C37" i="7" s="1"/>
  <c r="C37" i="9" s="1"/>
  <c r="D37" i="4"/>
  <c r="D37" i="7" s="1"/>
  <c r="D37" i="9" s="1"/>
  <c r="E37" i="4"/>
  <c r="E37" i="7" s="1"/>
  <c r="K37" i="4"/>
  <c r="L38" i="4" s="1"/>
  <c r="B38" i="4"/>
  <c r="B38" i="7" s="1"/>
  <c r="B38" i="9" s="1"/>
  <c r="C38" i="4"/>
  <c r="C38" i="7" s="1"/>
  <c r="D38" i="4"/>
  <c r="D38" i="7" s="1"/>
  <c r="D38" i="9" s="1"/>
  <c r="E38" i="4"/>
  <c r="E38" i="7" s="1"/>
  <c r="K38" i="4"/>
  <c r="K38" i="7" s="1"/>
  <c r="B39" i="4"/>
  <c r="B39" i="7" s="1"/>
  <c r="C39" i="4"/>
  <c r="D39" i="4"/>
  <c r="D39" i="7" s="1"/>
  <c r="D39" i="9" s="1"/>
  <c r="E39" i="4"/>
  <c r="E39" i="7" s="1"/>
  <c r="E39" i="9" s="1"/>
  <c r="K39" i="4"/>
  <c r="B40" i="4"/>
  <c r="B40" i="7" s="1"/>
  <c r="B40" i="9" s="1"/>
  <c r="C40" i="4"/>
  <c r="C40" i="7" s="1"/>
  <c r="C40" i="9" s="1"/>
  <c r="D40" i="4"/>
  <c r="D40" i="7" s="1"/>
  <c r="E40" i="4"/>
  <c r="E40" i="7" s="1"/>
  <c r="K40" i="4"/>
  <c r="L40" i="4" s="1"/>
  <c r="B41" i="4"/>
  <c r="B41" i="7" s="1"/>
  <c r="B41" i="9" s="1"/>
  <c r="C41" i="4"/>
  <c r="C41" i="7" s="1"/>
  <c r="C41" i="9" s="1"/>
  <c r="D41" i="4"/>
  <c r="D41" i="7" s="1"/>
  <c r="D41" i="9" s="1"/>
  <c r="E41" i="4"/>
  <c r="E41" i="7" s="1"/>
  <c r="E41" i="9" s="1"/>
  <c r="K41" i="4"/>
  <c r="L42" i="4" s="1"/>
  <c r="L41" i="4"/>
  <c r="B42" i="4"/>
  <c r="B42" i="7" s="1"/>
  <c r="C42" i="4"/>
  <c r="C42" i="7" s="1"/>
  <c r="D42" i="4"/>
  <c r="D42" i="7" s="1"/>
  <c r="D42" i="9" s="1"/>
  <c r="E42" i="4"/>
  <c r="E42" i="7" s="1"/>
  <c r="E42" i="9" s="1"/>
  <c r="K42" i="4"/>
  <c r="K42" i="7" s="1"/>
  <c r="B43" i="4"/>
  <c r="B43" i="7" s="1"/>
  <c r="B43" i="9" s="1"/>
  <c r="C43" i="4"/>
  <c r="C43" i="7" s="1"/>
  <c r="D43" i="4"/>
  <c r="D43" i="7" s="1"/>
  <c r="E43" i="4"/>
  <c r="E43" i="7" s="1"/>
  <c r="K43" i="4"/>
  <c r="L43" i="4" s="1"/>
  <c r="B44" i="4"/>
  <c r="B44" i="7" s="1"/>
  <c r="C44" i="4"/>
  <c r="C44" i="7" s="1"/>
  <c r="C44" i="9" s="1"/>
  <c r="D44" i="4"/>
  <c r="D44" i="7" s="1"/>
  <c r="D44" i="9" s="1"/>
  <c r="E44" i="4"/>
  <c r="E44" i="7" s="1"/>
  <c r="K44" i="4"/>
  <c r="L44" i="4" s="1"/>
  <c r="B45" i="4"/>
  <c r="B45" i="7" s="1"/>
  <c r="C45" i="4"/>
  <c r="C45" i="7" s="1"/>
  <c r="D45" i="4"/>
  <c r="D45" i="7" s="1"/>
  <c r="E45" i="4"/>
  <c r="E45" i="7" s="1"/>
  <c r="E45" i="9" s="1"/>
  <c r="K45" i="4"/>
  <c r="K45" i="7" s="1"/>
  <c r="B34" i="5"/>
  <c r="B34" i="8" s="1"/>
  <c r="C34" i="5"/>
  <c r="C34" i="8" s="1"/>
  <c r="D34" i="5"/>
  <c r="D34" i="8" s="1"/>
  <c r="E34" i="5"/>
  <c r="K34" i="5"/>
  <c r="B35" i="5"/>
  <c r="B35" i="8" s="1"/>
  <c r="C35" i="5"/>
  <c r="C35" i="8" s="1"/>
  <c r="D35" i="5"/>
  <c r="D35" i="8" s="1"/>
  <c r="E35" i="5"/>
  <c r="E35" i="8" s="1"/>
  <c r="K35" i="5"/>
  <c r="B36" i="5"/>
  <c r="C36" i="5"/>
  <c r="C36" i="8" s="1"/>
  <c r="D36" i="5"/>
  <c r="D36" i="8" s="1"/>
  <c r="E36" i="5"/>
  <c r="E36" i="8" s="1"/>
  <c r="K36" i="5"/>
  <c r="K36" i="8" s="1"/>
  <c r="L36" i="5"/>
  <c r="B37" i="5"/>
  <c r="B37" i="8" s="1"/>
  <c r="C37" i="5"/>
  <c r="D37" i="5"/>
  <c r="E37" i="5"/>
  <c r="E37" i="8" s="1"/>
  <c r="K37" i="5"/>
  <c r="L37" i="5" s="1"/>
  <c r="B38" i="5"/>
  <c r="B38" i="8" s="1"/>
  <c r="C38" i="5"/>
  <c r="C38" i="8" s="1"/>
  <c r="D38" i="5"/>
  <c r="D38" i="8" s="1"/>
  <c r="E38" i="5"/>
  <c r="E38" i="8" s="1"/>
  <c r="K38" i="5"/>
  <c r="L38" i="5" s="1"/>
  <c r="B39" i="5"/>
  <c r="B39" i="8" s="1"/>
  <c r="C39" i="5"/>
  <c r="C39" i="8" s="1"/>
  <c r="D39" i="5"/>
  <c r="D39" i="8" s="1"/>
  <c r="E39" i="5"/>
  <c r="E39" i="8" s="1"/>
  <c r="K39" i="5"/>
  <c r="L39" i="5" s="1"/>
  <c r="B40" i="5"/>
  <c r="C40" i="5"/>
  <c r="D40" i="5"/>
  <c r="D40" i="8" s="1"/>
  <c r="E40" i="5"/>
  <c r="E40" i="8" s="1"/>
  <c r="K40" i="5"/>
  <c r="K40" i="8" s="1"/>
  <c r="L40" i="5"/>
  <c r="B41" i="5"/>
  <c r="B41" i="8" s="1"/>
  <c r="C41" i="5"/>
  <c r="C41" i="8" s="1"/>
  <c r="D41" i="5"/>
  <c r="E41" i="5"/>
  <c r="K41" i="5"/>
  <c r="K41" i="8" s="1"/>
  <c r="L41" i="8" s="1"/>
  <c r="L41" i="5"/>
  <c r="B42" i="5"/>
  <c r="B42" i="8" s="1"/>
  <c r="C42" i="5"/>
  <c r="C42" i="8" s="1"/>
  <c r="D42" i="5"/>
  <c r="D42" i="8" s="1"/>
  <c r="E42" i="5"/>
  <c r="E42" i="8" s="1"/>
  <c r="K42" i="5"/>
  <c r="K42" i="8" s="1"/>
  <c r="L42" i="5"/>
  <c r="B43" i="5"/>
  <c r="C43" i="5"/>
  <c r="C43" i="8" s="1"/>
  <c r="D43" i="5"/>
  <c r="D43" i="8" s="1"/>
  <c r="E43" i="5"/>
  <c r="E43" i="8" s="1"/>
  <c r="K43" i="5"/>
  <c r="L43" i="5" s="1"/>
  <c r="B44" i="5"/>
  <c r="B44" i="8" s="1"/>
  <c r="C44" i="5"/>
  <c r="D44" i="5"/>
  <c r="E44" i="5"/>
  <c r="E44" i="8" s="1"/>
  <c r="K44" i="5"/>
  <c r="L44" i="5" s="1"/>
  <c r="B45" i="5"/>
  <c r="B45" i="8" s="1"/>
  <c r="C45" i="5"/>
  <c r="C45" i="8" s="1"/>
  <c r="D45" i="5"/>
  <c r="D45" i="8" s="1"/>
  <c r="E45" i="5"/>
  <c r="K45" i="5"/>
  <c r="L45" i="5" s="1"/>
  <c r="L45" i="2"/>
  <c r="L43" i="2"/>
  <c r="L42" i="2"/>
  <c r="L41" i="2"/>
  <c r="L39" i="2"/>
  <c r="L38" i="2"/>
  <c r="L37" i="2"/>
  <c r="L36" i="2"/>
  <c r="L34" i="2"/>
  <c r="K45" i="9" l="1"/>
  <c r="D45" i="9"/>
  <c r="C42" i="9"/>
  <c r="E37" i="9"/>
  <c r="D34" i="9"/>
  <c r="D36" i="9"/>
  <c r="C45" i="9"/>
  <c r="E43" i="9"/>
  <c r="B42" i="9"/>
  <c r="E40" i="9"/>
  <c r="B39" i="9"/>
  <c r="L35" i="7"/>
  <c r="C34" i="9"/>
  <c r="B35" i="9"/>
  <c r="B44" i="9"/>
  <c r="B45" i="9"/>
  <c r="D43" i="9"/>
  <c r="D40" i="9"/>
  <c r="K38" i="9"/>
  <c r="E35" i="9"/>
  <c r="K34" i="9"/>
  <c r="C43" i="9"/>
  <c r="E38" i="9"/>
  <c r="B37" i="9"/>
  <c r="D35" i="9"/>
  <c r="K42" i="9"/>
  <c r="C38" i="9"/>
  <c r="E44" i="9"/>
  <c r="L42" i="8"/>
  <c r="E34" i="9"/>
  <c r="K44" i="7"/>
  <c r="L39" i="4"/>
  <c r="K43" i="8"/>
  <c r="L43" i="8" s="1"/>
  <c r="K40" i="9"/>
  <c r="K39" i="7"/>
  <c r="L35" i="5"/>
  <c r="K43" i="7"/>
  <c r="K44" i="8"/>
  <c r="L44" i="8" s="1"/>
  <c r="K37" i="8"/>
  <c r="K37" i="7"/>
  <c r="L37" i="4"/>
  <c r="K36" i="7"/>
  <c r="B34" i="7"/>
  <c r="L35" i="4"/>
  <c r="K41" i="7"/>
  <c r="K35" i="8"/>
  <c r="L35" i="8" s="1"/>
  <c r="E34" i="8"/>
  <c r="L45" i="4"/>
  <c r="K39" i="8"/>
  <c r="L39" i="8" s="1"/>
  <c r="L37" i="1"/>
  <c r="L40" i="1"/>
  <c r="L44" i="1"/>
  <c r="L44" i="3"/>
  <c r="L35" i="3"/>
  <c r="L39" i="3"/>
  <c r="L40" i="2"/>
  <c r="L44" i="2"/>
  <c r="L35" i="2"/>
  <c r="L39" i="7" l="1"/>
  <c r="K39" i="9"/>
  <c r="L39" i="9" s="1"/>
  <c r="L41" i="7"/>
  <c r="K41" i="9"/>
  <c r="L41" i="9" s="1"/>
  <c r="L40" i="9"/>
  <c r="L45" i="8"/>
  <c r="K35" i="9"/>
  <c r="L35" i="9" s="1"/>
  <c r="L40" i="7"/>
  <c r="L37" i="7"/>
  <c r="K37" i="9"/>
  <c r="L37" i="9" s="1"/>
  <c r="L37" i="8"/>
  <c r="L38" i="8"/>
  <c r="L40" i="8"/>
  <c r="B34" i="9"/>
  <c r="L43" i="7"/>
  <c r="K43" i="9"/>
  <c r="L43" i="9" s="1"/>
  <c r="L42" i="7"/>
  <c r="L36" i="8"/>
  <c r="L44" i="7"/>
  <c r="K44" i="9"/>
  <c r="L44" i="9" s="1"/>
  <c r="L42" i="9"/>
  <c r="K36" i="9"/>
  <c r="L36" i="7"/>
  <c r="L38" i="9"/>
  <c r="L45" i="7"/>
  <c r="L38" i="7"/>
  <c r="L45" i="9" l="1"/>
  <c r="L36" i="9"/>
  <c r="K26" i="7" l="1"/>
  <c r="K18" i="7"/>
  <c r="C33" i="7"/>
  <c r="C21" i="7"/>
  <c r="C17" i="7"/>
  <c r="K33" i="4"/>
  <c r="K32" i="4"/>
  <c r="K32" i="7" s="1"/>
  <c r="K31" i="4"/>
  <c r="K31" i="7" s="1"/>
  <c r="K30" i="4"/>
  <c r="K30" i="7" s="1"/>
  <c r="K29" i="4"/>
  <c r="K29" i="7" s="1"/>
  <c r="K28" i="4"/>
  <c r="K28" i="7" s="1"/>
  <c r="K27" i="4"/>
  <c r="K27" i="7" s="1"/>
  <c r="K26" i="4"/>
  <c r="K25" i="4"/>
  <c r="K25" i="7" s="1"/>
  <c r="K24" i="4"/>
  <c r="K24" i="7" s="1"/>
  <c r="K23" i="4"/>
  <c r="K23" i="7" s="1"/>
  <c r="K22" i="4"/>
  <c r="K22" i="7" s="1"/>
  <c r="K21" i="4"/>
  <c r="K21" i="7" s="1"/>
  <c r="K20" i="4"/>
  <c r="K20" i="7" s="1"/>
  <c r="K19" i="4"/>
  <c r="K19" i="7" s="1"/>
  <c r="K18" i="4"/>
  <c r="K17" i="4"/>
  <c r="K17" i="7" s="1"/>
  <c r="K16" i="4"/>
  <c r="K16" i="7" s="1"/>
  <c r="K15" i="4"/>
  <c r="K15" i="7" s="1"/>
  <c r="K14" i="4"/>
  <c r="K14" i="7" s="1"/>
  <c r="K13" i="4"/>
  <c r="K13" i="7" s="1"/>
  <c r="E33" i="4"/>
  <c r="E33" i="7" s="1"/>
  <c r="D33" i="4"/>
  <c r="D33" i="7" s="1"/>
  <c r="C33" i="4"/>
  <c r="B33" i="4"/>
  <c r="B33" i="7" s="1"/>
  <c r="E32" i="4"/>
  <c r="E32" i="7" s="1"/>
  <c r="D32" i="4"/>
  <c r="D32" i="7" s="1"/>
  <c r="C32" i="4"/>
  <c r="C32" i="7" s="1"/>
  <c r="B32" i="4"/>
  <c r="B32" i="7" s="1"/>
  <c r="E31" i="4"/>
  <c r="E31" i="7" s="1"/>
  <c r="D31" i="4"/>
  <c r="D31" i="7" s="1"/>
  <c r="C31" i="4"/>
  <c r="C31" i="7" s="1"/>
  <c r="B31" i="4"/>
  <c r="B31" i="7" s="1"/>
  <c r="E30" i="4"/>
  <c r="E30" i="7" s="1"/>
  <c r="D30" i="4"/>
  <c r="D30" i="7" s="1"/>
  <c r="C30" i="4"/>
  <c r="C30" i="7" s="1"/>
  <c r="B30" i="4"/>
  <c r="B30" i="7" s="1"/>
  <c r="E29" i="4"/>
  <c r="E29" i="7" s="1"/>
  <c r="D29" i="4"/>
  <c r="D29" i="7" s="1"/>
  <c r="C29" i="4"/>
  <c r="C29" i="7" s="1"/>
  <c r="B29" i="4"/>
  <c r="B29" i="7" s="1"/>
  <c r="E28" i="4"/>
  <c r="E28" i="7" s="1"/>
  <c r="D28" i="4"/>
  <c r="D28" i="7" s="1"/>
  <c r="C28" i="4"/>
  <c r="C28" i="7" s="1"/>
  <c r="B28" i="4"/>
  <c r="B28" i="7" s="1"/>
  <c r="E27" i="4"/>
  <c r="E27" i="7" s="1"/>
  <c r="D27" i="4"/>
  <c r="D27" i="7" s="1"/>
  <c r="C27" i="4"/>
  <c r="C27" i="7" s="1"/>
  <c r="B27" i="4"/>
  <c r="B27" i="7" s="1"/>
  <c r="E26" i="4"/>
  <c r="E26" i="7" s="1"/>
  <c r="D26" i="4"/>
  <c r="D26" i="7" s="1"/>
  <c r="C26" i="4"/>
  <c r="C26" i="7" s="1"/>
  <c r="B26" i="4"/>
  <c r="B26" i="7" s="1"/>
  <c r="E25" i="4"/>
  <c r="E25" i="7" s="1"/>
  <c r="D25" i="4"/>
  <c r="D25" i="7" s="1"/>
  <c r="C25" i="4"/>
  <c r="C25" i="7" s="1"/>
  <c r="B25" i="4"/>
  <c r="B25" i="7" s="1"/>
  <c r="E24" i="4"/>
  <c r="E24" i="7" s="1"/>
  <c r="D24" i="4"/>
  <c r="D24" i="7" s="1"/>
  <c r="C24" i="4"/>
  <c r="C24" i="7" s="1"/>
  <c r="B24" i="4"/>
  <c r="B24" i="7" s="1"/>
  <c r="E23" i="4"/>
  <c r="E23" i="7" s="1"/>
  <c r="D23" i="4"/>
  <c r="D23" i="7" s="1"/>
  <c r="C23" i="4"/>
  <c r="C23" i="7" s="1"/>
  <c r="B23" i="4"/>
  <c r="B23" i="7" s="1"/>
  <c r="E22" i="4"/>
  <c r="E22" i="7" s="1"/>
  <c r="D22" i="4"/>
  <c r="D22" i="7" s="1"/>
  <c r="C22" i="4"/>
  <c r="C22" i="7" s="1"/>
  <c r="B22" i="4"/>
  <c r="B22" i="7" s="1"/>
  <c r="E21" i="4"/>
  <c r="E21" i="7" s="1"/>
  <c r="D21" i="4"/>
  <c r="D21" i="7" s="1"/>
  <c r="C21" i="4"/>
  <c r="B21" i="4"/>
  <c r="B21" i="7" s="1"/>
  <c r="E20" i="4"/>
  <c r="E20" i="7" s="1"/>
  <c r="D20" i="4"/>
  <c r="D20" i="7" s="1"/>
  <c r="C20" i="4"/>
  <c r="C20" i="7" s="1"/>
  <c r="B20" i="4"/>
  <c r="B20" i="7" s="1"/>
  <c r="E19" i="4"/>
  <c r="E19" i="7" s="1"/>
  <c r="D19" i="4"/>
  <c r="D19" i="7" s="1"/>
  <c r="C19" i="4"/>
  <c r="C19" i="7" s="1"/>
  <c r="B19" i="4"/>
  <c r="B19" i="7" s="1"/>
  <c r="E18" i="4"/>
  <c r="E18" i="7" s="1"/>
  <c r="D18" i="4"/>
  <c r="D18" i="7" s="1"/>
  <c r="C18" i="4"/>
  <c r="C18" i="7" s="1"/>
  <c r="B18" i="4"/>
  <c r="B18" i="7" s="1"/>
  <c r="E17" i="4"/>
  <c r="E17" i="7" s="1"/>
  <c r="D17" i="4"/>
  <c r="D17" i="7" s="1"/>
  <c r="C17" i="4"/>
  <c r="B17" i="4"/>
  <c r="B17" i="7" s="1"/>
  <c r="E16" i="4"/>
  <c r="E16" i="7" s="1"/>
  <c r="D16" i="4"/>
  <c r="D16" i="7" s="1"/>
  <c r="C16" i="4"/>
  <c r="C16" i="7" s="1"/>
  <c r="B16" i="4"/>
  <c r="B16" i="7" s="1"/>
  <c r="E15" i="4"/>
  <c r="E15" i="7" s="1"/>
  <c r="D15" i="4"/>
  <c r="D15" i="7" s="1"/>
  <c r="C15" i="4"/>
  <c r="C15" i="7" s="1"/>
  <c r="B15" i="4"/>
  <c r="B15" i="7" s="1"/>
  <c r="E14" i="4"/>
  <c r="E14" i="7" s="1"/>
  <c r="D14" i="4"/>
  <c r="D14" i="7" s="1"/>
  <c r="C14" i="4"/>
  <c r="C14" i="7" s="1"/>
  <c r="B14" i="4"/>
  <c r="B14" i="7" s="1"/>
  <c r="E13" i="4"/>
  <c r="E13" i="7" s="1"/>
  <c r="D13" i="4"/>
  <c r="D13" i="7" s="1"/>
  <c r="C13" i="4"/>
  <c r="C13" i="7" s="1"/>
  <c r="B13" i="4"/>
  <c r="B13" i="7" s="1"/>
  <c r="K33" i="5"/>
  <c r="K32" i="5"/>
  <c r="K32" i="8" s="1"/>
  <c r="K31" i="5"/>
  <c r="L32" i="5" s="1"/>
  <c r="K30" i="5"/>
  <c r="K29" i="5"/>
  <c r="L29" i="5" s="1"/>
  <c r="K28" i="5"/>
  <c r="K28" i="8" s="1"/>
  <c r="K27" i="5"/>
  <c r="K26" i="5"/>
  <c r="K25" i="5"/>
  <c r="K24" i="5"/>
  <c r="K24" i="8" s="1"/>
  <c r="K23" i="5"/>
  <c r="K22" i="5"/>
  <c r="K21" i="5"/>
  <c r="L21" i="5" s="1"/>
  <c r="K20" i="5"/>
  <c r="K20" i="8" s="1"/>
  <c r="K19" i="5"/>
  <c r="K18" i="5"/>
  <c r="K17" i="5"/>
  <c r="K16" i="5"/>
  <c r="K16" i="8" s="1"/>
  <c r="K15" i="5"/>
  <c r="K14" i="5"/>
  <c r="K14" i="8" s="1"/>
  <c r="K13" i="5"/>
  <c r="L13" i="5" s="1"/>
  <c r="L20" i="5"/>
  <c r="E33" i="5"/>
  <c r="E33" i="8" s="1"/>
  <c r="D33" i="5"/>
  <c r="D33" i="8" s="1"/>
  <c r="C33" i="5"/>
  <c r="C33" i="8" s="1"/>
  <c r="B33" i="5"/>
  <c r="B33" i="8" s="1"/>
  <c r="E32" i="5"/>
  <c r="E32" i="8" s="1"/>
  <c r="D32" i="5"/>
  <c r="D32" i="8" s="1"/>
  <c r="C32" i="5"/>
  <c r="C32" i="8" s="1"/>
  <c r="B32" i="5"/>
  <c r="B32" i="8" s="1"/>
  <c r="E31" i="5"/>
  <c r="E31" i="8" s="1"/>
  <c r="D31" i="5"/>
  <c r="D31" i="8" s="1"/>
  <c r="C31" i="5"/>
  <c r="C31" i="8" s="1"/>
  <c r="B31" i="5"/>
  <c r="B31" i="8" s="1"/>
  <c r="E30" i="5"/>
  <c r="E30" i="8" s="1"/>
  <c r="D30" i="5"/>
  <c r="D30" i="8" s="1"/>
  <c r="C30" i="5"/>
  <c r="C30" i="8" s="1"/>
  <c r="B30" i="5"/>
  <c r="B30" i="8" s="1"/>
  <c r="E29" i="5"/>
  <c r="E29" i="8" s="1"/>
  <c r="D29" i="5"/>
  <c r="D29" i="8" s="1"/>
  <c r="C29" i="5"/>
  <c r="C29" i="8" s="1"/>
  <c r="B29" i="5"/>
  <c r="B29" i="8" s="1"/>
  <c r="E28" i="5"/>
  <c r="E28" i="8" s="1"/>
  <c r="D28" i="5"/>
  <c r="D28" i="8" s="1"/>
  <c r="C28" i="5"/>
  <c r="C28" i="8" s="1"/>
  <c r="B28" i="5"/>
  <c r="B28" i="8" s="1"/>
  <c r="E27" i="5"/>
  <c r="E27" i="8" s="1"/>
  <c r="D27" i="5"/>
  <c r="D27" i="8" s="1"/>
  <c r="C27" i="5"/>
  <c r="C27" i="8" s="1"/>
  <c r="B27" i="5"/>
  <c r="B27" i="8" s="1"/>
  <c r="E26" i="5"/>
  <c r="E26" i="8" s="1"/>
  <c r="D26" i="5"/>
  <c r="D26" i="8" s="1"/>
  <c r="C26" i="5"/>
  <c r="C26" i="8" s="1"/>
  <c r="B26" i="5"/>
  <c r="B26" i="8" s="1"/>
  <c r="E25" i="5"/>
  <c r="E25" i="8" s="1"/>
  <c r="D25" i="5"/>
  <c r="D25" i="8" s="1"/>
  <c r="C25" i="5"/>
  <c r="C25" i="8" s="1"/>
  <c r="B25" i="5"/>
  <c r="B25" i="8" s="1"/>
  <c r="E24" i="5"/>
  <c r="E24" i="8" s="1"/>
  <c r="D24" i="5"/>
  <c r="D24" i="8" s="1"/>
  <c r="C24" i="5"/>
  <c r="C24" i="8" s="1"/>
  <c r="B24" i="5"/>
  <c r="B24" i="8" s="1"/>
  <c r="E23" i="5"/>
  <c r="E23" i="8" s="1"/>
  <c r="D23" i="5"/>
  <c r="D23" i="8" s="1"/>
  <c r="C23" i="5"/>
  <c r="C23" i="8" s="1"/>
  <c r="B23" i="5"/>
  <c r="B23" i="8" s="1"/>
  <c r="E22" i="5"/>
  <c r="E22" i="8" s="1"/>
  <c r="D22" i="5"/>
  <c r="D22" i="8" s="1"/>
  <c r="C22" i="5"/>
  <c r="C22" i="8" s="1"/>
  <c r="B22" i="5"/>
  <c r="B22" i="8" s="1"/>
  <c r="E21" i="5"/>
  <c r="E21" i="8" s="1"/>
  <c r="D21" i="5"/>
  <c r="D21" i="8" s="1"/>
  <c r="C21" i="5"/>
  <c r="C21" i="8" s="1"/>
  <c r="B21" i="5"/>
  <c r="B21" i="8" s="1"/>
  <c r="E20" i="5"/>
  <c r="E20" i="8" s="1"/>
  <c r="D20" i="5"/>
  <c r="D20" i="8" s="1"/>
  <c r="C20" i="5"/>
  <c r="C20" i="8" s="1"/>
  <c r="B20" i="5"/>
  <c r="B20" i="8" s="1"/>
  <c r="E19" i="5"/>
  <c r="E19" i="8" s="1"/>
  <c r="D19" i="5"/>
  <c r="D19" i="8" s="1"/>
  <c r="C19" i="5"/>
  <c r="C19" i="8" s="1"/>
  <c r="B19" i="5"/>
  <c r="B19" i="8" s="1"/>
  <c r="E18" i="5"/>
  <c r="E18" i="8" s="1"/>
  <c r="D18" i="5"/>
  <c r="D18" i="8" s="1"/>
  <c r="C18" i="5"/>
  <c r="C18" i="8" s="1"/>
  <c r="B18" i="5"/>
  <c r="B18" i="8" s="1"/>
  <c r="E17" i="5"/>
  <c r="E17" i="8" s="1"/>
  <c r="D17" i="5"/>
  <c r="D17" i="8" s="1"/>
  <c r="C17" i="5"/>
  <c r="C17" i="8" s="1"/>
  <c r="B17" i="5"/>
  <c r="B17" i="8" s="1"/>
  <c r="E16" i="5"/>
  <c r="E16" i="8" s="1"/>
  <c r="D16" i="5"/>
  <c r="D16" i="8" s="1"/>
  <c r="C16" i="5"/>
  <c r="C16" i="8" s="1"/>
  <c r="B16" i="5"/>
  <c r="B16" i="8" s="1"/>
  <c r="E15" i="5"/>
  <c r="E15" i="8" s="1"/>
  <c r="D15" i="5"/>
  <c r="D15" i="8" s="1"/>
  <c r="C15" i="5"/>
  <c r="C15" i="8" s="1"/>
  <c r="B15" i="5"/>
  <c r="B15" i="8" s="1"/>
  <c r="E14" i="5"/>
  <c r="E14" i="8" s="1"/>
  <c r="D14" i="5"/>
  <c r="D14" i="8" s="1"/>
  <c r="C14" i="5"/>
  <c r="C14" i="8" s="1"/>
  <c r="B14" i="5"/>
  <c r="B14" i="8" s="1"/>
  <c r="E13" i="5"/>
  <c r="E13" i="8" s="1"/>
  <c r="G13" i="8" s="1"/>
  <c r="D13" i="5"/>
  <c r="D13" i="8" s="1"/>
  <c r="F13" i="8" s="1"/>
  <c r="C13" i="5"/>
  <c r="C13" i="8" s="1"/>
  <c r="B13" i="5"/>
  <c r="B13" i="8" s="1"/>
  <c r="B47" i="8" l="1"/>
  <c r="L17" i="5"/>
  <c r="L25" i="5"/>
  <c r="L33" i="5"/>
  <c r="L34" i="5"/>
  <c r="E47" i="8"/>
  <c r="C47" i="8"/>
  <c r="K33" i="7"/>
  <c r="L34" i="7" s="1"/>
  <c r="L34" i="4"/>
  <c r="I13" i="8"/>
  <c r="L28" i="5"/>
  <c r="D47" i="8"/>
  <c r="C47" i="7"/>
  <c r="L15" i="7"/>
  <c r="L18" i="7"/>
  <c r="K21" i="8"/>
  <c r="K21" i="9" s="1"/>
  <c r="B13" i="9"/>
  <c r="B15" i="9"/>
  <c r="B17" i="9"/>
  <c r="B19" i="9"/>
  <c r="B22" i="9"/>
  <c r="B24" i="9"/>
  <c r="B27" i="9"/>
  <c r="B28" i="9"/>
  <c r="B30" i="9"/>
  <c r="B32" i="9"/>
  <c r="K25" i="8"/>
  <c r="K25" i="9" s="1"/>
  <c r="K13" i="8"/>
  <c r="L13" i="8" s="1"/>
  <c r="K29" i="8"/>
  <c r="L29" i="8" s="1"/>
  <c r="B14" i="9"/>
  <c r="B16" i="9"/>
  <c r="B18" i="9"/>
  <c r="B20" i="9"/>
  <c r="B23" i="9"/>
  <c r="B25" i="9"/>
  <c r="B26" i="9"/>
  <c r="B29" i="9"/>
  <c r="B31" i="9"/>
  <c r="B33" i="9"/>
  <c r="K17" i="8"/>
  <c r="K17" i="9" s="1"/>
  <c r="K33" i="8"/>
  <c r="D15" i="9"/>
  <c r="D16" i="9"/>
  <c r="D19" i="9"/>
  <c r="D22" i="9"/>
  <c r="D47" i="7"/>
  <c r="D25" i="9"/>
  <c r="D26" i="9"/>
  <c r="D29" i="9"/>
  <c r="D30" i="9"/>
  <c r="D33" i="9"/>
  <c r="K18" i="8"/>
  <c r="L18" i="5"/>
  <c r="K22" i="8"/>
  <c r="L22" i="5"/>
  <c r="L31" i="7"/>
  <c r="C14" i="9"/>
  <c r="L14" i="7"/>
  <c r="L30" i="7"/>
  <c r="D14" i="9"/>
  <c r="D17" i="9"/>
  <c r="D20" i="9"/>
  <c r="D24" i="9"/>
  <c r="D28" i="9"/>
  <c r="D32" i="9"/>
  <c r="L19" i="7"/>
  <c r="G13" i="7"/>
  <c r="G14" i="7" s="1"/>
  <c r="I14" i="7" s="1"/>
  <c r="E13" i="9"/>
  <c r="G13" i="9" s="1"/>
  <c r="E14" i="9"/>
  <c r="E15" i="9"/>
  <c r="E16" i="9"/>
  <c r="E17" i="9"/>
  <c r="E18" i="9"/>
  <c r="E19" i="9"/>
  <c r="E20" i="9"/>
  <c r="E21" i="9"/>
  <c r="E22" i="9"/>
  <c r="E47" i="7"/>
  <c r="E23" i="9"/>
  <c r="E24" i="9"/>
  <c r="E25" i="9"/>
  <c r="E26" i="9"/>
  <c r="E27" i="9"/>
  <c r="E28" i="9"/>
  <c r="E29" i="9"/>
  <c r="E30" i="9"/>
  <c r="E31" i="9"/>
  <c r="E32" i="9"/>
  <c r="E33" i="9"/>
  <c r="K16" i="9"/>
  <c r="L16" i="7"/>
  <c r="K20" i="9"/>
  <c r="L20" i="7"/>
  <c r="K24" i="9"/>
  <c r="L24" i="7"/>
  <c r="K28" i="9"/>
  <c r="L28" i="7"/>
  <c r="K32" i="9"/>
  <c r="L32" i="7"/>
  <c r="L23" i="7"/>
  <c r="L22" i="7"/>
  <c r="D13" i="9"/>
  <c r="F13" i="9" s="1"/>
  <c r="F13" i="7"/>
  <c r="F14" i="7" s="1"/>
  <c r="H14" i="7" s="1"/>
  <c r="D18" i="9"/>
  <c r="D21" i="9"/>
  <c r="D23" i="9"/>
  <c r="D27" i="9"/>
  <c r="D31" i="9"/>
  <c r="K26" i="8"/>
  <c r="L26" i="5"/>
  <c r="K30" i="8"/>
  <c r="K30" i="9" s="1"/>
  <c r="L30" i="5"/>
  <c r="B21" i="9"/>
  <c r="B47" i="7"/>
  <c r="K13" i="9"/>
  <c r="L13" i="9" s="1"/>
  <c r="L13" i="7"/>
  <c r="L17" i="7"/>
  <c r="L21" i="7"/>
  <c r="K47" i="7"/>
  <c r="L25" i="7"/>
  <c r="L29" i="7"/>
  <c r="L27" i="7"/>
  <c r="C13" i="9"/>
  <c r="C17" i="9"/>
  <c r="C20" i="9"/>
  <c r="C23" i="9"/>
  <c r="C26" i="9"/>
  <c r="C30" i="9"/>
  <c r="C33" i="9"/>
  <c r="B49" i="9" s="1"/>
  <c r="L26" i="7"/>
  <c r="C16" i="9"/>
  <c r="C21" i="9"/>
  <c r="C24" i="9"/>
  <c r="C27" i="9"/>
  <c r="C31" i="9"/>
  <c r="K14" i="9"/>
  <c r="K22" i="9"/>
  <c r="L15" i="5"/>
  <c r="L19" i="5"/>
  <c r="L23" i="5"/>
  <c r="L27" i="5"/>
  <c r="L31" i="5"/>
  <c r="C15" i="9"/>
  <c r="C18" i="9"/>
  <c r="C19" i="9"/>
  <c r="C22" i="9"/>
  <c r="C25" i="9"/>
  <c r="C28" i="9"/>
  <c r="C29" i="9"/>
  <c r="C32" i="9"/>
  <c r="L24" i="5"/>
  <c r="L16" i="5"/>
  <c r="K15" i="8"/>
  <c r="L15" i="8" s="1"/>
  <c r="K19" i="8"/>
  <c r="K23" i="8"/>
  <c r="K27" i="8"/>
  <c r="K31" i="8"/>
  <c r="G14" i="8"/>
  <c r="I14" i="8" s="1"/>
  <c r="F14" i="8"/>
  <c r="H13" i="8"/>
  <c r="J13" i="8" s="1"/>
  <c r="L14" i="5"/>
  <c r="L21" i="8" l="1"/>
  <c r="L18" i="8"/>
  <c r="L33" i="7"/>
  <c r="K33" i="9"/>
  <c r="L34" i="9" s="1"/>
  <c r="L34" i="8"/>
  <c r="K29" i="9"/>
  <c r="L29" i="9" s="1"/>
  <c r="L22" i="8"/>
  <c r="L17" i="8"/>
  <c r="L30" i="8"/>
  <c r="L31" i="8"/>
  <c r="K18" i="9"/>
  <c r="L14" i="8"/>
  <c r="I13" i="9"/>
  <c r="F15" i="7"/>
  <c r="F16" i="7" s="1"/>
  <c r="L26" i="8"/>
  <c r="L23" i="8"/>
  <c r="L22" i="9"/>
  <c r="L14" i="9"/>
  <c r="L17" i="9"/>
  <c r="B47" i="9"/>
  <c r="L33" i="9"/>
  <c r="L25" i="9"/>
  <c r="H13" i="7"/>
  <c r="G15" i="7"/>
  <c r="G16" i="7" s="1"/>
  <c r="L33" i="8"/>
  <c r="K31" i="9"/>
  <c r="L31" i="9" s="1"/>
  <c r="G14" i="9"/>
  <c r="G15" i="9" s="1"/>
  <c r="L19" i="8"/>
  <c r="L30" i="9"/>
  <c r="L25" i="8"/>
  <c r="F14" i="9"/>
  <c r="F15" i="9" s="1"/>
  <c r="F16" i="9" s="1"/>
  <c r="L24" i="8"/>
  <c r="I13" i="7"/>
  <c r="K47" i="8"/>
  <c r="L27" i="8"/>
  <c r="L18" i="9"/>
  <c r="K19" i="9"/>
  <c r="L19" i="9" s="1"/>
  <c r="H13" i="9"/>
  <c r="J13" i="9" s="1"/>
  <c r="K26" i="9"/>
  <c r="C47" i="9"/>
  <c r="K15" i="9"/>
  <c r="L15" i="9" s="1"/>
  <c r="L28" i="8"/>
  <c r="K23" i="9"/>
  <c r="L23" i="9" s="1"/>
  <c r="L32" i="8"/>
  <c r="D47" i="9"/>
  <c r="L21" i="9"/>
  <c r="L47" i="7"/>
  <c r="E47" i="9"/>
  <c r="K27" i="9"/>
  <c r="L28" i="9" s="1"/>
  <c r="L20" i="8"/>
  <c r="L16" i="8"/>
  <c r="G15" i="8"/>
  <c r="G16" i="8" s="1"/>
  <c r="F15" i="8"/>
  <c r="H14" i="8"/>
  <c r="J14" i="8" s="1"/>
  <c r="J14" i="7"/>
  <c r="J13" i="7" l="1"/>
  <c r="H15" i="7"/>
  <c r="I15" i="7"/>
  <c r="J15" i="7" s="1"/>
  <c r="L24" i="9"/>
  <c r="H15" i="9"/>
  <c r="I14" i="9"/>
  <c r="L16" i="9"/>
  <c r="L32" i="9"/>
  <c r="L47" i="8"/>
  <c r="G16" i="9"/>
  <c r="I15" i="9"/>
  <c r="H14" i="9"/>
  <c r="K47" i="9"/>
  <c r="L27" i="9"/>
  <c r="L26" i="9"/>
  <c r="L20" i="9"/>
  <c r="F17" i="9"/>
  <c r="H16" i="9"/>
  <c r="I15" i="8"/>
  <c r="G17" i="8"/>
  <c r="I16" i="8"/>
  <c r="F16" i="8"/>
  <c r="H15" i="8"/>
  <c r="J15" i="8" s="1"/>
  <c r="F17" i="7"/>
  <c r="H16" i="7"/>
  <c r="G17" i="7"/>
  <c r="I16" i="7"/>
  <c r="J15" i="9" l="1"/>
  <c r="J14" i="9"/>
  <c r="L47" i="9"/>
  <c r="I16" i="9"/>
  <c r="J16" i="9" s="1"/>
  <c r="G17" i="9"/>
  <c r="F18" i="9"/>
  <c r="H17" i="9"/>
  <c r="J16" i="7"/>
  <c r="I17" i="8"/>
  <c r="G18" i="8"/>
  <c r="F17" i="8"/>
  <c r="H16" i="8"/>
  <c r="J16" i="8" s="1"/>
  <c r="F18" i="7"/>
  <c r="H17" i="7"/>
  <c r="G18" i="7"/>
  <c r="I17" i="7"/>
  <c r="G18" i="9" l="1"/>
  <c r="I17" i="9"/>
  <c r="J17" i="9" s="1"/>
  <c r="F19" i="9"/>
  <c r="H18" i="9"/>
  <c r="F18" i="8"/>
  <c r="H17" i="8"/>
  <c r="J17" i="8" s="1"/>
  <c r="G19" i="8"/>
  <c r="I18" i="8"/>
  <c r="H18" i="7"/>
  <c r="F19" i="7"/>
  <c r="J17" i="7"/>
  <c r="G19" i="7"/>
  <c r="I18" i="7"/>
  <c r="I18" i="9" l="1"/>
  <c r="J18" i="9" s="1"/>
  <c r="G19" i="9"/>
  <c r="F20" i="9"/>
  <c r="H19" i="9"/>
  <c r="J18" i="7"/>
  <c r="F19" i="8"/>
  <c r="H18" i="8"/>
  <c r="J18" i="8" s="1"/>
  <c r="I19" i="8"/>
  <c r="G20" i="8"/>
  <c r="G20" i="7"/>
  <c r="I19" i="7"/>
  <c r="F20" i="7"/>
  <c r="H19" i="7"/>
  <c r="I19" i="9" l="1"/>
  <c r="J19" i="9" s="1"/>
  <c r="G20" i="9"/>
  <c r="F21" i="9"/>
  <c r="H20" i="9"/>
  <c r="G21" i="8"/>
  <c r="I20" i="8"/>
  <c r="F20" i="8"/>
  <c r="H19" i="8"/>
  <c r="J19" i="8" s="1"/>
  <c r="G21" i="7"/>
  <c r="I20" i="7"/>
  <c r="F21" i="7"/>
  <c r="H20" i="7"/>
  <c r="J19" i="7"/>
  <c r="I20" i="9" l="1"/>
  <c r="J20" i="9" s="1"/>
  <c r="G21" i="9"/>
  <c r="H21" i="9"/>
  <c r="F22" i="9"/>
  <c r="F21" i="8"/>
  <c r="H20" i="8"/>
  <c r="J20" i="8" s="1"/>
  <c r="I21" i="8"/>
  <c r="G22" i="8"/>
  <c r="F22" i="7"/>
  <c r="H21" i="7"/>
  <c r="G22" i="7"/>
  <c r="I21" i="7"/>
  <c r="J20" i="7"/>
  <c r="I21" i="9" l="1"/>
  <c r="J21" i="9" s="1"/>
  <c r="G22" i="9"/>
  <c r="F23" i="9"/>
  <c r="H22" i="9"/>
  <c r="G23" i="8"/>
  <c r="I22" i="8"/>
  <c r="F22" i="8"/>
  <c r="H21" i="8"/>
  <c r="J21" i="8" s="1"/>
  <c r="J21" i="7"/>
  <c r="G23" i="7"/>
  <c r="I22" i="7"/>
  <c r="H22" i="7"/>
  <c r="F23" i="7"/>
  <c r="I22" i="9" l="1"/>
  <c r="J22" i="9" s="1"/>
  <c r="G23" i="9"/>
  <c r="F24" i="9"/>
  <c r="H23" i="9"/>
  <c r="J22" i="7"/>
  <c r="I23" i="8"/>
  <c r="G24" i="8"/>
  <c r="F23" i="8"/>
  <c r="H22" i="8"/>
  <c r="J22" i="8" s="1"/>
  <c r="F24" i="7"/>
  <c r="H23" i="7"/>
  <c r="G24" i="7"/>
  <c r="I23" i="7"/>
  <c r="G24" i="9" l="1"/>
  <c r="I23" i="9"/>
  <c r="J23" i="9"/>
  <c r="J23" i="7"/>
  <c r="F25" i="9"/>
  <c r="H24" i="9"/>
  <c r="G25" i="8"/>
  <c r="I24" i="8"/>
  <c r="F24" i="8"/>
  <c r="H23" i="8"/>
  <c r="J23" i="8" s="1"/>
  <c r="F25" i="7"/>
  <c r="H24" i="7"/>
  <c r="G25" i="7"/>
  <c r="I24" i="7"/>
  <c r="G25" i="9" l="1"/>
  <c r="I24" i="9"/>
  <c r="J24" i="9" s="1"/>
  <c r="J24" i="7"/>
  <c r="F26" i="9"/>
  <c r="H25" i="9"/>
  <c r="F25" i="8"/>
  <c r="H24" i="8"/>
  <c r="J24" i="8" s="1"/>
  <c r="I25" i="8"/>
  <c r="G26" i="8"/>
  <c r="F26" i="7"/>
  <c r="H25" i="7"/>
  <c r="G26" i="7"/>
  <c r="I25" i="7"/>
  <c r="G26" i="9" l="1"/>
  <c r="I25" i="9"/>
  <c r="J25" i="9" s="1"/>
  <c r="F27" i="9"/>
  <c r="H26" i="9"/>
  <c r="F26" i="8"/>
  <c r="H25" i="8"/>
  <c r="J25" i="8" s="1"/>
  <c r="G27" i="8"/>
  <c r="I26" i="8"/>
  <c r="H26" i="7"/>
  <c r="F27" i="7"/>
  <c r="J25" i="7"/>
  <c r="G27" i="7"/>
  <c r="I26" i="7"/>
  <c r="J26" i="7" s="1"/>
  <c r="G27" i="9" l="1"/>
  <c r="I26" i="9"/>
  <c r="J26" i="9"/>
  <c r="F28" i="9"/>
  <c r="H27" i="9"/>
  <c r="I27" i="8"/>
  <c r="G28" i="8"/>
  <c r="F27" i="8"/>
  <c r="H26" i="8"/>
  <c r="J26" i="8" s="1"/>
  <c r="G28" i="7"/>
  <c r="I27" i="7"/>
  <c r="F28" i="7"/>
  <c r="H27" i="7"/>
  <c r="G28" i="9" l="1"/>
  <c r="I27" i="9"/>
  <c r="J27" i="9" s="1"/>
  <c r="F29" i="9"/>
  <c r="H28" i="9"/>
  <c r="J27" i="7"/>
  <c r="G29" i="8"/>
  <c r="I28" i="8"/>
  <c r="F28" i="8"/>
  <c r="H27" i="8"/>
  <c r="J27" i="8" s="1"/>
  <c r="G29" i="7"/>
  <c r="I28" i="7"/>
  <c r="H28" i="7"/>
  <c r="F29" i="7"/>
  <c r="G29" i="9" l="1"/>
  <c r="I28" i="9"/>
  <c r="J28" i="9" s="1"/>
  <c r="F30" i="9"/>
  <c r="H29" i="9"/>
  <c r="J28" i="7"/>
  <c r="F29" i="8"/>
  <c r="H28" i="8"/>
  <c r="J28" i="8" s="1"/>
  <c r="I29" i="8"/>
  <c r="G30" i="8"/>
  <c r="G30" i="7"/>
  <c r="I29" i="7"/>
  <c r="F30" i="7"/>
  <c r="H29" i="7"/>
  <c r="I29" i="9" l="1"/>
  <c r="J29" i="9" s="1"/>
  <c r="G30" i="9"/>
  <c r="F31" i="9"/>
  <c r="H30" i="9"/>
  <c r="G31" i="8"/>
  <c r="I30" i="8"/>
  <c r="F30" i="8"/>
  <c r="H29" i="8"/>
  <c r="J29" i="8" s="1"/>
  <c r="G31" i="7"/>
  <c r="I30" i="7"/>
  <c r="F31" i="7"/>
  <c r="H30" i="7"/>
  <c r="J29" i="7"/>
  <c r="G31" i="9" l="1"/>
  <c r="I30" i="9"/>
  <c r="J30" i="9" s="1"/>
  <c r="F32" i="9"/>
  <c r="H31" i="9"/>
  <c r="J30" i="7"/>
  <c r="F31" i="8"/>
  <c r="H30" i="8"/>
  <c r="J30" i="8" s="1"/>
  <c r="I31" i="8"/>
  <c r="G32" i="8"/>
  <c r="G32" i="7"/>
  <c r="I31" i="7"/>
  <c r="F32" i="7"/>
  <c r="H31" i="7"/>
  <c r="I31" i="9" l="1"/>
  <c r="J31" i="9" s="1"/>
  <c r="G32" i="9"/>
  <c r="F33" i="9"/>
  <c r="F34" i="9" s="1"/>
  <c r="H32" i="9"/>
  <c r="G33" i="8"/>
  <c r="G34" i="8" s="1"/>
  <c r="I32" i="8"/>
  <c r="F32" i="8"/>
  <c r="H31" i="8"/>
  <c r="J31" i="8" s="1"/>
  <c r="F33" i="7"/>
  <c r="F34" i="7" s="1"/>
  <c r="H32" i="7"/>
  <c r="G33" i="7"/>
  <c r="G34" i="7" s="1"/>
  <c r="I32" i="7"/>
  <c r="J31" i="7"/>
  <c r="G35" i="8" l="1"/>
  <c r="I34" i="8"/>
  <c r="I34" i="7"/>
  <c r="G35" i="7"/>
  <c r="F35" i="9"/>
  <c r="H34" i="9"/>
  <c r="F35" i="7"/>
  <c r="H34" i="7"/>
  <c r="I32" i="9"/>
  <c r="J32" i="9" s="1"/>
  <c r="G33" i="9"/>
  <c r="G34" i="9" s="1"/>
  <c r="J32" i="7"/>
  <c r="H33" i="9"/>
  <c r="H47" i="9" s="1"/>
  <c r="F47" i="9"/>
  <c r="I33" i="8"/>
  <c r="G47" i="8"/>
  <c r="F33" i="8"/>
  <c r="F34" i="8" s="1"/>
  <c r="H32" i="8"/>
  <c r="J32" i="8" s="1"/>
  <c r="H33" i="7"/>
  <c r="H47" i="7" s="1"/>
  <c r="F47" i="7"/>
  <c r="I33" i="7"/>
  <c r="G47" i="7"/>
  <c r="H34" i="8" l="1"/>
  <c r="F35" i="8"/>
  <c r="G36" i="7"/>
  <c r="I35" i="7"/>
  <c r="F36" i="7"/>
  <c r="H35" i="7"/>
  <c r="J34" i="7"/>
  <c r="J34" i="8"/>
  <c r="F36" i="9"/>
  <c r="H35" i="9"/>
  <c r="I34" i="9"/>
  <c r="J34" i="9" s="1"/>
  <c r="G35" i="9"/>
  <c r="G36" i="8"/>
  <c r="I35" i="8"/>
  <c r="G47" i="9"/>
  <c r="I33" i="9"/>
  <c r="I47" i="9" s="1"/>
  <c r="J47" i="9" s="1"/>
  <c r="I47" i="8"/>
  <c r="H33" i="8"/>
  <c r="H47" i="8" s="1"/>
  <c r="F47" i="8"/>
  <c r="J33" i="7"/>
  <c r="I47" i="7"/>
  <c r="J47" i="7" s="1"/>
  <c r="J35" i="7" l="1"/>
  <c r="G37" i="7"/>
  <c r="I36" i="7"/>
  <c r="J36" i="7" s="1"/>
  <c r="F36" i="8"/>
  <c r="H35" i="8"/>
  <c r="J35" i="8" s="1"/>
  <c r="G37" i="8"/>
  <c r="I36" i="8"/>
  <c r="F37" i="7"/>
  <c r="H36" i="7"/>
  <c r="G36" i="9"/>
  <c r="I35" i="9"/>
  <c r="J35" i="9" s="1"/>
  <c r="J33" i="9"/>
  <c r="F37" i="9"/>
  <c r="H36" i="9"/>
  <c r="J33" i="8"/>
  <c r="J47" i="8"/>
  <c r="H37" i="9" l="1"/>
  <c r="F38" i="9"/>
  <c r="I37" i="8"/>
  <c r="G38" i="8"/>
  <c r="F37" i="8"/>
  <c r="H36" i="8"/>
  <c r="J36" i="8" s="1"/>
  <c r="G37" i="9"/>
  <c r="I36" i="9"/>
  <c r="J36" i="9" s="1"/>
  <c r="G38" i="7"/>
  <c r="I37" i="7"/>
  <c r="H37" i="7"/>
  <c r="F38" i="7"/>
  <c r="C52" i="5"/>
  <c r="K47" i="5"/>
  <c r="E47" i="5"/>
  <c r="D47" i="5"/>
  <c r="C47" i="5"/>
  <c r="B47" i="5"/>
  <c r="L47" i="5"/>
  <c r="G13" i="5"/>
  <c r="G14" i="5" s="1"/>
  <c r="F13" i="5"/>
  <c r="F14" i="5" s="1"/>
  <c r="F38" i="8" l="1"/>
  <c r="H37" i="8"/>
  <c r="J37" i="8"/>
  <c r="F39" i="9"/>
  <c r="H38" i="9"/>
  <c r="G38" i="9"/>
  <c r="I37" i="9"/>
  <c r="J37" i="9" s="1"/>
  <c r="F39" i="7"/>
  <c r="H38" i="7"/>
  <c r="I38" i="8"/>
  <c r="G39" i="8"/>
  <c r="J37" i="7"/>
  <c r="G39" i="7"/>
  <c r="I38" i="7"/>
  <c r="J38" i="7" s="1"/>
  <c r="F15" i="5"/>
  <c r="H14" i="5"/>
  <c r="G15" i="5"/>
  <c r="I14" i="5"/>
  <c r="H13" i="5"/>
  <c r="I13" i="5"/>
  <c r="F40" i="7" l="1"/>
  <c r="H39" i="7"/>
  <c r="I38" i="9"/>
  <c r="J38" i="9" s="1"/>
  <c r="G39" i="9"/>
  <c r="G40" i="8"/>
  <c r="I39" i="8"/>
  <c r="F40" i="9"/>
  <c r="H39" i="9"/>
  <c r="G40" i="7"/>
  <c r="I39" i="7"/>
  <c r="J39" i="7" s="1"/>
  <c r="H38" i="8"/>
  <c r="J38" i="8" s="1"/>
  <c r="F39" i="8"/>
  <c r="J13" i="5"/>
  <c r="J14" i="5"/>
  <c r="I15" i="5"/>
  <c r="G16" i="5"/>
  <c r="F16" i="5"/>
  <c r="H15" i="5"/>
  <c r="F41" i="9" l="1"/>
  <c r="H40" i="9"/>
  <c r="I40" i="8"/>
  <c r="G41" i="8"/>
  <c r="F40" i="8"/>
  <c r="H39" i="8"/>
  <c r="J39" i="8" s="1"/>
  <c r="G40" i="9"/>
  <c r="I39" i="9"/>
  <c r="J39" i="9" s="1"/>
  <c r="G41" i="7"/>
  <c r="I40" i="7"/>
  <c r="F41" i="7"/>
  <c r="H40" i="7"/>
  <c r="F17" i="5"/>
  <c r="H16" i="5"/>
  <c r="G17" i="5"/>
  <c r="I16" i="5"/>
  <c r="J15" i="5"/>
  <c r="J40" i="7" l="1"/>
  <c r="G41" i="9"/>
  <c r="I40" i="9"/>
  <c r="J40" i="9" s="1"/>
  <c r="F41" i="8"/>
  <c r="H40" i="8"/>
  <c r="J40" i="8" s="1"/>
  <c r="I41" i="8"/>
  <c r="G42" i="8"/>
  <c r="H41" i="7"/>
  <c r="F42" i="7"/>
  <c r="G42" i="7"/>
  <c r="I41" i="7"/>
  <c r="H41" i="9"/>
  <c r="F42" i="9"/>
  <c r="F18" i="5"/>
  <c r="H17" i="5"/>
  <c r="J16" i="5"/>
  <c r="G18" i="5"/>
  <c r="I17" i="5"/>
  <c r="G43" i="8" l="1"/>
  <c r="I42" i="8"/>
  <c r="J41" i="7"/>
  <c r="F43" i="9"/>
  <c r="H42" i="9"/>
  <c r="H41" i="8"/>
  <c r="J41" i="8" s="1"/>
  <c r="F42" i="8"/>
  <c r="G42" i="9"/>
  <c r="I41" i="9"/>
  <c r="J41" i="9" s="1"/>
  <c r="I42" i="7"/>
  <c r="G43" i="7"/>
  <c r="F43" i="7"/>
  <c r="H42" i="7"/>
  <c r="F19" i="5"/>
  <c r="H18" i="5"/>
  <c r="G19" i="5"/>
  <c r="I18" i="5"/>
  <c r="J17" i="5"/>
  <c r="H42" i="8" l="1"/>
  <c r="F43" i="8"/>
  <c r="F44" i="9"/>
  <c r="H43" i="9"/>
  <c r="I42" i="9"/>
  <c r="J42" i="9" s="1"/>
  <c r="G43" i="9"/>
  <c r="J42" i="8"/>
  <c r="F44" i="7"/>
  <c r="H43" i="7"/>
  <c r="G44" i="7"/>
  <c r="I43" i="7"/>
  <c r="J43" i="7" s="1"/>
  <c r="J42" i="7"/>
  <c r="G44" i="8"/>
  <c r="I43" i="8"/>
  <c r="F20" i="5"/>
  <c r="H19" i="5"/>
  <c r="J18" i="5"/>
  <c r="I19" i="5"/>
  <c r="G20" i="5"/>
  <c r="G44" i="9" l="1"/>
  <c r="I43" i="9"/>
  <c r="J43" i="9" s="1"/>
  <c r="G45" i="8"/>
  <c r="I45" i="8" s="1"/>
  <c r="I44" i="8"/>
  <c r="H43" i="8"/>
  <c r="J43" i="8" s="1"/>
  <c r="F44" i="8"/>
  <c r="F45" i="7"/>
  <c r="H45" i="7" s="1"/>
  <c r="H44" i="7"/>
  <c r="F45" i="9"/>
  <c r="H45" i="9" s="1"/>
  <c r="H44" i="9"/>
  <c r="G45" i="7"/>
  <c r="I45" i="7" s="1"/>
  <c r="I44" i="7"/>
  <c r="I20" i="5"/>
  <c r="G21" i="5"/>
  <c r="F21" i="5"/>
  <c r="H20" i="5"/>
  <c r="J19" i="5"/>
  <c r="J44" i="7" l="1"/>
  <c r="F45" i="8"/>
  <c r="H45" i="8" s="1"/>
  <c r="H44" i="8"/>
  <c r="J45" i="7"/>
  <c r="J44" i="8"/>
  <c r="J45" i="8"/>
  <c r="G45" i="9"/>
  <c r="I45" i="9" s="1"/>
  <c r="J45" i="9" s="1"/>
  <c r="I44" i="9"/>
  <c r="J44" i="9" s="1"/>
  <c r="J20" i="5"/>
  <c r="G22" i="5"/>
  <c r="I21" i="5"/>
  <c r="F22" i="5"/>
  <c r="H21" i="5"/>
  <c r="F23" i="5" l="1"/>
  <c r="H22" i="5"/>
  <c r="J21" i="5"/>
  <c r="I22" i="5"/>
  <c r="G23" i="5"/>
  <c r="J22" i="5" l="1"/>
  <c r="F24" i="5"/>
  <c r="H23" i="5"/>
  <c r="G24" i="5"/>
  <c r="I23" i="5"/>
  <c r="J23" i="5" l="1"/>
  <c r="I24" i="5"/>
  <c r="G25" i="5"/>
  <c r="F25" i="5"/>
  <c r="H24" i="5"/>
  <c r="J24" i="5" l="1"/>
  <c r="F26" i="5"/>
  <c r="H25" i="5"/>
  <c r="G26" i="5"/>
  <c r="I25" i="5"/>
  <c r="J25" i="5" l="1"/>
  <c r="F27" i="5"/>
  <c r="H26" i="5"/>
  <c r="G27" i="5"/>
  <c r="I26" i="5"/>
  <c r="C52" i="2"/>
  <c r="J26" i="5" l="1"/>
  <c r="F28" i="5"/>
  <c r="H27" i="5"/>
  <c r="G28" i="5"/>
  <c r="I27" i="5"/>
  <c r="K47" i="4"/>
  <c r="E47" i="4"/>
  <c r="D47" i="4"/>
  <c r="C47" i="4"/>
  <c r="B47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H13" i="4"/>
  <c r="G13" i="4"/>
  <c r="G14" i="4" s="1"/>
  <c r="I14" i="4" s="1"/>
  <c r="F13" i="4"/>
  <c r="F14" i="4" s="1"/>
  <c r="F13" i="3"/>
  <c r="G13" i="3"/>
  <c r="G14" i="3" s="1"/>
  <c r="I14" i="3" s="1"/>
  <c r="J14" i="3" s="1"/>
  <c r="H13" i="3"/>
  <c r="I13" i="3"/>
  <c r="L13" i="3"/>
  <c r="F14" i="3"/>
  <c r="H14" i="3" s="1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B47" i="3"/>
  <c r="C47" i="3"/>
  <c r="D47" i="3"/>
  <c r="E47" i="3"/>
  <c r="K47" i="3"/>
  <c r="F13" i="2"/>
  <c r="G13" i="2"/>
  <c r="G14" i="2" s="1"/>
  <c r="H13" i="2"/>
  <c r="I13" i="2"/>
  <c r="L13" i="2"/>
  <c r="F14" i="2"/>
  <c r="H14" i="2" s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B47" i="2"/>
  <c r="C47" i="2"/>
  <c r="D47" i="2"/>
  <c r="E47" i="2"/>
  <c r="K47" i="2"/>
  <c r="F13" i="1"/>
  <c r="G13" i="1"/>
  <c r="G14" i="1" s="1"/>
  <c r="I14" i="1" s="1"/>
  <c r="J14" i="1" s="1"/>
  <c r="H13" i="1"/>
  <c r="I13" i="1"/>
  <c r="J13" i="1" s="1"/>
  <c r="L13" i="1"/>
  <c r="F14" i="1"/>
  <c r="H14" i="1" s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B47" i="1"/>
  <c r="C47" i="1"/>
  <c r="D47" i="1"/>
  <c r="E47" i="1"/>
  <c r="K47" i="1"/>
  <c r="J13" i="2" l="1"/>
  <c r="J13" i="3"/>
  <c r="L47" i="2"/>
  <c r="L47" i="3"/>
  <c r="I13" i="4"/>
  <c r="J13" i="4" s="1"/>
  <c r="L47" i="4"/>
  <c r="H14" i="4"/>
  <c r="J14" i="4" s="1"/>
  <c r="F15" i="4"/>
  <c r="G15" i="4"/>
  <c r="G16" i="4" s="1"/>
  <c r="G17" i="4" s="1"/>
  <c r="J27" i="5"/>
  <c r="F29" i="5"/>
  <c r="H28" i="5"/>
  <c r="G29" i="5"/>
  <c r="I28" i="5"/>
  <c r="G15" i="3"/>
  <c r="F15" i="3"/>
  <c r="I14" i="2"/>
  <c r="J14" i="2" s="1"/>
  <c r="G15" i="2"/>
  <c r="F15" i="2"/>
  <c r="L47" i="1"/>
  <c r="G15" i="1"/>
  <c r="F15" i="1"/>
  <c r="J28" i="5" l="1"/>
  <c r="I16" i="4"/>
  <c r="I15" i="4"/>
  <c r="F16" i="4"/>
  <c r="H15" i="4"/>
  <c r="F30" i="5"/>
  <c r="H29" i="5"/>
  <c r="G30" i="5"/>
  <c r="I29" i="5"/>
  <c r="G18" i="4"/>
  <c r="I17" i="4"/>
  <c r="F16" i="3"/>
  <c r="H15" i="3"/>
  <c r="I15" i="3"/>
  <c r="J15" i="3" s="1"/>
  <c r="G16" i="3"/>
  <c r="H15" i="2"/>
  <c r="F16" i="2"/>
  <c r="I15" i="2"/>
  <c r="G16" i="2"/>
  <c r="H15" i="1"/>
  <c r="F16" i="1"/>
  <c r="G16" i="1"/>
  <c r="I15" i="1"/>
  <c r="J15" i="1" s="1"/>
  <c r="J15" i="2" l="1"/>
  <c r="F17" i="4"/>
  <c r="H16" i="4"/>
  <c r="J16" i="4" s="1"/>
  <c r="J15" i="4"/>
  <c r="J29" i="5"/>
  <c r="F31" i="5"/>
  <c r="H30" i="5"/>
  <c r="I30" i="5"/>
  <c r="J30" i="5" s="1"/>
  <c r="G31" i="5"/>
  <c r="G19" i="4"/>
  <c r="I18" i="4"/>
  <c r="I16" i="3"/>
  <c r="G17" i="3"/>
  <c r="H16" i="3"/>
  <c r="F17" i="3"/>
  <c r="I16" i="2"/>
  <c r="G17" i="2"/>
  <c r="H16" i="2"/>
  <c r="F17" i="2"/>
  <c r="I16" i="1"/>
  <c r="G17" i="1"/>
  <c r="H16" i="1"/>
  <c r="F17" i="1"/>
  <c r="F18" i="4" l="1"/>
  <c r="H17" i="4"/>
  <c r="J17" i="4" s="1"/>
  <c r="F32" i="5"/>
  <c r="H31" i="5"/>
  <c r="G32" i="5"/>
  <c r="I31" i="5"/>
  <c r="G20" i="4"/>
  <c r="I19" i="4"/>
  <c r="H17" i="3"/>
  <c r="F18" i="3"/>
  <c r="I17" i="3"/>
  <c r="J17" i="3" s="1"/>
  <c r="G18" i="3"/>
  <c r="J16" i="3"/>
  <c r="H17" i="2"/>
  <c r="F18" i="2"/>
  <c r="I17" i="2"/>
  <c r="J17" i="2" s="1"/>
  <c r="G18" i="2"/>
  <c r="J16" i="2"/>
  <c r="H17" i="1"/>
  <c r="F18" i="1"/>
  <c r="I17" i="1"/>
  <c r="J17" i="1" s="1"/>
  <c r="G18" i="1"/>
  <c r="J16" i="1"/>
  <c r="F19" i="4" l="1"/>
  <c r="H18" i="4"/>
  <c r="J18" i="4" s="1"/>
  <c r="J31" i="5"/>
  <c r="F33" i="5"/>
  <c r="F34" i="5" s="1"/>
  <c r="H32" i="5"/>
  <c r="I32" i="5"/>
  <c r="G33" i="5"/>
  <c r="G34" i="5" s="1"/>
  <c r="G21" i="4"/>
  <c r="I20" i="4"/>
  <c r="H18" i="3"/>
  <c r="F19" i="3"/>
  <c r="I18" i="3"/>
  <c r="J18" i="3" s="1"/>
  <c r="G19" i="3"/>
  <c r="I18" i="2"/>
  <c r="G19" i="2"/>
  <c r="H18" i="2"/>
  <c r="F19" i="2"/>
  <c r="I18" i="1"/>
  <c r="G19" i="1"/>
  <c r="H18" i="1"/>
  <c r="F19" i="1"/>
  <c r="F35" i="5" l="1"/>
  <c r="H34" i="5"/>
  <c r="I34" i="5"/>
  <c r="J34" i="5" s="1"/>
  <c r="G35" i="5"/>
  <c r="J32" i="5"/>
  <c r="H19" i="4"/>
  <c r="J19" i="4" s="1"/>
  <c r="F20" i="4"/>
  <c r="H33" i="5"/>
  <c r="H47" i="5" s="1"/>
  <c r="F47" i="5"/>
  <c r="I33" i="5"/>
  <c r="G47" i="5"/>
  <c r="G22" i="4"/>
  <c r="I21" i="4"/>
  <c r="F20" i="3"/>
  <c r="H19" i="3"/>
  <c r="I19" i="3"/>
  <c r="J19" i="3" s="1"/>
  <c r="G20" i="3"/>
  <c r="H19" i="2"/>
  <c r="F20" i="2"/>
  <c r="I19" i="2"/>
  <c r="J19" i="2" s="1"/>
  <c r="G20" i="2"/>
  <c r="J18" i="2"/>
  <c r="H19" i="1"/>
  <c r="F20" i="1"/>
  <c r="I19" i="1"/>
  <c r="G20" i="1"/>
  <c r="J18" i="1"/>
  <c r="G36" i="5" l="1"/>
  <c r="I35" i="5"/>
  <c r="J19" i="1"/>
  <c r="F36" i="5"/>
  <c r="H35" i="5"/>
  <c r="F21" i="4"/>
  <c r="H20" i="4"/>
  <c r="J20" i="4" s="1"/>
  <c r="J33" i="5"/>
  <c r="I47" i="5"/>
  <c r="J47" i="5" s="1"/>
  <c r="G23" i="4"/>
  <c r="I22" i="4"/>
  <c r="I20" i="3"/>
  <c r="G21" i="3"/>
  <c r="H20" i="3"/>
  <c r="F21" i="3"/>
  <c r="I20" i="2"/>
  <c r="G21" i="2"/>
  <c r="H20" i="2"/>
  <c r="F21" i="2"/>
  <c r="I20" i="1"/>
  <c r="G21" i="1"/>
  <c r="H20" i="1"/>
  <c r="F21" i="1"/>
  <c r="H36" i="5" l="1"/>
  <c r="F37" i="5"/>
  <c r="J35" i="5"/>
  <c r="G37" i="5"/>
  <c r="I36" i="5"/>
  <c r="J36" i="5" s="1"/>
  <c r="F22" i="4"/>
  <c r="H21" i="4"/>
  <c r="J21" i="4" s="1"/>
  <c r="G24" i="4"/>
  <c r="I23" i="4"/>
  <c r="G22" i="3"/>
  <c r="I21" i="3"/>
  <c r="H21" i="3"/>
  <c r="F22" i="3"/>
  <c r="J20" i="3"/>
  <c r="H21" i="2"/>
  <c r="F22" i="2"/>
  <c r="I21" i="2"/>
  <c r="G22" i="2"/>
  <c r="J20" i="2"/>
  <c r="H21" i="1"/>
  <c r="F22" i="1"/>
  <c r="I21" i="1"/>
  <c r="G22" i="1"/>
  <c r="J20" i="1"/>
  <c r="I37" i="5" l="1"/>
  <c r="G38" i="5"/>
  <c r="F38" i="5"/>
  <c r="H37" i="5"/>
  <c r="H22" i="4"/>
  <c r="J22" i="4" s="1"/>
  <c r="F23" i="4"/>
  <c r="G25" i="4"/>
  <c r="I24" i="4"/>
  <c r="H22" i="3"/>
  <c r="F23" i="3"/>
  <c r="J21" i="3"/>
  <c r="I22" i="3"/>
  <c r="J22" i="3" s="1"/>
  <c r="G23" i="3"/>
  <c r="J21" i="2"/>
  <c r="I22" i="2"/>
  <c r="J22" i="2" s="1"/>
  <c r="G23" i="2"/>
  <c r="H22" i="2"/>
  <c r="F23" i="2"/>
  <c r="I22" i="1"/>
  <c r="G23" i="1"/>
  <c r="H22" i="1"/>
  <c r="F23" i="1"/>
  <c r="J21" i="1"/>
  <c r="F39" i="5" l="1"/>
  <c r="H38" i="5"/>
  <c r="I38" i="5"/>
  <c r="J38" i="5" s="1"/>
  <c r="G39" i="5"/>
  <c r="J37" i="5"/>
  <c r="F24" i="4"/>
  <c r="H23" i="4"/>
  <c r="J23" i="4" s="1"/>
  <c r="G26" i="4"/>
  <c r="I25" i="4"/>
  <c r="I23" i="3"/>
  <c r="G24" i="3"/>
  <c r="H23" i="3"/>
  <c r="F24" i="3"/>
  <c r="H23" i="2"/>
  <c r="F24" i="2"/>
  <c r="I23" i="2"/>
  <c r="J23" i="2" s="1"/>
  <c r="G24" i="2"/>
  <c r="H23" i="1"/>
  <c r="F24" i="1"/>
  <c r="G24" i="1"/>
  <c r="I23" i="1"/>
  <c r="J23" i="1" s="1"/>
  <c r="J22" i="1"/>
  <c r="G40" i="5" l="1"/>
  <c r="I39" i="5"/>
  <c r="H39" i="5"/>
  <c r="F40" i="5"/>
  <c r="F25" i="4"/>
  <c r="H24" i="4"/>
  <c r="J24" i="4" s="1"/>
  <c r="G27" i="4"/>
  <c r="I26" i="4"/>
  <c r="H24" i="3"/>
  <c r="F25" i="3"/>
  <c r="I24" i="3"/>
  <c r="J24" i="3" s="1"/>
  <c r="G25" i="3"/>
  <c r="J23" i="3"/>
  <c r="I24" i="2"/>
  <c r="G25" i="2"/>
  <c r="H24" i="2"/>
  <c r="F25" i="2"/>
  <c r="I24" i="1"/>
  <c r="G25" i="1"/>
  <c r="H24" i="1"/>
  <c r="F25" i="1"/>
  <c r="J39" i="5" l="1"/>
  <c r="H40" i="5"/>
  <c r="F41" i="5"/>
  <c r="G41" i="5"/>
  <c r="I40" i="5"/>
  <c r="J40" i="5" s="1"/>
  <c r="F26" i="4"/>
  <c r="H25" i="4"/>
  <c r="J25" i="4" s="1"/>
  <c r="G28" i="4"/>
  <c r="I27" i="4"/>
  <c r="I25" i="3"/>
  <c r="G26" i="3"/>
  <c r="F26" i="3"/>
  <c r="H25" i="3"/>
  <c r="H25" i="2"/>
  <c r="F26" i="2"/>
  <c r="I25" i="2"/>
  <c r="J25" i="2" s="1"/>
  <c r="G26" i="2"/>
  <c r="J24" i="2"/>
  <c r="H25" i="1"/>
  <c r="F26" i="1"/>
  <c r="I25" i="1"/>
  <c r="J25" i="1" s="1"/>
  <c r="G26" i="1"/>
  <c r="J24" i="1"/>
  <c r="F42" i="5" l="1"/>
  <c r="H41" i="5"/>
  <c r="I41" i="5"/>
  <c r="J41" i="5" s="1"/>
  <c r="G42" i="5"/>
  <c r="F27" i="4"/>
  <c r="H26" i="4"/>
  <c r="J26" i="4" s="1"/>
  <c r="G29" i="4"/>
  <c r="I28" i="4"/>
  <c r="H26" i="3"/>
  <c r="F27" i="3"/>
  <c r="I26" i="3"/>
  <c r="J26" i="3" s="1"/>
  <c r="G27" i="3"/>
  <c r="J25" i="3"/>
  <c r="I26" i="2"/>
  <c r="G27" i="2"/>
  <c r="H26" i="2"/>
  <c r="F27" i="2"/>
  <c r="H26" i="1"/>
  <c r="F27" i="1"/>
  <c r="I26" i="1"/>
  <c r="J26" i="1" s="1"/>
  <c r="G27" i="1"/>
  <c r="I42" i="5" l="1"/>
  <c r="G43" i="5"/>
  <c r="F43" i="5"/>
  <c r="H42" i="5"/>
  <c r="F28" i="4"/>
  <c r="H27" i="4"/>
  <c r="J27" i="4" s="1"/>
  <c r="G30" i="4"/>
  <c r="I29" i="4"/>
  <c r="G28" i="3"/>
  <c r="I27" i="3"/>
  <c r="H27" i="3"/>
  <c r="F28" i="3"/>
  <c r="I27" i="2"/>
  <c r="G28" i="2"/>
  <c r="H27" i="2"/>
  <c r="F28" i="2"/>
  <c r="J26" i="2"/>
  <c r="G28" i="1"/>
  <c r="I27" i="1"/>
  <c r="H27" i="1"/>
  <c r="F28" i="1"/>
  <c r="F44" i="5" l="1"/>
  <c r="H43" i="5"/>
  <c r="G44" i="5"/>
  <c r="I43" i="5"/>
  <c r="J43" i="5" s="1"/>
  <c r="J42" i="5"/>
  <c r="F29" i="4"/>
  <c r="H28" i="4"/>
  <c r="J28" i="4" s="1"/>
  <c r="G31" i="4"/>
  <c r="I30" i="4"/>
  <c r="J27" i="3"/>
  <c r="H28" i="3"/>
  <c r="F29" i="3"/>
  <c r="I28" i="3"/>
  <c r="J28" i="3" s="1"/>
  <c r="G29" i="3"/>
  <c r="H28" i="2"/>
  <c r="F29" i="2"/>
  <c r="I28" i="2"/>
  <c r="G29" i="2"/>
  <c r="J27" i="2"/>
  <c r="H28" i="1"/>
  <c r="F29" i="1"/>
  <c r="J27" i="1"/>
  <c r="I28" i="1"/>
  <c r="J28" i="1" s="1"/>
  <c r="G29" i="1"/>
  <c r="G45" i="5" l="1"/>
  <c r="I45" i="5" s="1"/>
  <c r="I44" i="5"/>
  <c r="J28" i="2"/>
  <c r="F45" i="5"/>
  <c r="H45" i="5" s="1"/>
  <c r="H44" i="5"/>
  <c r="F30" i="4"/>
  <c r="H29" i="4"/>
  <c r="J29" i="4" s="1"/>
  <c r="G32" i="4"/>
  <c r="I31" i="4"/>
  <c r="F30" i="3"/>
  <c r="H29" i="3"/>
  <c r="G30" i="3"/>
  <c r="I29" i="3"/>
  <c r="J29" i="3" s="1"/>
  <c r="I29" i="2"/>
  <c r="G30" i="2"/>
  <c r="H29" i="2"/>
  <c r="F30" i="2"/>
  <c r="H29" i="1"/>
  <c r="F30" i="1"/>
  <c r="I29" i="1"/>
  <c r="J29" i="1" s="1"/>
  <c r="G30" i="1"/>
  <c r="J44" i="5" l="1"/>
  <c r="J45" i="5"/>
  <c r="F31" i="4"/>
  <c r="H30" i="4"/>
  <c r="J30" i="4" s="1"/>
  <c r="G33" i="4"/>
  <c r="G34" i="4" s="1"/>
  <c r="I32" i="4"/>
  <c r="G31" i="3"/>
  <c r="I30" i="3"/>
  <c r="J30" i="3" s="1"/>
  <c r="H30" i="3"/>
  <c r="F31" i="3"/>
  <c r="I30" i="2"/>
  <c r="G31" i="2"/>
  <c r="H30" i="2"/>
  <c r="F31" i="2"/>
  <c r="J29" i="2"/>
  <c r="H30" i="1"/>
  <c r="F31" i="1"/>
  <c r="I30" i="1"/>
  <c r="G31" i="1"/>
  <c r="I34" i="4" l="1"/>
  <c r="G35" i="4"/>
  <c r="J30" i="1"/>
  <c r="F32" i="4"/>
  <c r="H31" i="4"/>
  <c r="J31" i="4" s="1"/>
  <c r="I33" i="4"/>
  <c r="G47" i="4"/>
  <c r="F32" i="3"/>
  <c r="H31" i="3"/>
  <c r="G32" i="3"/>
  <c r="I31" i="3"/>
  <c r="J31" i="3" s="1"/>
  <c r="H31" i="2"/>
  <c r="F32" i="2"/>
  <c r="I31" i="2"/>
  <c r="J31" i="2" s="1"/>
  <c r="G32" i="2"/>
  <c r="J30" i="2"/>
  <c r="I31" i="1"/>
  <c r="G32" i="1"/>
  <c r="H31" i="1"/>
  <c r="F32" i="1"/>
  <c r="G36" i="4" l="1"/>
  <c r="I35" i="4"/>
  <c r="F33" i="4"/>
  <c r="F34" i="4" s="1"/>
  <c r="H32" i="4"/>
  <c r="J32" i="4" s="1"/>
  <c r="I47" i="4"/>
  <c r="I32" i="3"/>
  <c r="G33" i="3"/>
  <c r="G34" i="3" s="1"/>
  <c r="H32" i="3"/>
  <c r="F33" i="3"/>
  <c r="F34" i="3" s="1"/>
  <c r="I32" i="2"/>
  <c r="G33" i="2"/>
  <c r="G34" i="2" s="1"/>
  <c r="H32" i="2"/>
  <c r="F33" i="2"/>
  <c r="F34" i="2" s="1"/>
  <c r="H32" i="1"/>
  <c r="F33" i="1"/>
  <c r="F34" i="1" s="1"/>
  <c r="I32" i="1"/>
  <c r="G33" i="1"/>
  <c r="G34" i="1" s="1"/>
  <c r="J31" i="1"/>
  <c r="F35" i="1" l="1"/>
  <c r="H34" i="1"/>
  <c r="I34" i="2"/>
  <c r="J34" i="2" s="1"/>
  <c r="G35" i="2"/>
  <c r="G35" i="3"/>
  <c r="I34" i="3"/>
  <c r="F35" i="2"/>
  <c r="H34" i="2"/>
  <c r="F35" i="4"/>
  <c r="H34" i="4"/>
  <c r="J34" i="4" s="1"/>
  <c r="G35" i="1"/>
  <c r="I34" i="1"/>
  <c r="J34" i="1" s="1"/>
  <c r="F35" i="3"/>
  <c r="H34" i="3"/>
  <c r="J32" i="1"/>
  <c r="G37" i="4"/>
  <c r="I36" i="4"/>
  <c r="H33" i="4"/>
  <c r="F47" i="4"/>
  <c r="I33" i="3"/>
  <c r="G47" i="3"/>
  <c r="H33" i="3"/>
  <c r="H47" i="3" s="1"/>
  <c r="F47" i="3"/>
  <c r="J32" i="3"/>
  <c r="I33" i="2"/>
  <c r="G47" i="2"/>
  <c r="H33" i="2"/>
  <c r="H47" i="2" s="1"/>
  <c r="F47" i="2"/>
  <c r="J32" i="2"/>
  <c r="I33" i="1"/>
  <c r="G47" i="1"/>
  <c r="H33" i="1"/>
  <c r="H47" i="1" s="1"/>
  <c r="F47" i="1"/>
  <c r="G36" i="3" l="1"/>
  <c r="I35" i="3"/>
  <c r="F36" i="2"/>
  <c r="H35" i="2"/>
  <c r="J34" i="3"/>
  <c r="G36" i="2"/>
  <c r="I35" i="2"/>
  <c r="J35" i="2" s="1"/>
  <c r="F36" i="4"/>
  <c r="H35" i="4"/>
  <c r="J35" i="4" s="1"/>
  <c r="F36" i="3"/>
  <c r="H35" i="3"/>
  <c r="G36" i="1"/>
  <c r="I35" i="1"/>
  <c r="J35" i="1" s="1"/>
  <c r="I37" i="4"/>
  <c r="G38" i="4"/>
  <c r="F36" i="1"/>
  <c r="H35" i="1"/>
  <c r="H47" i="4"/>
  <c r="J47" i="4" s="1"/>
  <c r="J33" i="4"/>
  <c r="J33" i="3"/>
  <c r="I47" i="3"/>
  <c r="J47" i="3" s="1"/>
  <c r="J33" i="2"/>
  <c r="I47" i="2"/>
  <c r="J47" i="2" s="1"/>
  <c r="J33" i="1"/>
  <c r="I47" i="1"/>
  <c r="J47" i="1" s="1"/>
  <c r="G37" i="2" l="1"/>
  <c r="I36" i="2"/>
  <c r="F37" i="3"/>
  <c r="H36" i="3"/>
  <c r="F37" i="2"/>
  <c r="H36" i="2"/>
  <c r="G37" i="1"/>
  <c r="I36" i="1"/>
  <c r="J35" i="3"/>
  <c r="G39" i="4"/>
  <c r="I38" i="4"/>
  <c r="F37" i="1"/>
  <c r="H36" i="1"/>
  <c r="H36" i="4"/>
  <c r="J36" i="4" s="1"/>
  <c r="F37" i="4"/>
  <c r="G37" i="3"/>
  <c r="I36" i="3"/>
  <c r="F38" i="4" l="1"/>
  <c r="H37" i="4"/>
  <c r="J37" i="4" s="1"/>
  <c r="I37" i="1"/>
  <c r="G38" i="1"/>
  <c r="H37" i="2"/>
  <c r="F38" i="2"/>
  <c r="I39" i="4"/>
  <c r="G40" i="4"/>
  <c r="G38" i="2"/>
  <c r="I37" i="2"/>
  <c r="H37" i="1"/>
  <c r="F38" i="1"/>
  <c r="F38" i="3"/>
  <c r="H37" i="3"/>
  <c r="J36" i="2"/>
  <c r="J36" i="3"/>
  <c r="I37" i="3"/>
  <c r="G38" i="3"/>
  <c r="J36" i="1"/>
  <c r="J37" i="1" l="1"/>
  <c r="H38" i="2"/>
  <c r="F39" i="2"/>
  <c r="G39" i="3"/>
  <c r="I38" i="3"/>
  <c r="J38" i="3" s="1"/>
  <c r="G41" i="4"/>
  <c r="I40" i="4"/>
  <c r="F39" i="3"/>
  <c r="H38" i="3"/>
  <c r="H38" i="1"/>
  <c r="F39" i="1"/>
  <c r="I38" i="1"/>
  <c r="J38" i="1" s="1"/>
  <c r="G39" i="1"/>
  <c r="J37" i="2"/>
  <c r="J37" i="3"/>
  <c r="I38" i="2"/>
  <c r="G39" i="2"/>
  <c r="F39" i="4"/>
  <c r="H38" i="4"/>
  <c r="J38" i="4" s="1"/>
  <c r="G40" i="1" l="1"/>
  <c r="I39" i="1"/>
  <c r="F40" i="1"/>
  <c r="H39" i="1"/>
  <c r="G42" i="4"/>
  <c r="I41" i="4"/>
  <c r="F40" i="4"/>
  <c r="H39" i="4"/>
  <c r="J39" i="4" s="1"/>
  <c r="G40" i="3"/>
  <c r="I39" i="3"/>
  <c r="J39" i="3" s="1"/>
  <c r="F40" i="2"/>
  <c r="H39" i="2"/>
  <c r="G40" i="2"/>
  <c r="I39" i="2"/>
  <c r="J39" i="2" s="1"/>
  <c r="J38" i="2"/>
  <c r="F40" i="3"/>
  <c r="H39" i="3"/>
  <c r="I42" i="4" l="1"/>
  <c r="G43" i="4"/>
  <c r="F41" i="1"/>
  <c r="H40" i="1"/>
  <c r="G41" i="3"/>
  <c r="I40" i="3"/>
  <c r="J39" i="1"/>
  <c r="F41" i="4"/>
  <c r="H40" i="4"/>
  <c r="J40" i="4" s="1"/>
  <c r="G41" i="2"/>
  <c r="I40" i="2"/>
  <c r="F41" i="2"/>
  <c r="H40" i="2"/>
  <c r="F41" i="3"/>
  <c r="H40" i="3"/>
  <c r="J40" i="3" s="1"/>
  <c r="G41" i="1"/>
  <c r="I40" i="1"/>
  <c r="F42" i="3" l="1"/>
  <c r="H41" i="3"/>
  <c r="J41" i="3" s="1"/>
  <c r="H41" i="2"/>
  <c r="F42" i="2"/>
  <c r="G42" i="2"/>
  <c r="I41" i="2"/>
  <c r="J41" i="2" s="1"/>
  <c r="F42" i="1"/>
  <c r="H41" i="1"/>
  <c r="I41" i="3"/>
  <c r="G42" i="3"/>
  <c r="J40" i="2"/>
  <c r="J40" i="1"/>
  <c r="G44" i="4"/>
  <c r="I43" i="4"/>
  <c r="G42" i="1"/>
  <c r="I41" i="1"/>
  <c r="J41" i="1" s="1"/>
  <c r="H41" i="4"/>
  <c r="J41" i="4" s="1"/>
  <c r="F42" i="4"/>
  <c r="H42" i="1" l="1"/>
  <c r="F43" i="1"/>
  <c r="G45" i="4"/>
  <c r="I45" i="4" s="1"/>
  <c r="I44" i="4"/>
  <c r="F43" i="2"/>
  <c r="H42" i="2"/>
  <c r="I42" i="1"/>
  <c r="J42" i="1" s="1"/>
  <c r="G43" i="1"/>
  <c r="I42" i="2"/>
  <c r="G43" i="2"/>
  <c r="F43" i="4"/>
  <c r="H42" i="4"/>
  <c r="J42" i="4" s="1"/>
  <c r="G43" i="3"/>
  <c r="I42" i="3"/>
  <c r="J42" i="3" s="1"/>
  <c r="F43" i="3"/>
  <c r="H42" i="3"/>
  <c r="F44" i="3" l="1"/>
  <c r="H43" i="3"/>
  <c r="F44" i="2"/>
  <c r="H43" i="2"/>
  <c r="H43" i="4"/>
  <c r="J43" i="4" s="1"/>
  <c r="F44" i="4"/>
  <c r="G44" i="1"/>
  <c r="I43" i="1"/>
  <c r="G44" i="3"/>
  <c r="I43" i="3"/>
  <c r="J43" i="3" s="1"/>
  <c r="I43" i="2"/>
  <c r="J43" i="2" s="1"/>
  <c r="G44" i="2"/>
  <c r="F44" i="1"/>
  <c r="H43" i="1"/>
  <c r="J42" i="2"/>
  <c r="F45" i="1" l="1"/>
  <c r="H45" i="1" s="1"/>
  <c r="H44" i="1"/>
  <c r="G45" i="2"/>
  <c r="I45" i="2" s="1"/>
  <c r="J45" i="2" s="1"/>
  <c r="I44" i="2"/>
  <c r="G45" i="3"/>
  <c r="I45" i="3" s="1"/>
  <c r="I44" i="3"/>
  <c r="G45" i="1"/>
  <c r="I45" i="1" s="1"/>
  <c r="J45" i="1" s="1"/>
  <c r="I44" i="1"/>
  <c r="J44" i="1" s="1"/>
  <c r="F45" i="4"/>
  <c r="H45" i="4" s="1"/>
  <c r="J45" i="4" s="1"/>
  <c r="H44" i="4"/>
  <c r="J44" i="4" s="1"/>
  <c r="F45" i="2"/>
  <c r="H45" i="2" s="1"/>
  <c r="H44" i="2"/>
  <c r="J43" i="1"/>
  <c r="H44" i="3"/>
  <c r="J44" i="3" s="1"/>
  <c r="F45" i="3"/>
  <c r="H45" i="3" s="1"/>
  <c r="J45" i="3" s="1"/>
  <c r="J44" i="2" l="1"/>
</calcChain>
</file>

<file path=xl/sharedStrings.xml><?xml version="1.0" encoding="utf-8"?>
<sst xmlns="http://schemas.openxmlformats.org/spreadsheetml/2006/main" count="302" uniqueCount="43">
  <si>
    <t>Note 1 - (j) = Δ (i) x tax rate - prior mo (j)</t>
  </si>
  <si>
    <t>mos (j)</t>
  </si>
  <si>
    <t>(j) (Note 1)</t>
  </si>
  <si>
    <t>(i) = (h) - (g)</t>
  </si>
  <si>
    <t>(h) = (b) + (f)</t>
  </si>
  <si>
    <t>(g) = (a) + (e)</t>
  </si>
  <si>
    <t>mos - (d)</t>
  </si>
  <si>
    <t>mos- (c)</t>
  </si>
  <si>
    <t>(b)</t>
  </si>
  <si>
    <t>(a)</t>
  </si>
  <si>
    <t>(j) + prior</t>
  </si>
  <si>
    <t>Book &gt; Tax</t>
  </si>
  <si>
    <t>(f) = prior</t>
  </si>
  <si>
    <t>(e) = prior</t>
  </si>
  <si>
    <t>Expense</t>
  </si>
  <si>
    <t>x Tax Table</t>
  </si>
  <si>
    <t>= - curr mos</t>
  </si>
  <si>
    <t xml:space="preserve">Book  </t>
  </si>
  <si>
    <t>Tax</t>
  </si>
  <si>
    <t>Book</t>
  </si>
  <si>
    <t>Book Depr</t>
  </si>
  <si>
    <t>Tax (c) = (a)</t>
  </si>
  <si>
    <t>Expense (o)</t>
  </si>
  <si>
    <t>DFIT</t>
  </si>
  <si>
    <t>ADFIT</t>
  </si>
  <si>
    <t>NBV Diff</t>
  </si>
  <si>
    <t>Net Book Value</t>
  </si>
  <si>
    <t>Accumulated Depreciation</t>
  </si>
  <si>
    <t>Depreciation Expense</t>
  </si>
  <si>
    <t>Depreciable Plant Balance</t>
  </si>
  <si>
    <t>Date</t>
  </si>
  <si>
    <t>Page 2 of 10</t>
  </si>
  <si>
    <t>Attachment B to PSE's 1st Supplemental Response to Staff Data Request No. 039</t>
  </si>
  <si>
    <t>AMI plant, depreciation, taxes - AMA ELECTRIC</t>
  </si>
  <si>
    <t>Attachment A to PSE's 1st Supplemental Response to Staff Data Request No. 039</t>
  </si>
  <si>
    <t>AMI plant, depreciation, taxes - AMA COMMON</t>
  </si>
  <si>
    <t>Attachment C to PSE's Response to Staff Data Request No. 039</t>
  </si>
  <si>
    <t>AMI plant, depreciation, taxes - AMA GAS</t>
  </si>
  <si>
    <t>Four Factor 19GRC</t>
  </si>
  <si>
    <t>AMI plant, depreciation, taxes - AMA ELECTRIC TOTAL</t>
  </si>
  <si>
    <t>AMI plant, depreciation, taxes - AMA GAS TOTAL</t>
  </si>
  <si>
    <t>Note:  Total Book Plant Value at June 2018</t>
  </si>
  <si>
    <t>October 2016 -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</si>
</sst>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000_);_(* \(#,##0.0000\);_(* &quot;-&quot;_);_(@_)"/>
    <numFmt numFmtId="166" formatCode="[$-409]mmmm\ d\,\ yyyy;@"/>
    <numFmt numFmtId="167" formatCode="_(* #,##0_);_(* \(#,##0\);_(* &quot;-&quot;??_);_(@_)"/>
    <numFmt numFmtId="168" formatCode="0.000000"/>
    <numFmt numFmtId="169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168" fontId="2" fillId="0" borderId="0" xfId="0" applyNumberFormat="1" applyFont="1" applyFill="1" applyAlignment="1">
      <alignment horizontal="left"/>
    </xf>
    <xf numFmtId="168" fontId="3" fillId="0" borderId="0" xfId="0" applyNumberFormat="1" applyFont="1" applyFill="1" applyAlignment="1">
      <alignment horizontal="left"/>
    </xf>
    <xf numFmtId="0" fontId="0" fillId="0" borderId="0" xfId="0" applyFont="1" applyFill="1"/>
    <xf numFmtId="168" fontId="2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43" fontId="3" fillId="0" borderId="0" xfId="0" applyNumberFormat="1" applyFont="1" applyFill="1" applyAlignment="1">
      <alignment horizontal="left"/>
    </xf>
    <xf numFmtId="167" fontId="3" fillId="0" borderId="0" xfId="0" applyNumberFormat="1" applyFont="1" applyFill="1" applyAlignment="1">
      <alignment horizontal="left"/>
    </xf>
    <xf numFmtId="13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/>
    <xf numFmtId="10" fontId="4" fillId="0" borderId="0" xfId="0" applyNumberFormat="1" applyFont="1" applyFill="1" applyAlignment="1">
      <alignment horizontal="center"/>
    </xf>
    <xf numFmtId="42" fontId="4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/>
    <xf numFmtId="10" fontId="2" fillId="0" borderId="0" xfId="1" applyNumberFormat="1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9" fontId="5" fillId="0" borderId="0" xfId="0" applyNumberFormat="1" applyFont="1" applyFill="1" applyAlignment="1"/>
    <xf numFmtId="0" fontId="2" fillId="0" borderId="15" xfId="0" applyNumberFormat="1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Continuous" vertical="center"/>
    </xf>
    <xf numFmtId="0" fontId="2" fillId="0" borderId="16" xfId="0" applyNumberFormat="1" applyFont="1" applyFill="1" applyBorder="1" applyAlignment="1">
      <alignment horizontal="centerContinuous" vertical="center"/>
    </xf>
    <xf numFmtId="168" fontId="2" fillId="0" borderId="15" xfId="0" applyNumberFormat="1" applyFont="1" applyFill="1" applyBorder="1" applyAlignment="1">
      <alignment horizontal="center"/>
    </xf>
    <xf numFmtId="168" fontId="2" fillId="0" borderId="14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Continuous" vertical="center"/>
    </xf>
    <xf numFmtId="0" fontId="2" fillId="0" borderId="8" xfId="0" applyNumberFormat="1" applyFont="1" applyFill="1" applyBorder="1" applyAlignment="1">
      <alignment horizontal="centerContinuous" vertical="center"/>
    </xf>
    <xf numFmtId="0" fontId="4" fillId="0" borderId="10" xfId="0" applyNumberFormat="1" applyFont="1" applyFill="1" applyBorder="1" applyAlignment="1">
      <alignment horizontal="right" vertical="center"/>
    </xf>
    <xf numFmtId="10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168" fontId="2" fillId="0" borderId="9" xfId="0" applyNumberFormat="1" applyFont="1" applyFill="1" applyBorder="1" applyAlignment="1">
      <alignment horizontal="center"/>
    </xf>
    <xf numFmtId="168" fontId="2" fillId="0" borderId="8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/>
    <xf numFmtId="0" fontId="2" fillId="0" borderId="10" xfId="0" applyNumberFormat="1" applyFont="1" applyFill="1" applyBorder="1" applyAlignment="1">
      <alignment horizontal="center"/>
    </xf>
    <xf numFmtId="9" fontId="2" fillId="0" borderId="8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168" fontId="2" fillId="0" borderId="12" xfId="0" applyNumberFormat="1" applyFont="1" applyFill="1" applyBorder="1" applyAlignment="1">
      <alignment horizontal="center"/>
    </xf>
    <xf numFmtId="9" fontId="2" fillId="0" borderId="11" xfId="0" applyNumberFormat="1" applyFont="1" applyFill="1" applyBorder="1" applyAlignment="1">
      <alignment horizontal="center"/>
    </xf>
    <xf numFmtId="168" fontId="2" fillId="0" borderId="11" xfId="0" quotePrefix="1" applyNumberFormat="1" applyFont="1" applyFill="1" applyBorder="1" applyAlignment="1">
      <alignment horizontal="center"/>
    </xf>
    <xf numFmtId="166" fontId="3" fillId="0" borderId="9" xfId="0" applyNumberFormat="1" applyFont="1" applyFill="1" applyBorder="1" applyAlignment="1">
      <alignment horizontal="right"/>
    </xf>
    <xf numFmtId="41" fontId="3" fillId="0" borderId="10" xfId="0" applyNumberFormat="1" applyFont="1" applyFill="1" applyBorder="1" applyAlignment="1"/>
    <xf numFmtId="41" fontId="3" fillId="0" borderId="8" xfId="0" applyNumberFormat="1" applyFont="1" applyFill="1" applyBorder="1" applyAlignment="1"/>
    <xf numFmtId="41" fontId="3" fillId="0" borderId="10" xfId="0" applyNumberFormat="1" applyFont="1" applyFill="1" applyBorder="1" applyAlignment="1">
      <alignment horizontal="center"/>
    </xf>
    <xf numFmtId="41" fontId="3" fillId="0" borderId="8" xfId="0" applyNumberFormat="1" applyFont="1" applyFill="1" applyBorder="1" applyAlignment="1">
      <alignment horizontal="left"/>
    </xf>
    <xf numFmtId="41" fontId="3" fillId="0" borderId="9" xfId="0" applyNumberFormat="1" applyFont="1" applyFill="1" applyBorder="1" applyAlignment="1"/>
    <xf numFmtId="167" fontId="3" fillId="0" borderId="8" xfId="0" applyNumberFormat="1" applyFont="1" applyFill="1" applyBorder="1" applyAlignment="1"/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13" fontId="3" fillId="0" borderId="0" xfId="0" applyNumberFormat="1" applyFont="1" applyFill="1" applyAlignment="1"/>
    <xf numFmtId="166" fontId="3" fillId="0" borderId="6" xfId="0" applyNumberFormat="1" applyFont="1" applyFill="1" applyBorder="1" applyAlignment="1">
      <alignment horizontal="right"/>
    </xf>
    <xf numFmtId="41" fontId="3" fillId="0" borderId="7" xfId="0" applyNumberFormat="1" applyFont="1" applyFill="1" applyBorder="1" applyAlignment="1"/>
    <xf numFmtId="41" fontId="3" fillId="0" borderId="5" xfId="0" applyNumberFormat="1" applyFont="1" applyFill="1" applyBorder="1" applyAlignment="1"/>
    <xf numFmtId="41" fontId="3" fillId="0" borderId="6" xfId="0" applyNumberFormat="1" applyFont="1" applyFill="1" applyBorder="1" applyAlignment="1"/>
    <xf numFmtId="41" fontId="3" fillId="0" borderId="4" xfId="0" applyNumberFormat="1" applyFont="1" applyFill="1" applyBorder="1" applyAlignment="1"/>
    <xf numFmtId="41" fontId="3" fillId="0" borderId="3" xfId="0" applyNumberFormat="1" applyFont="1" applyFill="1" applyBorder="1" applyAlignment="1"/>
    <xf numFmtId="41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/>
    <xf numFmtId="165" fontId="3" fillId="0" borderId="0" xfId="0" applyNumberFormat="1" applyFont="1" applyFill="1" applyAlignment="1"/>
    <xf numFmtId="12" fontId="3" fillId="0" borderId="0" xfId="0" applyNumberFormat="1" applyFont="1" applyFill="1" applyAlignment="1"/>
    <xf numFmtId="41" fontId="3" fillId="0" borderId="0" xfId="0" applyNumberFormat="1" applyFont="1" applyFill="1" applyAlignment="1">
      <alignment horizontal="center" wrapText="1"/>
    </xf>
    <xf numFmtId="164" fontId="3" fillId="0" borderId="0" xfId="1" applyNumberFormat="1" applyFont="1" applyFill="1" applyAlignment="1"/>
    <xf numFmtId="168" fontId="4" fillId="0" borderId="0" xfId="0" applyNumberFormat="1" applyFont="1" applyFill="1" applyAlignment="1">
      <alignment horizontal="right"/>
    </xf>
    <xf numFmtId="41" fontId="2" fillId="0" borderId="0" xfId="0" applyNumberFormat="1" applyFon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CCFF33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zoomScale="80" zoomScaleNormal="80" workbookViewId="0">
      <pane xSplit="1" ySplit="11" topLeftCell="B12" activePane="bottomRight" state="frozen"/>
      <selection sqref="A1:XFD1048576"/>
      <selection pane="topRight" sqref="A1:XFD1048576"/>
      <selection pane="bottomLeft" sqref="A1:XFD1048576"/>
      <selection pane="bottomRight" activeCell="A51" sqref="A51"/>
    </sheetView>
  </sheetViews>
  <sheetFormatPr defaultColWidth="8.88671875" defaultRowHeight="13.2" outlineLevelRow="1" x14ac:dyDescent="0.25"/>
  <cols>
    <col min="1" max="1" width="55.33203125" style="14" bestFit="1" customWidth="1"/>
    <col min="2" max="2" width="15.88671875" style="14" customWidth="1"/>
    <col min="3" max="3" width="16" style="14" customWidth="1"/>
    <col min="4" max="4" width="14.6640625" style="14" customWidth="1"/>
    <col min="5" max="5" width="13.44140625" style="14" customWidth="1"/>
    <col min="6" max="6" width="14.5546875" style="14" customWidth="1"/>
    <col min="7" max="7" width="13" style="14" bestFit="1" customWidth="1"/>
    <col min="8" max="8" width="13" style="14" customWidth="1"/>
    <col min="9" max="9" width="13.33203125" style="14" customWidth="1"/>
    <col min="10" max="12" width="12.6640625" style="14" customWidth="1"/>
    <col min="13" max="16" width="11.33203125" style="14" customWidth="1"/>
    <col min="17" max="17" width="8.88671875" style="14"/>
    <col min="18" max="18" width="10.6640625" style="14" customWidth="1"/>
    <col min="19" max="22" width="8.88671875" style="14"/>
    <col min="23" max="23" width="9.33203125" style="14" customWidth="1"/>
    <col min="24" max="16384" width="8.88671875" style="14"/>
  </cols>
  <sheetData>
    <row r="1" spans="1:23" s="7" customFormat="1" ht="14.4" x14ac:dyDescent="0.3">
      <c r="A1" s="1" t="s">
        <v>39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  <c r="M1" s="2"/>
      <c r="N1" s="5"/>
      <c r="O1" s="6"/>
      <c r="P1" s="5"/>
      <c r="Q1" s="2"/>
      <c r="R1" s="2"/>
      <c r="S1" s="2"/>
      <c r="T1" s="2"/>
      <c r="U1" s="5"/>
    </row>
    <row r="2" spans="1:23" s="7" customFormat="1" x14ac:dyDescent="0.25">
      <c r="A2" s="1" t="s">
        <v>42</v>
      </c>
      <c r="C2" s="8"/>
      <c r="D2" s="9"/>
      <c r="F2" s="10"/>
      <c r="G2" s="11"/>
      <c r="H2" s="11"/>
      <c r="I2" s="12"/>
      <c r="J2" s="2"/>
      <c r="K2" s="2"/>
      <c r="L2" s="4"/>
      <c r="M2" s="2"/>
      <c r="N2" s="13"/>
      <c r="O2" s="6"/>
      <c r="P2" s="5"/>
      <c r="S2" s="2"/>
      <c r="T2" s="2"/>
      <c r="U2" s="2"/>
    </row>
    <row r="3" spans="1:23" s="7" customFormat="1" ht="12.75" customHeight="1" x14ac:dyDescent="0.25">
      <c r="A3" s="14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3" s="7" customFormat="1" ht="14.4" x14ac:dyDescent="0.3">
      <c r="A4" s="17"/>
      <c r="B4" s="18"/>
      <c r="C4" s="18"/>
      <c r="D4" s="18"/>
      <c r="E4" s="18"/>
      <c r="F4" s="18"/>
      <c r="G4" s="18"/>
      <c r="H4" s="18"/>
      <c r="I4" s="18"/>
      <c r="J4" s="19"/>
      <c r="K4" s="3"/>
      <c r="L4" s="3"/>
      <c r="M4" s="3"/>
      <c r="N4" s="3"/>
      <c r="O4" s="19"/>
      <c r="P4" s="19"/>
    </row>
    <row r="5" spans="1:23" s="7" customFormat="1" ht="14.4" x14ac:dyDescent="0.3">
      <c r="A5" s="17"/>
      <c r="B5" s="3"/>
      <c r="C5" s="3"/>
      <c r="D5" s="3"/>
      <c r="E5" s="3"/>
      <c r="I5" s="20"/>
      <c r="J5" s="20"/>
      <c r="K5" s="3"/>
      <c r="L5" s="3"/>
      <c r="M5" s="3"/>
      <c r="N5" s="3"/>
      <c r="O5" s="20"/>
      <c r="P5" s="20"/>
      <c r="Q5" s="20"/>
      <c r="R5" s="20"/>
      <c r="S5" s="20"/>
      <c r="T5" s="20"/>
      <c r="U5" s="20"/>
      <c r="V5" s="20"/>
      <c r="W5" s="21"/>
    </row>
    <row r="6" spans="1:23" ht="5.0999999999999996" customHeight="1" thickBot="1" x14ac:dyDescent="0.3"/>
    <row r="7" spans="1:23" x14ac:dyDescent="0.25">
      <c r="A7" s="22" t="s">
        <v>30</v>
      </c>
      <c r="B7" s="23" t="s">
        <v>29</v>
      </c>
      <c r="C7" s="24"/>
      <c r="D7" s="23" t="s">
        <v>28</v>
      </c>
      <c r="E7" s="24"/>
      <c r="F7" s="23" t="s">
        <v>27</v>
      </c>
      <c r="G7" s="24"/>
      <c r="H7" s="23" t="s">
        <v>26</v>
      </c>
      <c r="I7" s="24"/>
      <c r="J7" s="25" t="s">
        <v>25</v>
      </c>
      <c r="K7" s="26" t="s">
        <v>24</v>
      </c>
      <c r="L7" s="26" t="s">
        <v>23</v>
      </c>
    </row>
    <row r="8" spans="1:23" x14ac:dyDescent="0.25">
      <c r="A8" s="27"/>
      <c r="B8" s="28"/>
      <c r="C8" s="29"/>
      <c r="D8" s="30"/>
      <c r="E8" s="31"/>
      <c r="F8" s="30"/>
      <c r="G8" s="29"/>
      <c r="H8" s="28"/>
      <c r="I8" s="32"/>
      <c r="J8" s="33"/>
      <c r="K8" s="34"/>
      <c r="L8" s="34" t="s">
        <v>22</v>
      </c>
    </row>
    <row r="9" spans="1:23" x14ac:dyDescent="0.25">
      <c r="A9" s="35"/>
      <c r="B9" s="36" t="s">
        <v>18</v>
      </c>
      <c r="C9" s="32" t="s">
        <v>19</v>
      </c>
      <c r="D9" s="36" t="s">
        <v>21</v>
      </c>
      <c r="E9" s="32" t="s">
        <v>20</v>
      </c>
      <c r="F9" s="36" t="s">
        <v>18</v>
      </c>
      <c r="G9" s="32" t="s">
        <v>19</v>
      </c>
      <c r="H9" s="36" t="s">
        <v>18</v>
      </c>
      <c r="I9" s="32" t="s">
        <v>17</v>
      </c>
      <c r="J9" s="33" t="s">
        <v>11</v>
      </c>
      <c r="K9" s="37">
        <v>0.35</v>
      </c>
      <c r="L9" s="34" t="s">
        <v>16</v>
      </c>
    </row>
    <row r="10" spans="1:23" x14ac:dyDescent="0.25">
      <c r="A10" s="35"/>
      <c r="B10" s="36"/>
      <c r="C10" s="32"/>
      <c r="D10" s="36" t="s">
        <v>15</v>
      </c>
      <c r="E10" s="32" t="s">
        <v>14</v>
      </c>
      <c r="F10" s="36" t="s">
        <v>13</v>
      </c>
      <c r="G10" s="32" t="s">
        <v>12</v>
      </c>
      <c r="H10" s="36"/>
      <c r="I10" s="32"/>
      <c r="J10" s="33" t="s">
        <v>11</v>
      </c>
      <c r="K10" s="37">
        <v>0.21</v>
      </c>
      <c r="L10" s="34" t="s">
        <v>10</v>
      </c>
    </row>
    <row r="11" spans="1:23" x14ac:dyDescent="0.25">
      <c r="A11" s="38"/>
      <c r="B11" s="39" t="s">
        <v>9</v>
      </c>
      <c r="C11" s="40" t="s">
        <v>8</v>
      </c>
      <c r="D11" s="39"/>
      <c r="E11" s="40"/>
      <c r="F11" s="39" t="s">
        <v>7</v>
      </c>
      <c r="G11" s="40" t="s">
        <v>6</v>
      </c>
      <c r="H11" s="39" t="s">
        <v>5</v>
      </c>
      <c r="I11" s="40" t="s">
        <v>4</v>
      </c>
      <c r="J11" s="41" t="s">
        <v>3</v>
      </c>
      <c r="K11" s="42" t="s">
        <v>2</v>
      </c>
      <c r="L11" s="43" t="s">
        <v>1</v>
      </c>
    </row>
    <row r="12" spans="1:23" outlineLevel="1" x14ac:dyDescent="0.25">
      <c r="A12" s="44"/>
      <c r="B12" s="45"/>
      <c r="C12" s="46"/>
      <c r="D12" s="45"/>
      <c r="E12" s="46"/>
      <c r="F12" s="47"/>
      <c r="G12" s="48"/>
      <c r="H12" s="45"/>
      <c r="I12" s="46"/>
      <c r="J12" s="49"/>
      <c r="K12" s="50"/>
      <c r="L12" s="46"/>
    </row>
    <row r="13" spans="1:23" outlineLevel="1" x14ac:dyDescent="0.25">
      <c r="A13" s="44">
        <v>42674</v>
      </c>
      <c r="B13" s="45">
        <f>+'Total AMI ELECTRIC'!B13+'Total AMI GAS'!B13</f>
        <v>958112.00000000012</v>
      </c>
      <c r="C13" s="46">
        <f>+'Total AMI ELECTRIC'!C13+'Total AMI GAS'!C13</f>
        <v>958112.00000000012</v>
      </c>
      <c r="D13" s="45">
        <f>+'Total AMI ELECTRIC'!D13+'Total AMI GAS'!D13</f>
        <v>220589.22988116668</v>
      </c>
      <c r="E13" s="46">
        <f>+'Total AMI ELECTRIC'!E13+'Total AMI GAS'!E13</f>
        <v>2662.7529333333332</v>
      </c>
      <c r="F13" s="47">
        <f t="shared" ref="F13:G33" si="0">+F12-D13</f>
        <v>-220589.22988116668</v>
      </c>
      <c r="G13" s="48">
        <f t="shared" si="0"/>
        <v>-2662.7529333333332</v>
      </c>
      <c r="H13" s="45">
        <f t="shared" ref="H13:I33" si="1">B13+F13</f>
        <v>737522.7701188334</v>
      </c>
      <c r="I13" s="46">
        <f t="shared" si="1"/>
        <v>955449.24706666684</v>
      </c>
      <c r="J13" s="49">
        <f t="shared" ref="J13:J33" si="2">I13-H13</f>
        <v>217926.47694783343</v>
      </c>
      <c r="K13" s="50">
        <f>+'Total AMI ELECTRIC'!K13+'Total AMI GAS'!K13</f>
        <v>-76274.266931741702</v>
      </c>
      <c r="L13" s="46">
        <f t="shared" ref="L13:L33" si="3">-K13+K12</f>
        <v>76274.266931741702</v>
      </c>
    </row>
    <row r="14" spans="1:23" outlineLevel="1" x14ac:dyDescent="0.25">
      <c r="A14" s="44">
        <v>42704</v>
      </c>
      <c r="B14" s="45">
        <f>+'Total AMI ELECTRIC'!B14+'Total AMI GAS'!B14</f>
        <v>958112.00000000012</v>
      </c>
      <c r="C14" s="46">
        <f>+'Total AMI ELECTRIC'!C14+'Total AMI GAS'!C14</f>
        <v>958112.00000000012</v>
      </c>
      <c r="D14" s="45">
        <f>+'Total AMI ELECTRIC'!D14+'Total AMI GAS'!D14</f>
        <v>220589.22988116668</v>
      </c>
      <c r="E14" s="46">
        <f>+'Total AMI ELECTRIC'!E14+'Total AMI GAS'!E14</f>
        <v>5325.5058666666664</v>
      </c>
      <c r="F14" s="47">
        <f t="shared" si="0"/>
        <v>-441178.45976233337</v>
      </c>
      <c r="G14" s="48">
        <f t="shared" si="0"/>
        <v>-7988.2587999999996</v>
      </c>
      <c r="H14" s="45">
        <f t="shared" si="1"/>
        <v>516933.54023766675</v>
      </c>
      <c r="I14" s="46">
        <f t="shared" si="1"/>
        <v>950123.74120000016</v>
      </c>
      <c r="J14" s="49">
        <f t="shared" si="2"/>
        <v>433190.20096233342</v>
      </c>
      <c r="K14" s="50">
        <f>+'Total AMI ELECTRIC'!K14+'Total AMI GAS'!K14</f>
        <v>-151616.57033681669</v>
      </c>
      <c r="L14" s="46">
        <f t="shared" si="3"/>
        <v>75342.303405074985</v>
      </c>
    </row>
    <row r="15" spans="1:23" outlineLevel="1" x14ac:dyDescent="0.25">
      <c r="A15" s="44">
        <v>42735</v>
      </c>
      <c r="B15" s="45">
        <f>+'Total AMI ELECTRIC'!B15+'Total AMI GAS'!B15</f>
        <v>1158050.03</v>
      </c>
      <c r="C15" s="46">
        <f>+'Total AMI ELECTRIC'!C15+'Total AMI GAS'!C15</f>
        <v>1158050.03</v>
      </c>
      <c r="D15" s="45">
        <f>+'Total AMI ELECTRIC'!D15+'Total AMI GAS'!D15</f>
        <v>220589.22988116668</v>
      </c>
      <c r="E15" s="46">
        <f>+'Total AMI ELECTRIC'!E15+'Total AMI GAS'!E15</f>
        <v>5881.1669750416668</v>
      </c>
      <c r="F15" s="47">
        <f t="shared" si="0"/>
        <v>-661767.68964350002</v>
      </c>
      <c r="G15" s="48">
        <f t="shared" si="0"/>
        <v>-13869.425775041665</v>
      </c>
      <c r="H15" s="45">
        <f t="shared" si="1"/>
        <v>496282.3403565</v>
      </c>
      <c r="I15" s="46">
        <f t="shared" si="1"/>
        <v>1144180.6042249585</v>
      </c>
      <c r="J15" s="49">
        <f t="shared" si="2"/>
        <v>647898.26386845845</v>
      </c>
      <c r="K15" s="50">
        <f>+'Total AMI ELECTRIC'!K15+'Total AMI GAS'!K15</f>
        <v>-226764.39235396043</v>
      </c>
      <c r="L15" s="46">
        <f t="shared" si="3"/>
        <v>75147.822017143742</v>
      </c>
    </row>
    <row r="16" spans="1:23" outlineLevel="1" x14ac:dyDescent="0.25">
      <c r="A16" s="44">
        <v>42766</v>
      </c>
      <c r="B16" s="45">
        <f>+'Total AMI ELECTRIC'!B16+'Total AMI GAS'!B16</f>
        <v>1158050.03</v>
      </c>
      <c r="C16" s="46">
        <f>+'Total AMI ELECTRIC'!C16+'Total AMI GAS'!C16</f>
        <v>1158050.03</v>
      </c>
      <c r="D16" s="45">
        <f>+'Total AMI ELECTRIC'!D16+'Total AMI GAS'!D16</f>
        <v>306394.05174208339</v>
      </c>
      <c r="E16" s="46">
        <f>+'Total AMI ELECTRIC'!E16+'Total AMI GAS'!E16</f>
        <v>6436.8280834166671</v>
      </c>
      <c r="F16" s="47">
        <f t="shared" si="0"/>
        <v>-968161.74138558342</v>
      </c>
      <c r="G16" s="48">
        <f t="shared" si="0"/>
        <v>-20306.253858458331</v>
      </c>
      <c r="H16" s="45">
        <f t="shared" si="1"/>
        <v>189888.28861441661</v>
      </c>
      <c r="I16" s="46">
        <f t="shared" si="1"/>
        <v>1137743.7761415418</v>
      </c>
      <c r="J16" s="49">
        <f t="shared" si="2"/>
        <v>947855.48752712517</v>
      </c>
      <c r="K16" s="50">
        <f>+'Total AMI ELECTRIC'!K16+'Total AMI GAS'!K16</f>
        <v>-331749.42063449376</v>
      </c>
      <c r="L16" s="46">
        <f t="shared" si="3"/>
        <v>104985.02828053333</v>
      </c>
    </row>
    <row r="17" spans="1:20" outlineLevel="1" x14ac:dyDescent="0.25">
      <c r="A17" s="44">
        <v>42794</v>
      </c>
      <c r="B17" s="45">
        <f>+'Total AMI ELECTRIC'!B17+'Total AMI GAS'!B17</f>
        <v>1163204.57</v>
      </c>
      <c r="C17" s="46">
        <f>+'Total AMI ELECTRIC'!C17+'Total AMI GAS'!C17</f>
        <v>1163204.57</v>
      </c>
      <c r="D17" s="45">
        <f>+'Total AMI ELECTRIC'!D17+'Total AMI GAS'!D17</f>
        <v>307349.64206026524</v>
      </c>
      <c r="E17" s="46">
        <f>+'Total AMI ELECTRIC'!E17+'Total AMI GAS'!E17</f>
        <v>6442.9061451666676</v>
      </c>
      <c r="F17" s="47">
        <f t="shared" si="0"/>
        <v>-1275511.3834458487</v>
      </c>
      <c r="G17" s="48">
        <f t="shared" si="0"/>
        <v>-26749.160003624998</v>
      </c>
      <c r="H17" s="45">
        <f t="shared" si="1"/>
        <v>-112306.81344584865</v>
      </c>
      <c r="I17" s="46">
        <f t="shared" si="1"/>
        <v>1136455.409996375</v>
      </c>
      <c r="J17" s="49">
        <f t="shared" si="2"/>
        <v>1248762.2234422236</v>
      </c>
      <c r="K17" s="50">
        <f>+'Total AMI ELECTRIC'!K17+'Total AMI GAS'!K17</f>
        <v>-437066.77820477821</v>
      </c>
      <c r="L17" s="46">
        <f t="shared" si="3"/>
        <v>105317.35757028445</v>
      </c>
    </row>
    <row r="18" spans="1:20" outlineLevel="1" x14ac:dyDescent="0.25">
      <c r="A18" s="44">
        <v>42825</v>
      </c>
      <c r="B18" s="45">
        <f>+'Total AMI ELECTRIC'!B18+'Total AMI GAS'!B18</f>
        <v>6864537.2300000004</v>
      </c>
      <c r="C18" s="46">
        <f>+'Total AMI ELECTRIC'!C18+'Total AMI GAS'!C18</f>
        <v>6864537.2300000004</v>
      </c>
      <c r="D18" s="45">
        <f>+'Total AMI ELECTRIC'!D18+'Total AMI GAS'!D18</f>
        <v>758906.44239359873</v>
      </c>
      <c r="E18" s="46">
        <f>+'Total AMI ELECTRIC'!E18+'Total AMI GAS'!E18</f>
        <v>48690.503789458337</v>
      </c>
      <c r="F18" s="47">
        <f t="shared" si="0"/>
        <v>-2034417.8258394473</v>
      </c>
      <c r="G18" s="48">
        <f t="shared" si="0"/>
        <v>-75439.663793083339</v>
      </c>
      <c r="H18" s="45">
        <f t="shared" si="1"/>
        <v>4830119.4041605536</v>
      </c>
      <c r="I18" s="46">
        <f t="shared" si="1"/>
        <v>6789097.5662069172</v>
      </c>
      <c r="J18" s="49">
        <f t="shared" si="2"/>
        <v>1958978.1620463636</v>
      </c>
      <c r="K18" s="50">
        <f>+'Total AMI ELECTRIC'!K18+'Total AMI GAS'!K18</f>
        <v>-685642.35671622725</v>
      </c>
      <c r="L18" s="46">
        <f t="shared" si="3"/>
        <v>248575.57851144904</v>
      </c>
    </row>
    <row r="19" spans="1:20" outlineLevel="1" x14ac:dyDescent="0.25">
      <c r="A19" s="44">
        <v>42855</v>
      </c>
      <c r="B19" s="45">
        <f>+'Total AMI ELECTRIC'!B19+'Total AMI GAS'!B19</f>
        <v>6867100.0300000012</v>
      </c>
      <c r="C19" s="46">
        <f>+'Total AMI ELECTRIC'!C19+'Total AMI GAS'!C19</f>
        <v>6867100.0300000012</v>
      </c>
      <c r="D19" s="45">
        <f>+'Total AMI ELECTRIC'!D19+'Total AMI GAS'!D19</f>
        <v>758906.44239359873</v>
      </c>
      <c r="E19" s="46">
        <f>+'Total AMI ELECTRIC'!E19+'Total AMI GAS'!E19</f>
        <v>90935.015340333324</v>
      </c>
      <c r="F19" s="47">
        <f t="shared" si="0"/>
        <v>-2793324.2682330459</v>
      </c>
      <c r="G19" s="48">
        <f t="shared" si="0"/>
        <v>-166374.67913341668</v>
      </c>
      <c r="H19" s="45">
        <f t="shared" si="1"/>
        <v>4073775.7617669553</v>
      </c>
      <c r="I19" s="46">
        <f t="shared" si="1"/>
        <v>6700725.3508665841</v>
      </c>
      <c r="J19" s="49">
        <f t="shared" si="2"/>
        <v>2626949.5890996289</v>
      </c>
      <c r="K19" s="50">
        <f>+'Total AMI ELECTRIC'!K19+'Total AMI GAS'!K19</f>
        <v>-919432.35618487024</v>
      </c>
      <c r="L19" s="46">
        <f t="shared" si="3"/>
        <v>233789.99946864299</v>
      </c>
    </row>
    <row r="20" spans="1:20" outlineLevel="1" x14ac:dyDescent="0.25">
      <c r="A20" s="44">
        <v>42886</v>
      </c>
      <c r="B20" s="45">
        <f>+'Total AMI ELECTRIC'!B20+'Total AMI GAS'!B20</f>
        <v>9399497.200000003</v>
      </c>
      <c r="C20" s="46">
        <f>+'Total AMI ELECTRIC'!C20+'Total AMI GAS'!C20</f>
        <v>9399497.200000003</v>
      </c>
      <c r="D20" s="45">
        <f>+'Total AMI ELECTRIC'!D20+'Total AMI GAS'!D20</f>
        <v>758906.44239359873</v>
      </c>
      <c r="E20" s="46">
        <f>+'Total AMI ELECTRIC'!E20+'Total AMI GAS'!E20</f>
        <v>98624.634648541673</v>
      </c>
      <c r="F20" s="47">
        <f t="shared" si="0"/>
        <v>-3552230.7106266445</v>
      </c>
      <c r="G20" s="48">
        <f t="shared" si="0"/>
        <v>-264999.31378195836</v>
      </c>
      <c r="H20" s="45">
        <f t="shared" si="1"/>
        <v>5847266.489373358</v>
      </c>
      <c r="I20" s="46">
        <f t="shared" si="1"/>
        <v>9134497.8862180449</v>
      </c>
      <c r="J20" s="49">
        <f t="shared" si="2"/>
        <v>3287231.3968446869</v>
      </c>
      <c r="K20" s="50">
        <f>+'Total AMI ELECTRIC'!K20+'Total AMI GAS'!K20</f>
        <v>-1150530.9888956402</v>
      </c>
      <c r="L20" s="46">
        <f t="shared" si="3"/>
        <v>231098.63271077001</v>
      </c>
    </row>
    <row r="21" spans="1:20" outlineLevel="1" x14ac:dyDescent="0.25">
      <c r="A21" s="44">
        <v>42916</v>
      </c>
      <c r="B21" s="45">
        <f>+'Total AMI ELECTRIC'!B21+'Total AMI GAS'!B21</f>
        <v>9399629.7300000004</v>
      </c>
      <c r="C21" s="46">
        <f>+'Total AMI ELECTRIC'!C21+'Total AMI GAS'!C21</f>
        <v>9399629.7300000004</v>
      </c>
      <c r="D21" s="45">
        <f>+'Total AMI ELECTRIC'!D21+'Total AMI GAS'!D21</f>
        <v>758906.44239359873</v>
      </c>
      <c r="E21" s="46">
        <f>+'Total AMI ELECTRIC'!E21+'Total AMI GAS'!E21</f>
        <v>106311.33826337499</v>
      </c>
      <c r="F21" s="47">
        <f t="shared" si="0"/>
        <v>-4311137.1530202432</v>
      </c>
      <c r="G21" s="48">
        <f t="shared" si="0"/>
        <v>-371310.65204533335</v>
      </c>
      <c r="H21" s="45">
        <f t="shared" si="1"/>
        <v>5088492.5769797573</v>
      </c>
      <c r="I21" s="46">
        <f t="shared" si="1"/>
        <v>9028319.0779546667</v>
      </c>
      <c r="J21" s="49">
        <f t="shared" si="2"/>
        <v>3939826.5009749094</v>
      </c>
      <c r="K21" s="50">
        <f>+'Total AMI ELECTRIC'!K21+'Total AMI GAS'!K21</f>
        <v>-1378939.2753412183</v>
      </c>
      <c r="L21" s="46">
        <f t="shared" si="3"/>
        <v>228408.28644557809</v>
      </c>
    </row>
    <row r="22" spans="1:20" x14ac:dyDescent="0.25">
      <c r="A22" s="44">
        <v>42947</v>
      </c>
      <c r="B22" s="45">
        <f>+'Total AMI ELECTRIC'!B22+'Total AMI GAS'!B22</f>
        <v>9409653.2500000019</v>
      </c>
      <c r="C22" s="46">
        <f>+'Total AMI ELECTRIC'!C22+'Total AMI GAS'!C22</f>
        <v>9409653.2500000019</v>
      </c>
      <c r="D22" s="45">
        <f>+'Total AMI ELECTRIC'!D22+'Total AMI GAS'!D22</f>
        <v>766747.92364436062</v>
      </c>
      <c r="E22" s="46">
        <f>+'Total AMI ELECTRIC'!E22+'Total AMI GAS'!E22</f>
        <v>106332.41687166668</v>
      </c>
      <c r="F22" s="47">
        <f t="shared" si="0"/>
        <v>-5077885.0766646042</v>
      </c>
      <c r="G22" s="48">
        <f t="shared" si="0"/>
        <v>-477643.06891700003</v>
      </c>
      <c r="H22" s="45">
        <f t="shared" si="1"/>
        <v>4331768.1733353976</v>
      </c>
      <c r="I22" s="46">
        <f t="shared" si="1"/>
        <v>8932010.1810830012</v>
      </c>
      <c r="J22" s="49">
        <f t="shared" si="2"/>
        <v>4600242.0077476036</v>
      </c>
      <c r="K22" s="50">
        <f>+'Total AMI ELECTRIC'!K22+'Total AMI GAS'!K22</f>
        <v>-1610084.7027116613</v>
      </c>
      <c r="L22" s="46">
        <f t="shared" si="3"/>
        <v>231145.42737044301</v>
      </c>
    </row>
    <row r="23" spans="1:20" x14ac:dyDescent="0.25">
      <c r="A23" s="44">
        <v>42978</v>
      </c>
      <c r="B23" s="45">
        <f>+'Total AMI ELECTRIC'!B23+'Total AMI GAS'!B23</f>
        <v>9409653.2500000019</v>
      </c>
      <c r="C23" s="46">
        <f>+'Total AMI ELECTRIC'!C23+'Total AMI GAS'!C23</f>
        <v>9409653.2500000019</v>
      </c>
      <c r="D23" s="45">
        <f>+'Total AMI ELECTRIC'!D23+'Total AMI GAS'!D23</f>
        <v>766747.92364436062</v>
      </c>
      <c r="E23" s="46">
        <f>+'Total AMI ELECTRIC'!E23+'Total AMI GAS'!E23</f>
        <v>106353.279205</v>
      </c>
      <c r="F23" s="47">
        <f t="shared" si="0"/>
        <v>-5844633.0003089644</v>
      </c>
      <c r="G23" s="48">
        <f t="shared" si="0"/>
        <v>-583996.348122</v>
      </c>
      <c r="H23" s="45">
        <f t="shared" si="1"/>
        <v>3565020.2496910375</v>
      </c>
      <c r="I23" s="46">
        <f t="shared" si="1"/>
        <v>8825656.9018780012</v>
      </c>
      <c r="J23" s="49">
        <f t="shared" si="2"/>
        <v>5260636.6521869637</v>
      </c>
      <c r="K23" s="50">
        <f>+'Total AMI ELECTRIC'!K23+'Total AMI GAS'!K23</f>
        <v>-1841222.8282654374</v>
      </c>
      <c r="L23" s="46">
        <f t="shared" si="3"/>
        <v>231138.12555377604</v>
      </c>
    </row>
    <row r="24" spans="1:20" ht="14.4" x14ac:dyDescent="0.3">
      <c r="A24" s="44">
        <v>43008</v>
      </c>
      <c r="B24" s="45">
        <f>+'Total AMI ELECTRIC'!B24+'Total AMI GAS'!B24</f>
        <v>10814587.949999999</v>
      </c>
      <c r="C24" s="46">
        <f>+'Total AMI ELECTRIC'!C24+'Total AMI GAS'!C24</f>
        <v>10814587.949999999</v>
      </c>
      <c r="D24" s="45">
        <f>+'Total AMI ELECTRIC'!D24+'Total AMI GAS'!D24</f>
        <v>766747.92364436062</v>
      </c>
      <c r="E24" s="46">
        <f>+'Total AMI ELECTRIC'!E24+'Total AMI GAS'!E24</f>
        <v>110257.80689208333</v>
      </c>
      <c r="F24" s="47">
        <f t="shared" si="0"/>
        <v>-6611380.9239533246</v>
      </c>
      <c r="G24" s="48">
        <f t="shared" si="0"/>
        <v>-694254.15501408337</v>
      </c>
      <c r="H24" s="45">
        <f t="shared" si="1"/>
        <v>4203207.0260466747</v>
      </c>
      <c r="I24" s="46">
        <f t="shared" si="1"/>
        <v>10120333.794985916</v>
      </c>
      <c r="J24" s="49">
        <f t="shared" si="2"/>
        <v>5917126.7689392418</v>
      </c>
      <c r="K24" s="50">
        <f>+'Total AMI ELECTRIC'!K24+'Total AMI GAS'!K24</f>
        <v>-2070994.3691287339</v>
      </c>
      <c r="L24" s="46">
        <f t="shared" si="3"/>
        <v>229771.54086329648</v>
      </c>
      <c r="M24" s="3"/>
      <c r="N24" s="51"/>
      <c r="O24" s="51"/>
      <c r="P24" s="51"/>
      <c r="Q24" s="51"/>
      <c r="R24" s="51"/>
      <c r="S24" s="51"/>
      <c r="T24" s="51"/>
    </row>
    <row r="25" spans="1:20" ht="14.4" x14ac:dyDescent="0.3">
      <c r="A25" s="44">
        <v>43039</v>
      </c>
      <c r="B25" s="45">
        <f>+'Total AMI ELECTRIC'!B25+'Total AMI GAS'!B25</f>
        <v>11015845.290000003</v>
      </c>
      <c r="C25" s="46">
        <f>+'Total AMI ELECTRIC'!C25+'Total AMI GAS'!C25</f>
        <v>11015845.290000003</v>
      </c>
      <c r="D25" s="45">
        <f>+'Total AMI ELECTRIC'!D25+'Total AMI GAS'!D25</f>
        <v>766747.92364436062</v>
      </c>
      <c r="E25" s="46">
        <f>+'Total AMI ELECTRIC'!E25+'Total AMI GAS'!E25</f>
        <v>114636.93272858334</v>
      </c>
      <c r="F25" s="47">
        <f t="shared" si="0"/>
        <v>-7378128.8475976847</v>
      </c>
      <c r="G25" s="48">
        <f t="shared" si="0"/>
        <v>-808891.08774266671</v>
      </c>
      <c r="H25" s="45">
        <f t="shared" si="1"/>
        <v>3637716.4424023181</v>
      </c>
      <c r="I25" s="46">
        <f t="shared" si="1"/>
        <v>10206954.202257335</v>
      </c>
      <c r="J25" s="49">
        <f t="shared" si="2"/>
        <v>6569237.7598550171</v>
      </c>
      <c r="K25" s="50">
        <f>+'Total AMI ELECTRIC'!K25+'Total AMI GAS'!K25</f>
        <v>-2299233.215949256</v>
      </c>
      <c r="L25" s="46">
        <f t="shared" si="3"/>
        <v>228238.8468205221</v>
      </c>
      <c r="M25" s="3"/>
      <c r="N25" s="51"/>
      <c r="O25" s="51"/>
      <c r="P25" s="51"/>
      <c r="Q25" s="51"/>
      <c r="R25" s="51"/>
      <c r="S25" s="51"/>
      <c r="T25" s="51"/>
    </row>
    <row r="26" spans="1:20" ht="14.4" x14ac:dyDescent="0.3">
      <c r="A26" s="44">
        <v>43069</v>
      </c>
      <c r="B26" s="45">
        <f>+'Total AMI ELECTRIC'!B26+'Total AMI GAS'!B26</f>
        <v>12292342.940000003</v>
      </c>
      <c r="C26" s="46">
        <f>+'Total AMI ELECTRIC'!C26+'Total AMI GAS'!C26</f>
        <v>12292342.940000003</v>
      </c>
      <c r="D26" s="45">
        <f>+'Total AMI ELECTRIC'!D26+'Total AMI GAS'!D26</f>
        <v>766747.92364436062</v>
      </c>
      <c r="E26" s="46">
        <f>+'Total AMI ELECTRIC'!E26+'Total AMI GAS'!E26</f>
        <v>118639.12083950001</v>
      </c>
      <c r="F26" s="47">
        <f t="shared" si="0"/>
        <v>-8144876.7712420449</v>
      </c>
      <c r="G26" s="48">
        <f t="shared" si="0"/>
        <v>-927530.2085821667</v>
      </c>
      <c r="H26" s="45">
        <f t="shared" si="1"/>
        <v>4147466.1687579583</v>
      </c>
      <c r="I26" s="46">
        <f t="shared" si="1"/>
        <v>11364812.731417837</v>
      </c>
      <c r="J26" s="49">
        <f t="shared" si="2"/>
        <v>7217346.5626598783</v>
      </c>
      <c r="K26" s="50">
        <f>+'Total AMI ELECTRIC'!K26+'Total AMI GAS'!K26</f>
        <v>-2526071.2969309576</v>
      </c>
      <c r="L26" s="46">
        <f t="shared" si="3"/>
        <v>226838.08098170161</v>
      </c>
      <c r="M26" s="3"/>
      <c r="N26" s="51"/>
      <c r="O26" s="51"/>
      <c r="P26" s="51"/>
      <c r="Q26" s="51"/>
      <c r="R26" s="51"/>
      <c r="S26" s="51"/>
      <c r="T26" s="51"/>
    </row>
    <row r="27" spans="1:20" ht="14.4" x14ac:dyDescent="0.3">
      <c r="A27" s="44">
        <v>43100</v>
      </c>
      <c r="B27" s="45">
        <f>+'Total AMI ELECTRIC'!B27+'Total AMI GAS'!B27</f>
        <v>15236371.050000004</v>
      </c>
      <c r="C27" s="46">
        <f>+'Total AMI ELECTRIC'!C27+'Total AMI GAS'!C27</f>
        <v>15236371.050000004</v>
      </c>
      <c r="D27" s="45">
        <f>+'Total AMI ELECTRIC'!D27+'Total AMI GAS'!D27</f>
        <v>789253.92364436062</v>
      </c>
      <c r="E27" s="46">
        <f>+'Total AMI ELECTRIC'!E27+'Total AMI GAS'!E27</f>
        <v>144414.29566637502</v>
      </c>
      <c r="F27" s="47">
        <f t="shared" si="0"/>
        <v>-8934130.694886405</v>
      </c>
      <c r="G27" s="48">
        <f t="shared" si="0"/>
        <v>-1071944.5042485418</v>
      </c>
      <c r="H27" s="45">
        <f t="shared" si="1"/>
        <v>6302240.3551135994</v>
      </c>
      <c r="I27" s="46">
        <f t="shared" si="1"/>
        <v>14164426.545751464</v>
      </c>
      <c r="J27" s="49">
        <f t="shared" si="2"/>
        <v>7862186.1906378642</v>
      </c>
      <c r="K27" s="50">
        <f>+'Total AMI ELECTRIC'!K27+'Total AMI GAS'!K27</f>
        <v>-2751765.1667232527</v>
      </c>
      <c r="L27" s="46">
        <f t="shared" si="3"/>
        <v>225693.86979229515</v>
      </c>
      <c r="M27" s="3"/>
      <c r="N27" s="51"/>
      <c r="O27" s="51"/>
      <c r="P27" s="51"/>
      <c r="Q27" s="51"/>
      <c r="R27" s="51"/>
      <c r="S27" s="51"/>
      <c r="T27" s="51"/>
    </row>
    <row r="28" spans="1:20" ht="14.4" x14ac:dyDescent="0.3">
      <c r="A28" s="44">
        <v>43131</v>
      </c>
      <c r="B28" s="45">
        <f>+'Total AMI ELECTRIC'!B28+'Total AMI GAS'!B28</f>
        <v>18766033.630000003</v>
      </c>
      <c r="C28" s="46">
        <f>+'Total AMI ELECTRIC'!C28+'Total AMI GAS'!C28</f>
        <v>18766033.630000003</v>
      </c>
      <c r="D28" s="45">
        <f>+'Total AMI ELECTRIC'!D28+'Total AMI GAS'!D28</f>
        <v>830402.51215100684</v>
      </c>
      <c r="E28" s="46">
        <f>+'Total AMI ELECTRIC'!E28+'Total AMI GAS'!E28</f>
        <v>174455.14155354167</v>
      </c>
      <c r="F28" s="47">
        <f t="shared" si="0"/>
        <v>-9764533.2070374116</v>
      </c>
      <c r="G28" s="48">
        <f t="shared" si="0"/>
        <v>-1246399.6458020834</v>
      </c>
      <c r="H28" s="45">
        <f t="shared" si="1"/>
        <v>9001500.4229625911</v>
      </c>
      <c r="I28" s="46">
        <f t="shared" si="1"/>
        <v>17519633.984197918</v>
      </c>
      <c r="J28" s="49">
        <f t="shared" si="2"/>
        <v>8518133.5612353273</v>
      </c>
      <c r="K28" s="50">
        <f>+'Total AMI ELECTRIC'!K28+'Total AMI GAS'!K28</f>
        <v>-2889514.1145487195</v>
      </c>
      <c r="L28" s="46">
        <f t="shared" si="3"/>
        <v>137748.94782546675</v>
      </c>
      <c r="M28" s="3"/>
      <c r="N28" s="51"/>
      <c r="O28" s="51"/>
      <c r="P28" s="51"/>
      <c r="Q28" s="51"/>
      <c r="R28" s="51"/>
      <c r="S28" s="51"/>
      <c r="T28" s="51"/>
    </row>
    <row r="29" spans="1:20" x14ac:dyDescent="0.25">
      <c r="A29" s="44">
        <v>43159</v>
      </c>
      <c r="B29" s="45">
        <f>+'Total AMI ELECTRIC'!B29+'Total AMI GAS'!B29</f>
        <v>22185561.890000001</v>
      </c>
      <c r="C29" s="46">
        <f>+'Total AMI ELECTRIC'!C29+'Total AMI GAS'!C29</f>
        <v>22185561.890000001</v>
      </c>
      <c r="D29" s="45">
        <f>+'Total AMI ELECTRIC'!D29+'Total AMI GAS'!D29</f>
        <v>830402.51215100684</v>
      </c>
      <c r="E29" s="46">
        <f>+'Total AMI ELECTRIC'!E29+'Total AMI GAS'!E29</f>
        <v>193673.41283991668</v>
      </c>
      <c r="F29" s="47">
        <f t="shared" si="0"/>
        <v>-10594935.719188418</v>
      </c>
      <c r="G29" s="48">
        <f t="shared" si="0"/>
        <v>-1440073.0586420002</v>
      </c>
      <c r="H29" s="45">
        <f t="shared" si="1"/>
        <v>11590626.170811582</v>
      </c>
      <c r="I29" s="46">
        <f t="shared" si="1"/>
        <v>20745488.831358001</v>
      </c>
      <c r="J29" s="49">
        <f t="shared" si="2"/>
        <v>9154862.6605464183</v>
      </c>
      <c r="K29" s="50">
        <f>+'Total AMI ELECTRIC'!K29+'Total AMI GAS'!K29</f>
        <v>-3023227.2254040493</v>
      </c>
      <c r="L29" s="46">
        <f t="shared" si="3"/>
        <v>133713.11085532978</v>
      </c>
      <c r="M29" s="52"/>
      <c r="N29" s="51"/>
      <c r="O29" s="51"/>
      <c r="P29" s="51"/>
      <c r="Q29" s="51"/>
      <c r="R29" s="51"/>
      <c r="S29" s="51"/>
      <c r="T29" s="51"/>
    </row>
    <row r="30" spans="1:20" x14ac:dyDescent="0.25">
      <c r="A30" s="44">
        <v>43190</v>
      </c>
      <c r="B30" s="45">
        <f>+'Total AMI ELECTRIC'!B30+'Total AMI GAS'!B30</f>
        <v>37810314.769999996</v>
      </c>
      <c r="C30" s="46">
        <f>+'Total AMI ELECTRIC'!C30+'Total AMI GAS'!C30</f>
        <v>37810314.769999996</v>
      </c>
      <c r="D30" s="45">
        <f>+'Total AMI ELECTRIC'!D30+'Total AMI GAS'!D30</f>
        <v>830402.51215100684</v>
      </c>
      <c r="E30" s="46">
        <f>+'Total AMI ELECTRIC'!E30+'Total AMI GAS'!E30</f>
        <v>238960.35897754162</v>
      </c>
      <c r="F30" s="47">
        <f t="shared" si="0"/>
        <v>-11425338.231339425</v>
      </c>
      <c r="G30" s="48">
        <f t="shared" si="0"/>
        <v>-1679033.4176195418</v>
      </c>
      <c r="H30" s="45">
        <f t="shared" si="1"/>
        <v>26384976.538660571</v>
      </c>
      <c r="I30" s="46">
        <f t="shared" si="1"/>
        <v>36131281.352380455</v>
      </c>
      <c r="J30" s="49">
        <f t="shared" si="2"/>
        <v>9746304.8137198836</v>
      </c>
      <c r="K30" s="50">
        <f>+'Total AMI ELECTRIC'!K30+'Total AMI GAS'!K30</f>
        <v>-3147430.0775704761</v>
      </c>
      <c r="L30" s="46">
        <f t="shared" si="3"/>
        <v>124202.85216642683</v>
      </c>
      <c r="M30" s="52"/>
      <c r="N30" s="51"/>
      <c r="O30" s="51"/>
      <c r="P30" s="51"/>
      <c r="Q30" s="51"/>
      <c r="R30" s="51"/>
      <c r="S30" s="51"/>
      <c r="T30" s="51"/>
    </row>
    <row r="31" spans="1:20" x14ac:dyDescent="0.25">
      <c r="A31" s="44">
        <v>43220</v>
      </c>
      <c r="B31" s="45">
        <f>+'Total AMI ELECTRIC'!B31+'Total AMI GAS'!B31</f>
        <v>38664752.200000003</v>
      </c>
      <c r="C31" s="46">
        <f>+'Total AMI ELECTRIC'!C31+'Total AMI GAS'!C31</f>
        <v>38664752.200000003</v>
      </c>
      <c r="D31" s="45">
        <f>+'Total AMI ELECTRIC'!D31+'Total AMI GAS'!D31</f>
        <v>830402.51215100684</v>
      </c>
      <c r="E31" s="46">
        <f>+'Total AMI ELECTRIC'!E31+'Total AMI GAS'!E31</f>
        <v>276728.59632454166</v>
      </c>
      <c r="F31" s="47">
        <f t="shared" si="0"/>
        <v>-12255740.743490431</v>
      </c>
      <c r="G31" s="48">
        <f t="shared" si="0"/>
        <v>-1955762.0139440834</v>
      </c>
      <c r="H31" s="45">
        <f t="shared" si="1"/>
        <v>26409011.456509572</v>
      </c>
      <c r="I31" s="46">
        <f t="shared" si="1"/>
        <v>36708990.186055921</v>
      </c>
      <c r="J31" s="49">
        <f t="shared" si="2"/>
        <v>10299978.729546349</v>
      </c>
      <c r="K31" s="50">
        <f>+'Total AMI ELECTRIC'!K31+'Total AMI GAS'!K31</f>
        <v>-3263701.5998940347</v>
      </c>
      <c r="L31" s="46">
        <f t="shared" si="3"/>
        <v>116271.52232355857</v>
      </c>
      <c r="M31" s="52"/>
      <c r="N31" s="53"/>
      <c r="O31" s="51"/>
      <c r="P31" s="51"/>
      <c r="Q31" s="51"/>
      <c r="R31" s="51"/>
      <c r="S31" s="51"/>
      <c r="T31" s="51"/>
    </row>
    <row r="32" spans="1:20" x14ac:dyDescent="0.25">
      <c r="A32" s="44">
        <v>43251</v>
      </c>
      <c r="B32" s="45">
        <f>+'Total AMI ELECTRIC'!B32+'Total AMI GAS'!B32</f>
        <v>38773329.609999999</v>
      </c>
      <c r="C32" s="46">
        <f>+'Total AMI ELECTRIC'!C32+'Total AMI GAS'!C32</f>
        <v>38773329.609999999</v>
      </c>
      <c r="D32" s="45">
        <f>+'Total AMI ELECTRIC'!D32+'Total AMI GAS'!D32</f>
        <v>830402.51215100684</v>
      </c>
      <c r="E32" s="46">
        <f>+'Total AMI ELECTRIC'!E32+'Total AMI GAS'!E32</f>
        <v>244440.23688929164</v>
      </c>
      <c r="F32" s="47">
        <f t="shared" si="0"/>
        <v>-13086143.255641438</v>
      </c>
      <c r="G32" s="48">
        <f t="shared" si="0"/>
        <v>-2200202.2508333749</v>
      </c>
      <c r="H32" s="45">
        <f t="shared" si="1"/>
        <v>25687186.354358561</v>
      </c>
      <c r="I32" s="46">
        <f t="shared" si="1"/>
        <v>36573127.359166622</v>
      </c>
      <c r="J32" s="49">
        <f t="shared" si="2"/>
        <v>10885941.004808061</v>
      </c>
      <c r="K32" s="50">
        <f>+'Total AMI ELECTRIC'!K32+'Total AMI GAS'!K32</f>
        <v>-3386753.6776989941</v>
      </c>
      <c r="L32" s="46">
        <f t="shared" si="3"/>
        <v>123052.07780495938</v>
      </c>
      <c r="M32" s="52"/>
      <c r="N32" s="51"/>
      <c r="O32" s="51"/>
      <c r="P32" s="51"/>
      <c r="Q32" s="51"/>
      <c r="R32" s="51"/>
      <c r="S32" s="51"/>
      <c r="T32" s="51"/>
    </row>
    <row r="33" spans="1:20" x14ac:dyDescent="0.25">
      <c r="A33" s="44">
        <v>43281</v>
      </c>
      <c r="B33" s="45">
        <f>+'Total AMI ELECTRIC'!B33+'Total AMI GAS'!B33</f>
        <v>60548403.5</v>
      </c>
      <c r="C33" s="46">
        <f>+'Total AMI ELECTRIC'!C33+'Total AMI GAS'!C33</f>
        <v>60548403.5</v>
      </c>
      <c r="D33" s="45">
        <f>+'Total AMI ELECTRIC'!D33+'Total AMI GAS'!D33</f>
        <v>830402.51215100684</v>
      </c>
      <c r="E33" s="46">
        <f>+'Total AMI ELECTRIC'!E33+'Total AMI GAS'!E33</f>
        <v>548429.65440816665</v>
      </c>
      <c r="F33" s="47">
        <f t="shared" si="0"/>
        <v>-13916545.767792445</v>
      </c>
      <c r="G33" s="48">
        <f t="shared" si="0"/>
        <v>-2748631.9052415416</v>
      </c>
      <c r="H33" s="45">
        <f t="shared" si="1"/>
        <v>46631857.732207552</v>
      </c>
      <c r="I33" s="46">
        <f t="shared" si="1"/>
        <v>57799771.594758458</v>
      </c>
      <c r="J33" s="49">
        <f t="shared" si="2"/>
        <v>11167913.862550907</v>
      </c>
      <c r="K33" s="50">
        <f>+'Total AMI ELECTRIC'!K33+'Total AMI GAS'!K33</f>
        <v>-3445967.9778249916</v>
      </c>
      <c r="L33" s="46">
        <f t="shared" si="3"/>
        <v>59214.300125997514</v>
      </c>
      <c r="M33" s="52"/>
      <c r="N33" s="51"/>
      <c r="O33" s="51"/>
      <c r="P33" s="51"/>
      <c r="Q33" s="51"/>
      <c r="R33" s="51"/>
      <c r="S33" s="51"/>
      <c r="T33" s="51"/>
    </row>
    <row r="34" spans="1:20" x14ac:dyDescent="0.25">
      <c r="A34" s="44">
        <v>43312</v>
      </c>
      <c r="B34" s="45">
        <f>+'Total AMI ELECTRIC'!B34+'Total AMI GAS'!B34</f>
        <v>60548403.5</v>
      </c>
      <c r="C34" s="46">
        <f>+'Total AMI ELECTRIC'!C34+'Total AMI GAS'!C34</f>
        <v>60548403.5</v>
      </c>
      <c r="D34" s="45">
        <f>+'Total AMI ELECTRIC'!D34+'Total AMI GAS'!D34</f>
        <v>830402.51215100684</v>
      </c>
      <c r="E34" s="46">
        <f>+'Total AMI ELECTRIC'!E34+'Total AMI GAS'!E34</f>
        <v>937133.62440816686</v>
      </c>
      <c r="F34" s="47">
        <f t="shared" ref="F34:F45" si="4">+F33-D34</f>
        <v>-14746948.279943451</v>
      </c>
      <c r="G34" s="48">
        <f t="shared" ref="G34:G45" si="5">+G33-E34</f>
        <v>-3685765.5296497084</v>
      </c>
      <c r="H34" s="45">
        <f t="shared" ref="H34:H45" si="6">B34+F34</f>
        <v>45801455.220056549</v>
      </c>
      <c r="I34" s="46">
        <f t="shared" ref="I34:I45" si="7">C34+G34</f>
        <v>56862637.970350295</v>
      </c>
      <c r="J34" s="49">
        <f t="shared" ref="J34:J45" si="8">I34-H34</f>
        <v>11061182.750293747</v>
      </c>
      <c r="K34" s="50">
        <f>+'Total AMI ELECTRIC'!K34+'Total AMI GAS'!K34</f>
        <v>-3423554.4442509869</v>
      </c>
      <c r="L34" s="46">
        <f t="shared" ref="L34:L45" si="9">-K34+K33</f>
        <v>-22413.533574004658</v>
      </c>
      <c r="M34" s="52"/>
      <c r="N34" s="51"/>
      <c r="O34" s="51"/>
      <c r="P34" s="51"/>
      <c r="Q34" s="51"/>
      <c r="R34" s="51"/>
      <c r="S34" s="51"/>
      <c r="T34" s="51"/>
    </row>
    <row r="35" spans="1:20" x14ac:dyDescent="0.25">
      <c r="A35" s="44">
        <v>43343</v>
      </c>
      <c r="B35" s="45">
        <f>+'Total AMI ELECTRIC'!B35+'Total AMI GAS'!B35</f>
        <v>60548403.5</v>
      </c>
      <c r="C35" s="46">
        <f>+'Total AMI ELECTRIC'!C35+'Total AMI GAS'!C35</f>
        <v>60548403.5</v>
      </c>
      <c r="D35" s="45">
        <f>+'Total AMI ELECTRIC'!D35+'Total AMI GAS'!D35</f>
        <v>830402.51215100684</v>
      </c>
      <c r="E35" s="46">
        <f>+'Total AMI ELECTRIC'!E35+'Total AMI GAS'!E35</f>
        <v>937133.62440816686</v>
      </c>
      <c r="F35" s="47">
        <f t="shared" si="4"/>
        <v>-15577350.792094458</v>
      </c>
      <c r="G35" s="48">
        <f t="shared" si="5"/>
        <v>-4622899.1540578753</v>
      </c>
      <c r="H35" s="45">
        <f t="shared" si="6"/>
        <v>44971052.707905546</v>
      </c>
      <c r="I35" s="46">
        <f t="shared" si="7"/>
        <v>55925504.345942125</v>
      </c>
      <c r="J35" s="49">
        <f t="shared" si="8"/>
        <v>10954451.638036579</v>
      </c>
      <c r="K35" s="50">
        <f>+'Total AMI ELECTRIC'!K35+'Total AMI GAS'!K35</f>
        <v>-3401140.9106769841</v>
      </c>
      <c r="L35" s="46">
        <f t="shared" si="9"/>
        <v>-22413.533574002795</v>
      </c>
      <c r="M35" s="52"/>
      <c r="N35" s="51"/>
      <c r="O35" s="51"/>
      <c r="P35" s="51"/>
      <c r="Q35" s="51"/>
      <c r="R35" s="51"/>
      <c r="S35" s="51"/>
      <c r="T35" s="51"/>
    </row>
    <row r="36" spans="1:20" x14ac:dyDescent="0.25">
      <c r="A36" s="44">
        <v>43373</v>
      </c>
      <c r="B36" s="45">
        <f>+'Total AMI ELECTRIC'!B36+'Total AMI GAS'!B36</f>
        <v>60548403.5</v>
      </c>
      <c r="C36" s="46">
        <f>+'Total AMI ELECTRIC'!C36+'Total AMI GAS'!C36</f>
        <v>60548403.5</v>
      </c>
      <c r="D36" s="45">
        <f>+'Total AMI ELECTRIC'!D36+'Total AMI GAS'!D36</f>
        <v>830402.51215100684</v>
      </c>
      <c r="E36" s="46">
        <f>+'Total AMI ELECTRIC'!E36+'Total AMI GAS'!E36</f>
        <v>937133.62440816686</v>
      </c>
      <c r="F36" s="47">
        <f t="shared" si="4"/>
        <v>-16407753.304245465</v>
      </c>
      <c r="G36" s="48">
        <f t="shared" si="5"/>
        <v>-5560032.7784660421</v>
      </c>
      <c r="H36" s="45">
        <f t="shared" si="6"/>
        <v>44140650.195754535</v>
      </c>
      <c r="I36" s="46">
        <f t="shared" si="7"/>
        <v>54988370.721533954</v>
      </c>
      <c r="J36" s="49">
        <f t="shared" si="8"/>
        <v>10847720.525779419</v>
      </c>
      <c r="K36" s="50">
        <f>+'Total AMI ELECTRIC'!K36+'Total AMI GAS'!K36</f>
        <v>-3378727.3771029804</v>
      </c>
      <c r="L36" s="46">
        <f t="shared" si="9"/>
        <v>-22413.533574003726</v>
      </c>
      <c r="M36" s="52"/>
      <c r="N36" s="51"/>
      <c r="O36" s="51"/>
      <c r="P36" s="51"/>
      <c r="Q36" s="51"/>
      <c r="R36" s="51"/>
      <c r="S36" s="51"/>
      <c r="T36" s="51"/>
    </row>
    <row r="37" spans="1:20" x14ac:dyDescent="0.25">
      <c r="A37" s="44">
        <v>43404</v>
      </c>
      <c r="B37" s="45">
        <f>+'Total AMI ELECTRIC'!B37+'Total AMI GAS'!B37</f>
        <v>60548403.5</v>
      </c>
      <c r="C37" s="46">
        <f>+'Total AMI ELECTRIC'!C37+'Total AMI GAS'!C37</f>
        <v>60548403.5</v>
      </c>
      <c r="D37" s="45">
        <f>+'Total AMI ELECTRIC'!D37+'Total AMI GAS'!D37</f>
        <v>830402.51215100684</v>
      </c>
      <c r="E37" s="46">
        <f>+'Total AMI ELECTRIC'!E37+'Total AMI GAS'!E37</f>
        <v>937133.62440816686</v>
      </c>
      <c r="F37" s="47">
        <f t="shared" si="4"/>
        <v>-17238155.816396471</v>
      </c>
      <c r="G37" s="48">
        <f t="shared" si="5"/>
        <v>-6497166.402874209</v>
      </c>
      <c r="H37" s="45">
        <f t="shared" si="6"/>
        <v>43310247.683603525</v>
      </c>
      <c r="I37" s="46">
        <f t="shared" si="7"/>
        <v>54051237.097125791</v>
      </c>
      <c r="J37" s="49">
        <f t="shared" si="8"/>
        <v>10740989.413522266</v>
      </c>
      <c r="K37" s="50">
        <f>+'Total AMI ELECTRIC'!K37+'Total AMI GAS'!K37</f>
        <v>-3356313.8435289776</v>
      </c>
      <c r="L37" s="46">
        <f t="shared" si="9"/>
        <v>-22413.533574002795</v>
      </c>
      <c r="M37" s="52"/>
      <c r="N37" s="51"/>
      <c r="O37" s="51"/>
      <c r="P37" s="51"/>
      <c r="Q37" s="51"/>
      <c r="R37" s="51"/>
      <c r="S37" s="51"/>
      <c r="T37" s="51"/>
    </row>
    <row r="38" spans="1:20" x14ac:dyDescent="0.25">
      <c r="A38" s="44">
        <v>43434</v>
      </c>
      <c r="B38" s="45">
        <f>+'Total AMI ELECTRIC'!B38+'Total AMI GAS'!B38</f>
        <v>60548403.5</v>
      </c>
      <c r="C38" s="46">
        <f>+'Total AMI ELECTRIC'!C38+'Total AMI GAS'!C38</f>
        <v>60548403.5</v>
      </c>
      <c r="D38" s="45">
        <f>+'Total AMI ELECTRIC'!D38+'Total AMI GAS'!D38</f>
        <v>830402.51215100684</v>
      </c>
      <c r="E38" s="46">
        <f>+'Total AMI ELECTRIC'!E38+'Total AMI GAS'!E38</f>
        <v>937133.62440816686</v>
      </c>
      <c r="F38" s="47">
        <f t="shared" si="4"/>
        <v>-18068558.328547478</v>
      </c>
      <c r="G38" s="48">
        <f t="shared" si="5"/>
        <v>-7434300.0272823758</v>
      </c>
      <c r="H38" s="45">
        <f t="shared" si="6"/>
        <v>42479845.171452522</v>
      </c>
      <c r="I38" s="46">
        <f t="shared" si="7"/>
        <v>53114103.472717628</v>
      </c>
      <c r="J38" s="49">
        <f t="shared" si="8"/>
        <v>10634258.301265106</v>
      </c>
      <c r="K38" s="50">
        <f>+'Total AMI ELECTRIC'!K38+'Total AMI GAS'!K38</f>
        <v>-3333900.3099549739</v>
      </c>
      <c r="L38" s="46">
        <f t="shared" si="9"/>
        <v>-22413.533574003726</v>
      </c>
      <c r="M38" s="52"/>
      <c r="N38" s="51"/>
      <c r="O38" s="51"/>
      <c r="P38" s="51"/>
      <c r="Q38" s="51"/>
      <c r="R38" s="51"/>
      <c r="S38" s="51"/>
      <c r="T38" s="51"/>
    </row>
    <row r="39" spans="1:20" x14ac:dyDescent="0.25">
      <c r="A39" s="44">
        <v>43465</v>
      </c>
      <c r="B39" s="45">
        <f>+'Total AMI ELECTRIC'!B39+'Total AMI GAS'!B39</f>
        <v>60548403.5</v>
      </c>
      <c r="C39" s="46">
        <f>+'Total AMI ELECTRIC'!C39+'Total AMI GAS'!C39</f>
        <v>60548403.5</v>
      </c>
      <c r="D39" s="45">
        <f>+'Total AMI ELECTRIC'!D39+'Total AMI GAS'!D39</f>
        <v>830402.51215100684</v>
      </c>
      <c r="E39" s="46">
        <f>+'Total AMI ELECTRIC'!E39+'Total AMI GAS'!E39</f>
        <v>937133.62440816686</v>
      </c>
      <c r="F39" s="47">
        <f t="shared" si="4"/>
        <v>-18898960.840698484</v>
      </c>
      <c r="G39" s="48">
        <f t="shared" si="5"/>
        <v>-8371433.6516905427</v>
      </c>
      <c r="H39" s="45">
        <f t="shared" si="6"/>
        <v>41649442.659301519</v>
      </c>
      <c r="I39" s="46">
        <f t="shared" si="7"/>
        <v>52176969.848309457</v>
      </c>
      <c r="J39" s="49">
        <f t="shared" si="8"/>
        <v>10527527.189007938</v>
      </c>
      <c r="K39" s="50">
        <f>+'Total AMI ELECTRIC'!K39+'Total AMI GAS'!K39</f>
        <v>-3311486.7763809701</v>
      </c>
      <c r="L39" s="46">
        <f t="shared" si="9"/>
        <v>-22413.533574003726</v>
      </c>
      <c r="M39" s="52"/>
      <c r="N39" s="51"/>
      <c r="O39" s="51"/>
      <c r="P39" s="51"/>
      <c r="Q39" s="51"/>
      <c r="R39" s="51"/>
      <c r="S39" s="51"/>
      <c r="T39" s="51"/>
    </row>
    <row r="40" spans="1:20" x14ac:dyDescent="0.25">
      <c r="A40" s="44">
        <v>43496</v>
      </c>
      <c r="B40" s="45">
        <f>+'Total AMI ELECTRIC'!B40+'Total AMI GAS'!B40</f>
        <v>60548403.5</v>
      </c>
      <c r="C40" s="46">
        <f>+'Total AMI ELECTRIC'!C40+'Total AMI GAS'!C40</f>
        <v>60548403.5</v>
      </c>
      <c r="D40" s="45">
        <f>+'Total AMI ELECTRIC'!D40+'Total AMI GAS'!D40</f>
        <v>1326264.376067254</v>
      </c>
      <c r="E40" s="46">
        <f>+'Total AMI ELECTRIC'!E40+'Total AMI GAS'!E40</f>
        <v>937133.62440816686</v>
      </c>
      <c r="F40" s="47">
        <f t="shared" si="4"/>
        <v>-20225225.216765739</v>
      </c>
      <c r="G40" s="48">
        <f t="shared" si="5"/>
        <v>-9308567.2760987096</v>
      </c>
      <c r="H40" s="45">
        <f t="shared" si="6"/>
        <v>40323178.283234261</v>
      </c>
      <c r="I40" s="46">
        <f t="shared" si="7"/>
        <v>51239836.223901287</v>
      </c>
      <c r="J40" s="49">
        <f t="shared" si="8"/>
        <v>10916657.940667026</v>
      </c>
      <c r="K40" s="50">
        <f>+'Total AMI ELECTRIC'!K40+'Total AMI GAS'!K40</f>
        <v>-3393204.234229377</v>
      </c>
      <c r="L40" s="46">
        <f t="shared" si="9"/>
        <v>81717.457848406862</v>
      </c>
      <c r="M40" s="52"/>
      <c r="N40" s="51"/>
      <c r="O40" s="51"/>
      <c r="P40" s="51"/>
      <c r="Q40" s="51"/>
      <c r="R40" s="51"/>
      <c r="S40" s="51"/>
      <c r="T40" s="51"/>
    </row>
    <row r="41" spans="1:20" x14ac:dyDescent="0.25">
      <c r="A41" s="44">
        <v>43524</v>
      </c>
      <c r="B41" s="45">
        <f>+'Total AMI ELECTRIC'!B41+'Total AMI GAS'!B41</f>
        <v>60548403.5</v>
      </c>
      <c r="C41" s="46">
        <f>+'Total AMI ELECTRIC'!C41+'Total AMI GAS'!C41</f>
        <v>60548403.5</v>
      </c>
      <c r="D41" s="45">
        <f>+'Total AMI ELECTRIC'!D41+'Total AMI GAS'!D41</f>
        <v>1326264.376067254</v>
      </c>
      <c r="E41" s="46">
        <f>+'Total AMI ELECTRIC'!E41+'Total AMI GAS'!E41</f>
        <v>937133.62440816686</v>
      </c>
      <c r="F41" s="47">
        <f t="shared" si="4"/>
        <v>-21551489.592832994</v>
      </c>
      <c r="G41" s="48">
        <f t="shared" si="5"/>
        <v>-10245700.900506876</v>
      </c>
      <c r="H41" s="45">
        <f t="shared" si="6"/>
        <v>38996913.907167003</v>
      </c>
      <c r="I41" s="46">
        <f t="shared" si="7"/>
        <v>50302702.599493124</v>
      </c>
      <c r="J41" s="49">
        <f t="shared" si="8"/>
        <v>11305788.692326121</v>
      </c>
      <c r="K41" s="50">
        <f>+'Total AMI ELECTRIC'!K41+'Total AMI GAS'!K41</f>
        <v>-3474921.6920777867</v>
      </c>
      <c r="L41" s="46">
        <f t="shared" si="9"/>
        <v>81717.457848409656</v>
      </c>
      <c r="M41" s="52"/>
      <c r="N41" s="51"/>
      <c r="O41" s="51"/>
      <c r="P41" s="51"/>
      <c r="Q41" s="51"/>
      <c r="R41" s="51"/>
      <c r="S41" s="51"/>
      <c r="T41" s="51"/>
    </row>
    <row r="42" spans="1:20" x14ac:dyDescent="0.25">
      <c r="A42" s="44">
        <v>43555</v>
      </c>
      <c r="B42" s="45">
        <f>+'Total AMI ELECTRIC'!B42+'Total AMI GAS'!B42</f>
        <v>60548403.5</v>
      </c>
      <c r="C42" s="46">
        <f>+'Total AMI ELECTRIC'!C42+'Total AMI GAS'!C42</f>
        <v>60548403.5</v>
      </c>
      <c r="D42" s="45">
        <f>+'Total AMI ELECTRIC'!D42+'Total AMI GAS'!D42</f>
        <v>1326264.376067254</v>
      </c>
      <c r="E42" s="46">
        <f>+'Total AMI ELECTRIC'!E42+'Total AMI GAS'!E42</f>
        <v>937133.62440816686</v>
      </c>
      <c r="F42" s="47">
        <f t="shared" si="4"/>
        <v>-22877753.968900248</v>
      </c>
      <c r="G42" s="48">
        <f t="shared" si="5"/>
        <v>-11182834.524915043</v>
      </c>
      <c r="H42" s="45">
        <f t="shared" si="6"/>
        <v>37670649.531099752</v>
      </c>
      <c r="I42" s="46">
        <f t="shared" si="7"/>
        <v>49365568.97508496</v>
      </c>
      <c r="J42" s="49">
        <f t="shared" si="8"/>
        <v>11694919.443985209</v>
      </c>
      <c r="K42" s="50">
        <f>+'Total AMI ELECTRIC'!K42+'Total AMI GAS'!K42</f>
        <v>-3556639.1499261945</v>
      </c>
      <c r="L42" s="46">
        <f t="shared" si="9"/>
        <v>81717.457848407794</v>
      </c>
      <c r="M42" s="52"/>
      <c r="N42" s="51"/>
      <c r="O42" s="51"/>
      <c r="P42" s="51"/>
      <c r="Q42" s="51"/>
      <c r="R42" s="51"/>
      <c r="S42" s="51"/>
      <c r="T42" s="51"/>
    </row>
    <row r="43" spans="1:20" x14ac:dyDescent="0.25">
      <c r="A43" s="44">
        <v>43585</v>
      </c>
      <c r="B43" s="45">
        <f>+'Total AMI ELECTRIC'!B43+'Total AMI GAS'!B43</f>
        <v>60548403.5</v>
      </c>
      <c r="C43" s="46">
        <f>+'Total AMI ELECTRIC'!C43+'Total AMI GAS'!C43</f>
        <v>60548403.5</v>
      </c>
      <c r="D43" s="45">
        <f>+'Total AMI ELECTRIC'!D43+'Total AMI GAS'!D43</f>
        <v>1326264.376067254</v>
      </c>
      <c r="E43" s="46">
        <f>+'Total AMI ELECTRIC'!E43+'Total AMI GAS'!E43</f>
        <v>937133.62440816686</v>
      </c>
      <c r="F43" s="47">
        <f t="shared" si="4"/>
        <v>-24204018.344967503</v>
      </c>
      <c r="G43" s="48">
        <f t="shared" si="5"/>
        <v>-12119968.14932321</v>
      </c>
      <c r="H43" s="45">
        <f t="shared" si="6"/>
        <v>36344385.155032501</v>
      </c>
      <c r="I43" s="46">
        <f t="shared" si="7"/>
        <v>48428435.35067679</v>
      </c>
      <c r="J43" s="49">
        <f t="shared" si="8"/>
        <v>12084050.195644289</v>
      </c>
      <c r="K43" s="50">
        <f>+'Total AMI ELECTRIC'!K43+'Total AMI GAS'!K43</f>
        <v>-3638356.6077746032</v>
      </c>
      <c r="L43" s="46">
        <f t="shared" si="9"/>
        <v>81717.457848408725</v>
      </c>
      <c r="M43" s="52"/>
      <c r="N43" s="51"/>
      <c r="O43" s="51"/>
      <c r="P43" s="51"/>
      <c r="Q43" s="51"/>
      <c r="R43" s="51"/>
      <c r="S43" s="51"/>
      <c r="T43" s="51"/>
    </row>
    <row r="44" spans="1:20" x14ac:dyDescent="0.25">
      <c r="A44" s="44">
        <v>43616</v>
      </c>
      <c r="B44" s="45">
        <f>+'Total AMI ELECTRIC'!B44+'Total AMI GAS'!B44</f>
        <v>60548403.5</v>
      </c>
      <c r="C44" s="46">
        <f>+'Total AMI ELECTRIC'!C44+'Total AMI GAS'!C44</f>
        <v>60548403.5</v>
      </c>
      <c r="D44" s="45">
        <f>+'Total AMI ELECTRIC'!D44+'Total AMI GAS'!D44</f>
        <v>1326264.376067254</v>
      </c>
      <c r="E44" s="46">
        <f>+'Total AMI ELECTRIC'!E44+'Total AMI GAS'!E44</f>
        <v>937133.62440816686</v>
      </c>
      <c r="F44" s="47">
        <f t="shared" si="4"/>
        <v>-25530282.721034758</v>
      </c>
      <c r="G44" s="48">
        <f t="shared" si="5"/>
        <v>-13057101.773731377</v>
      </c>
      <c r="H44" s="45">
        <f t="shared" si="6"/>
        <v>35018120.778965242</v>
      </c>
      <c r="I44" s="46">
        <f t="shared" si="7"/>
        <v>47491301.726268619</v>
      </c>
      <c r="J44" s="49">
        <f t="shared" si="8"/>
        <v>12473180.947303377</v>
      </c>
      <c r="K44" s="50">
        <f>+'Total AMI ELECTRIC'!K44+'Total AMI GAS'!K44</f>
        <v>-3720074.0656230114</v>
      </c>
      <c r="L44" s="46">
        <f t="shared" si="9"/>
        <v>81717.457848408259</v>
      </c>
      <c r="M44" s="52"/>
      <c r="N44" s="51"/>
      <c r="O44" s="51"/>
      <c r="P44" s="51"/>
      <c r="Q44" s="51"/>
      <c r="R44" s="51"/>
      <c r="S44" s="51"/>
      <c r="T44" s="51"/>
    </row>
    <row r="45" spans="1:20" x14ac:dyDescent="0.25">
      <c r="A45" s="44">
        <v>43646</v>
      </c>
      <c r="B45" s="45">
        <f>+'Total AMI ELECTRIC'!B45+'Total AMI GAS'!B45</f>
        <v>60548403.5</v>
      </c>
      <c r="C45" s="46">
        <f>+'Total AMI ELECTRIC'!C45+'Total AMI GAS'!C45</f>
        <v>60548403.5</v>
      </c>
      <c r="D45" s="45">
        <f>+'Total AMI ELECTRIC'!D45+'Total AMI GAS'!D45</f>
        <v>1326264.376067254</v>
      </c>
      <c r="E45" s="46">
        <f>+'Total AMI ELECTRIC'!E45+'Total AMI GAS'!E45</f>
        <v>937133.62440816686</v>
      </c>
      <c r="F45" s="47">
        <f t="shared" si="4"/>
        <v>-26856547.097102012</v>
      </c>
      <c r="G45" s="48">
        <f t="shared" si="5"/>
        <v>-13994235.398139544</v>
      </c>
      <c r="H45" s="45">
        <f t="shared" si="6"/>
        <v>33691856.402897984</v>
      </c>
      <c r="I45" s="46">
        <f t="shared" si="7"/>
        <v>46554168.101860456</v>
      </c>
      <c r="J45" s="49">
        <f t="shared" si="8"/>
        <v>12862311.698962472</v>
      </c>
      <c r="K45" s="50">
        <f>+'Total AMI ELECTRIC'!K45+'Total AMI GAS'!K45</f>
        <v>-3801791.5234714188</v>
      </c>
      <c r="L45" s="46">
        <f t="shared" si="9"/>
        <v>81717.457848407328</v>
      </c>
      <c r="M45" s="52"/>
      <c r="N45" s="51"/>
      <c r="O45" s="51"/>
      <c r="P45" s="51"/>
      <c r="Q45" s="51"/>
      <c r="R45" s="51"/>
      <c r="S45" s="51"/>
      <c r="T45" s="51"/>
    </row>
    <row r="46" spans="1:20" ht="13.8" thickBot="1" x14ac:dyDescent="0.3">
      <c r="A46" s="54"/>
      <c r="B46" s="55"/>
      <c r="C46" s="56"/>
      <c r="D46" s="55"/>
      <c r="E46" s="56"/>
      <c r="F46" s="55"/>
      <c r="G46" s="56"/>
      <c r="H46" s="55"/>
      <c r="I46" s="56"/>
      <c r="J46" s="57"/>
      <c r="K46" s="56"/>
      <c r="L46" s="56"/>
      <c r="M46" s="52"/>
      <c r="N46" s="51"/>
      <c r="O46" s="51"/>
      <c r="P46" s="51"/>
      <c r="Q46" s="51"/>
      <c r="R46" s="51"/>
      <c r="S46" s="51"/>
      <c r="T46" s="51"/>
    </row>
    <row r="47" spans="1:20" ht="13.8" thickBot="1" x14ac:dyDescent="0.3">
      <c r="A47" s="58"/>
      <c r="B47" s="58">
        <f>(B21+B33+SUM(B22:B32)*2)/24</f>
        <v>21612705.203750003</v>
      </c>
      <c r="C47" s="59">
        <f>(C21+C33+SUM(C22:C32)*2)/24</f>
        <v>21612705.203750003</v>
      </c>
      <c r="D47" s="58">
        <f>SUM(D22:D46)</f>
        <v>22545409.944081772</v>
      </c>
      <c r="E47" s="59">
        <f>SUM(E22:E46)</f>
        <v>13622924.74609421</v>
      </c>
      <c r="F47" s="58">
        <f>(F21+F33+SUM(F22:F32)*2)/24</f>
        <v>-9019297.3276463728</v>
      </c>
      <c r="G47" s="59">
        <f>(G21+G33+SUM(G22:G32)*2)/24</f>
        <v>-1220475.0865092482</v>
      </c>
      <c r="H47" s="58">
        <f>(H21+H33+SUM(H22:H32)*2)/24</f>
        <v>12593407.876103625</v>
      </c>
      <c r="I47" s="59">
        <f>(I21+I33+SUM(I22:I32)*2)/24</f>
        <v>20392230.117240753</v>
      </c>
      <c r="J47" s="60">
        <f>I47-H47</f>
        <v>7798822.2411371283</v>
      </c>
      <c r="K47" s="61">
        <f>(K21+K33+SUM(K22:K32)*2)/24</f>
        <v>-2601870.9917840566</v>
      </c>
      <c r="L47" s="61">
        <f>SUM(L22:L46)</f>
        <v>2422852.2481302004</v>
      </c>
      <c r="M47" s="52"/>
      <c r="N47" s="62"/>
      <c r="O47" s="63"/>
      <c r="P47" s="51"/>
      <c r="Q47" s="51"/>
      <c r="R47" s="51"/>
      <c r="S47" s="51"/>
      <c r="T47" s="51"/>
    </row>
    <row r="48" spans="1:20" ht="13.8" thickTop="1" x14ac:dyDescent="0.25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N48" s="51"/>
      <c r="O48" s="51"/>
      <c r="P48" s="51"/>
      <c r="Q48" s="51"/>
      <c r="R48" s="51"/>
      <c r="S48" s="51"/>
      <c r="T48" s="51"/>
    </row>
    <row r="49" spans="1:20" x14ac:dyDescent="0.25">
      <c r="A49" s="67" t="s">
        <v>41</v>
      </c>
      <c r="B49" s="67">
        <f>+C33</f>
        <v>60548403.5</v>
      </c>
      <c r="C49" s="64"/>
      <c r="D49" s="51"/>
      <c r="E49" s="51"/>
      <c r="F49" s="65"/>
      <c r="G49" s="64"/>
      <c r="H49" s="51"/>
      <c r="I49" s="64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 x14ac:dyDescent="0.25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 ht="14.4" x14ac:dyDescent="0.3">
      <c r="A52" s="3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"/>
      <c r="N52" s="3"/>
      <c r="O52" s="3"/>
    </row>
    <row r="53" spans="1:20" ht="14.4" x14ac:dyDescent="0.3">
      <c r="A53" s="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"/>
      <c r="N53" s="3"/>
      <c r="O53" s="3"/>
      <c r="P53" s="3"/>
    </row>
    <row r="54" spans="1:20" x14ac:dyDescent="0.25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20" x14ac:dyDescent="0.25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zoomScale="80" zoomScaleNormal="80" workbookViewId="0">
      <pane xSplit="1" ySplit="11" topLeftCell="B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 outlineLevelRow="1" x14ac:dyDescent="0.25"/>
  <cols>
    <col min="1" max="1" width="37.33203125" style="14" customWidth="1"/>
    <col min="2" max="2" width="15.88671875" style="14" customWidth="1"/>
    <col min="3" max="3" width="16" style="14" customWidth="1"/>
    <col min="4" max="4" width="14.6640625" style="14" customWidth="1"/>
    <col min="5" max="5" width="13.44140625" style="14" customWidth="1"/>
    <col min="6" max="6" width="14.5546875" style="14" customWidth="1"/>
    <col min="7" max="7" width="12.33203125" style="14" customWidth="1"/>
    <col min="8" max="8" width="13" style="14" customWidth="1"/>
    <col min="9" max="9" width="13.33203125" style="14" customWidth="1"/>
    <col min="10" max="12" width="12.6640625" style="14" customWidth="1"/>
    <col min="13" max="16" width="11.33203125" style="14" customWidth="1"/>
    <col min="17" max="17" width="8.88671875" style="14"/>
    <col min="18" max="18" width="10.6640625" style="14" customWidth="1"/>
    <col min="19" max="22" width="8.88671875" style="14"/>
    <col min="23" max="23" width="9.33203125" style="14" customWidth="1"/>
    <col min="24" max="16384" width="8.88671875" style="14"/>
  </cols>
  <sheetData>
    <row r="1" spans="1:23" s="7" customFormat="1" ht="14.4" x14ac:dyDescent="0.3">
      <c r="A1" s="1" t="s">
        <v>39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  <c r="M1" s="2"/>
      <c r="N1" s="5"/>
      <c r="O1" s="6"/>
      <c r="P1" s="5"/>
      <c r="Q1" s="2"/>
      <c r="R1" s="2"/>
      <c r="S1" s="2"/>
      <c r="T1" s="2"/>
      <c r="U1" s="5"/>
    </row>
    <row r="2" spans="1:23" s="7" customFormat="1" x14ac:dyDescent="0.25">
      <c r="A2" s="1" t="s">
        <v>42</v>
      </c>
      <c r="C2" s="8"/>
      <c r="D2" s="9"/>
      <c r="F2" s="10"/>
      <c r="G2" s="11"/>
      <c r="H2" s="11"/>
      <c r="I2" s="12"/>
      <c r="J2" s="2"/>
      <c r="K2" s="2"/>
      <c r="L2" s="4"/>
      <c r="M2" s="2"/>
      <c r="N2" s="13"/>
      <c r="O2" s="6"/>
      <c r="P2" s="5"/>
      <c r="S2" s="2"/>
      <c r="T2" s="2"/>
      <c r="U2" s="2"/>
    </row>
    <row r="3" spans="1:23" s="7" customFormat="1" ht="12.75" customHeight="1" x14ac:dyDescent="0.25">
      <c r="A3" s="14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3" s="7" customFormat="1" ht="14.4" x14ac:dyDescent="0.3">
      <c r="A4" s="17"/>
      <c r="B4" s="18"/>
      <c r="C4" s="18"/>
      <c r="D4" s="18"/>
      <c r="E4" s="18"/>
      <c r="F4" s="18"/>
      <c r="G4" s="18"/>
      <c r="H4" s="18"/>
      <c r="I4" s="18"/>
      <c r="J4" s="19"/>
      <c r="K4" s="3"/>
      <c r="L4" s="3"/>
      <c r="M4" s="3"/>
      <c r="N4" s="3"/>
      <c r="O4" s="19"/>
      <c r="P4" s="19"/>
    </row>
    <row r="5" spans="1:23" s="7" customFormat="1" ht="14.4" x14ac:dyDescent="0.3">
      <c r="A5" s="17"/>
      <c r="B5" s="3"/>
      <c r="C5" s="3"/>
      <c r="D5" s="3"/>
      <c r="E5" s="3"/>
      <c r="I5" s="20"/>
      <c r="J5" s="20"/>
      <c r="K5" s="3"/>
      <c r="L5" s="3"/>
      <c r="M5" s="3"/>
      <c r="N5" s="3"/>
      <c r="O5" s="20"/>
      <c r="P5" s="20"/>
      <c r="Q5" s="20"/>
      <c r="R5" s="20"/>
      <c r="S5" s="20"/>
      <c r="T5" s="20"/>
      <c r="U5" s="20"/>
      <c r="V5" s="20"/>
      <c r="W5" s="21"/>
    </row>
    <row r="6" spans="1:23" ht="5.0999999999999996" customHeight="1" thickBot="1" x14ac:dyDescent="0.3"/>
    <row r="7" spans="1:23" x14ac:dyDescent="0.25">
      <c r="A7" s="22" t="s">
        <v>30</v>
      </c>
      <c r="B7" s="23" t="s">
        <v>29</v>
      </c>
      <c r="C7" s="24"/>
      <c r="D7" s="23" t="s">
        <v>28</v>
      </c>
      <c r="E7" s="24"/>
      <c r="F7" s="23" t="s">
        <v>27</v>
      </c>
      <c r="G7" s="24"/>
      <c r="H7" s="23" t="s">
        <v>26</v>
      </c>
      <c r="I7" s="24"/>
      <c r="J7" s="25" t="s">
        <v>25</v>
      </c>
      <c r="K7" s="26" t="s">
        <v>24</v>
      </c>
      <c r="L7" s="26" t="s">
        <v>23</v>
      </c>
    </row>
    <row r="8" spans="1:23" x14ac:dyDescent="0.25">
      <c r="A8" s="27"/>
      <c r="B8" s="28"/>
      <c r="C8" s="29"/>
      <c r="D8" s="30"/>
      <c r="E8" s="31"/>
      <c r="F8" s="30"/>
      <c r="G8" s="29"/>
      <c r="H8" s="28"/>
      <c r="I8" s="32"/>
      <c r="J8" s="33"/>
      <c r="K8" s="34"/>
      <c r="L8" s="34" t="s">
        <v>22</v>
      </c>
    </row>
    <row r="9" spans="1:23" x14ac:dyDescent="0.25">
      <c r="A9" s="35"/>
      <c r="B9" s="36" t="s">
        <v>18</v>
      </c>
      <c r="C9" s="32" t="s">
        <v>19</v>
      </c>
      <c r="D9" s="36" t="s">
        <v>21</v>
      </c>
      <c r="E9" s="32" t="s">
        <v>20</v>
      </c>
      <c r="F9" s="36" t="s">
        <v>18</v>
      </c>
      <c r="G9" s="32" t="s">
        <v>19</v>
      </c>
      <c r="H9" s="36" t="s">
        <v>18</v>
      </c>
      <c r="I9" s="32" t="s">
        <v>17</v>
      </c>
      <c r="J9" s="33" t="s">
        <v>11</v>
      </c>
      <c r="K9" s="37">
        <v>0.35</v>
      </c>
      <c r="L9" s="34" t="s">
        <v>16</v>
      </c>
    </row>
    <row r="10" spans="1:23" x14ac:dyDescent="0.25">
      <c r="A10" s="35"/>
      <c r="B10" s="36"/>
      <c r="C10" s="32"/>
      <c r="D10" s="36" t="s">
        <v>15</v>
      </c>
      <c r="E10" s="32" t="s">
        <v>14</v>
      </c>
      <c r="F10" s="36" t="s">
        <v>13</v>
      </c>
      <c r="G10" s="32" t="s">
        <v>12</v>
      </c>
      <c r="H10" s="36"/>
      <c r="I10" s="32"/>
      <c r="J10" s="33" t="s">
        <v>11</v>
      </c>
      <c r="K10" s="37">
        <v>0.21</v>
      </c>
      <c r="L10" s="34" t="s">
        <v>10</v>
      </c>
    </row>
    <row r="11" spans="1:23" x14ac:dyDescent="0.25">
      <c r="A11" s="38"/>
      <c r="B11" s="39" t="s">
        <v>9</v>
      </c>
      <c r="C11" s="40" t="s">
        <v>8</v>
      </c>
      <c r="D11" s="39"/>
      <c r="E11" s="40"/>
      <c r="F11" s="39" t="s">
        <v>7</v>
      </c>
      <c r="G11" s="40" t="s">
        <v>6</v>
      </c>
      <c r="H11" s="39" t="s">
        <v>5</v>
      </c>
      <c r="I11" s="40" t="s">
        <v>4</v>
      </c>
      <c r="J11" s="41" t="s">
        <v>3</v>
      </c>
      <c r="K11" s="42" t="s">
        <v>2</v>
      </c>
      <c r="L11" s="43" t="s">
        <v>1</v>
      </c>
    </row>
    <row r="12" spans="1:23" outlineLevel="1" x14ac:dyDescent="0.25">
      <c r="A12" s="44"/>
      <c r="B12" s="45"/>
      <c r="C12" s="46"/>
      <c r="D12" s="45"/>
      <c r="E12" s="46"/>
      <c r="F12" s="47"/>
      <c r="G12" s="48"/>
      <c r="H12" s="45"/>
      <c r="I12" s="46"/>
      <c r="J12" s="49"/>
      <c r="K12" s="50"/>
      <c r="L12" s="46"/>
    </row>
    <row r="13" spans="1:23" outlineLevel="1" x14ac:dyDescent="0.25">
      <c r="A13" s="44">
        <v>42674</v>
      </c>
      <c r="B13" s="45">
        <f>+'AMI ELECTRIC'!B13+'Electric Common'!B13</f>
        <v>634174.33280000009</v>
      </c>
      <c r="C13" s="46">
        <f>+'AMI ELECTRIC'!C13+'Electric Common'!C13</f>
        <v>634174.33280000009</v>
      </c>
      <c r="D13" s="45">
        <f>+'AMI ELECTRIC'!D13+'Electric Common'!D13</f>
        <v>146008.01125834422</v>
      </c>
      <c r="E13" s="46">
        <f>+'AMI ELECTRIC'!E13+'Electric Common'!E13</f>
        <v>1762.4761665733333</v>
      </c>
      <c r="F13" s="47">
        <f t="shared" ref="F13:G33" si="0">+F12-D13</f>
        <v>-146008.01125834422</v>
      </c>
      <c r="G13" s="48">
        <f t="shared" si="0"/>
        <v>-1762.4761665733333</v>
      </c>
      <c r="H13" s="45">
        <f t="shared" ref="H13:I33" si="1">B13+F13</f>
        <v>488166.32154165587</v>
      </c>
      <c r="I13" s="46">
        <f t="shared" si="1"/>
        <v>632411.85663342674</v>
      </c>
      <c r="J13" s="49">
        <f t="shared" ref="J13:J33" si="2">I13-H13</f>
        <v>144245.53509177087</v>
      </c>
      <c r="K13" s="50">
        <f>+'AMI ELECTRIC'!K13+'Electric Common'!K13</f>
        <v>-50485.937282119834</v>
      </c>
      <c r="L13" s="46">
        <f t="shared" ref="L13:L33" si="3">-K13+K12</f>
        <v>50485.937282119834</v>
      </c>
    </row>
    <row r="14" spans="1:23" outlineLevel="1" x14ac:dyDescent="0.25">
      <c r="A14" s="44">
        <v>42704</v>
      </c>
      <c r="B14" s="45">
        <f>+'AMI ELECTRIC'!B14+'Electric Common'!B14</f>
        <v>634174.33280000009</v>
      </c>
      <c r="C14" s="46">
        <f>+'AMI ELECTRIC'!C14+'Electric Common'!C14</f>
        <v>634174.33280000009</v>
      </c>
      <c r="D14" s="45">
        <f>+'AMI ELECTRIC'!D14+'Electric Common'!D14</f>
        <v>146008.01125834422</v>
      </c>
      <c r="E14" s="46">
        <f>+'AMI ELECTRIC'!E14+'Electric Common'!E14</f>
        <v>3524.9523331466667</v>
      </c>
      <c r="F14" s="47">
        <f t="shared" si="0"/>
        <v>-292016.02251668845</v>
      </c>
      <c r="G14" s="48">
        <f t="shared" si="0"/>
        <v>-5287.4284997200002</v>
      </c>
      <c r="H14" s="45">
        <f t="shared" si="1"/>
        <v>342158.31028331164</v>
      </c>
      <c r="I14" s="46">
        <f t="shared" si="1"/>
        <v>628886.90430028015</v>
      </c>
      <c r="J14" s="49">
        <f t="shared" si="2"/>
        <v>286728.59401696851</v>
      </c>
      <c r="K14" s="50">
        <f>+'AMI ELECTRIC'!K14+'Electric Common'!K14</f>
        <v>-100355.00790593897</v>
      </c>
      <c r="L14" s="46">
        <f t="shared" si="3"/>
        <v>49869.070623819134</v>
      </c>
    </row>
    <row r="15" spans="1:23" outlineLevel="1" x14ac:dyDescent="0.25">
      <c r="A15" s="44">
        <v>42735</v>
      </c>
      <c r="B15" s="45">
        <f>+'AMI ELECTRIC'!B15+'Electric Common'!B15</f>
        <v>766513.31485700002</v>
      </c>
      <c r="C15" s="46">
        <f>+'AMI ELECTRIC'!C15+'Electric Common'!C15</f>
        <v>766513.31485700002</v>
      </c>
      <c r="D15" s="45">
        <f>+'AMI ELECTRIC'!D15+'Electric Common'!D15</f>
        <v>146008.01125834422</v>
      </c>
      <c r="E15" s="46">
        <f>+'AMI ELECTRIC'!E15+'Electric Common'!E15</f>
        <v>3892.7444207800795</v>
      </c>
      <c r="F15" s="47">
        <f t="shared" si="0"/>
        <v>-438024.03377503267</v>
      </c>
      <c r="G15" s="48">
        <f t="shared" si="0"/>
        <v>-9180.1729205000793</v>
      </c>
      <c r="H15" s="45">
        <f t="shared" si="1"/>
        <v>328489.28108196735</v>
      </c>
      <c r="I15" s="46">
        <f t="shared" si="1"/>
        <v>757333.14193649997</v>
      </c>
      <c r="J15" s="49">
        <f t="shared" si="2"/>
        <v>428843.86085453263</v>
      </c>
      <c r="K15" s="50">
        <f>+'AMI ELECTRIC'!K15+'Electric Common'!K15</f>
        <v>-150095.35129908641</v>
      </c>
      <c r="L15" s="46">
        <f t="shared" si="3"/>
        <v>49740.343393147443</v>
      </c>
    </row>
    <row r="16" spans="1:23" outlineLevel="1" x14ac:dyDescent="0.25">
      <c r="A16" s="44">
        <v>42766</v>
      </c>
      <c r="B16" s="45">
        <f>+'AMI ELECTRIC'!B16+'Electric Common'!B16</f>
        <v>766513.31485700002</v>
      </c>
      <c r="C16" s="46">
        <f>+'AMI ELECTRIC'!C16+'Electric Common'!C16</f>
        <v>766513.31485700002</v>
      </c>
      <c r="D16" s="45">
        <f>+'AMI ELECTRIC'!D16+'Electric Common'!D16</f>
        <v>202802.22284808502</v>
      </c>
      <c r="E16" s="46">
        <f>+'AMI ELECTRIC'!E16+'Electric Common'!E16</f>
        <v>4260.5365084134919</v>
      </c>
      <c r="F16" s="47">
        <f t="shared" si="0"/>
        <v>-640826.25662311772</v>
      </c>
      <c r="G16" s="48">
        <f t="shared" si="0"/>
        <v>-13440.709428913571</v>
      </c>
      <c r="H16" s="45">
        <f t="shared" si="1"/>
        <v>125687.0582338823</v>
      </c>
      <c r="I16" s="46">
        <f t="shared" si="1"/>
        <v>753072.60542808648</v>
      </c>
      <c r="J16" s="49">
        <f t="shared" si="2"/>
        <v>627385.54719420418</v>
      </c>
      <c r="K16" s="50">
        <f>+'AMI ELECTRIC'!K16+'Electric Common'!K16</f>
        <v>-219584.94151797143</v>
      </c>
      <c r="L16" s="46">
        <f t="shared" si="3"/>
        <v>69489.590218885016</v>
      </c>
    </row>
    <row r="17" spans="1:20" outlineLevel="1" x14ac:dyDescent="0.25">
      <c r="A17" s="44">
        <v>42794</v>
      </c>
      <c r="B17" s="45">
        <f>+'AMI ELECTRIC'!B17+'Electric Common'!B17</f>
        <v>771667.85485700006</v>
      </c>
      <c r="C17" s="46">
        <f>+'AMI ELECTRIC'!C17+'Electric Common'!C17</f>
        <v>771667.85485700006</v>
      </c>
      <c r="D17" s="45">
        <f>+'AMI ELECTRIC'!D17+'Electric Common'!D17</f>
        <v>203757.81316626683</v>
      </c>
      <c r="E17" s="46">
        <f>+'AMI ELECTRIC'!E17+'Electric Common'!E17</f>
        <v>4266.6145701634923</v>
      </c>
      <c r="F17" s="47">
        <f t="shared" si="0"/>
        <v>-844584.06978938449</v>
      </c>
      <c r="G17" s="48">
        <f t="shared" si="0"/>
        <v>-17707.323999077063</v>
      </c>
      <c r="H17" s="45">
        <f t="shared" si="1"/>
        <v>-72916.214932384435</v>
      </c>
      <c r="I17" s="46">
        <f t="shared" si="1"/>
        <v>753960.53085792297</v>
      </c>
      <c r="J17" s="49">
        <f t="shared" si="2"/>
        <v>826876.74579030741</v>
      </c>
      <c r="K17" s="50">
        <f>+'AMI ELECTRIC'!K17+'Electric Common'!K17</f>
        <v>-289406.86102660757</v>
      </c>
      <c r="L17" s="46">
        <f t="shared" si="3"/>
        <v>69821.919508636143</v>
      </c>
    </row>
    <row r="18" spans="1:20" outlineLevel="1" x14ac:dyDescent="0.25">
      <c r="A18" s="44">
        <v>42825</v>
      </c>
      <c r="B18" s="45">
        <f>+'AMI ELECTRIC'!B18+'Electric Common'!B18</f>
        <v>4546964.8843100006</v>
      </c>
      <c r="C18" s="46">
        <f>+'AMI ELECTRIC'!C18+'Electric Common'!C18</f>
        <v>4546964.8843100006</v>
      </c>
      <c r="D18" s="45">
        <f>+'AMI ELECTRIC'!D18+'Electric Common'!D18</f>
        <v>502643.25930690026</v>
      </c>
      <c r="E18" s="46">
        <f>+'AMI ELECTRIC'!E18+'Electric Common'!E18</f>
        <v>32234.223354135815</v>
      </c>
      <c r="F18" s="47">
        <f t="shared" si="0"/>
        <v>-1347227.3290962847</v>
      </c>
      <c r="G18" s="48">
        <f t="shared" si="0"/>
        <v>-49941.547353212882</v>
      </c>
      <c r="H18" s="45">
        <f t="shared" si="1"/>
        <v>3199737.5552137159</v>
      </c>
      <c r="I18" s="46">
        <f t="shared" si="1"/>
        <v>4497023.3369567879</v>
      </c>
      <c r="J18" s="49">
        <f t="shared" si="2"/>
        <v>1297285.781743072</v>
      </c>
      <c r="K18" s="50">
        <f>+'AMI ELECTRIC'!K18+'Electric Common'!K18</f>
        <v>-454050.02361007506</v>
      </c>
      <c r="L18" s="46">
        <f t="shared" si="3"/>
        <v>164643.16258346749</v>
      </c>
    </row>
    <row r="19" spans="1:20" outlineLevel="1" x14ac:dyDescent="0.25">
      <c r="A19" s="44">
        <v>42855</v>
      </c>
      <c r="B19" s="45">
        <f>+'AMI ELECTRIC'!B19+'Electric Common'!B19</f>
        <v>4549527.6843100004</v>
      </c>
      <c r="C19" s="46">
        <f>+'AMI ELECTRIC'!C19+'Electric Common'!C19</f>
        <v>4549527.6843100004</v>
      </c>
      <c r="D19" s="45">
        <f>+'AMI ELECTRIC'!D19+'Electric Common'!D19</f>
        <v>502643.25930690026</v>
      </c>
      <c r="E19" s="46">
        <f>+'AMI ELECTRIC'!E19+'Electric Common'!E19</f>
        <v>60198.756187691455</v>
      </c>
      <c r="F19" s="47">
        <f t="shared" si="0"/>
        <v>-1849870.5884031849</v>
      </c>
      <c r="G19" s="48">
        <f t="shared" si="0"/>
        <v>-110140.30354090434</v>
      </c>
      <c r="H19" s="45">
        <f t="shared" si="1"/>
        <v>2699657.0959068155</v>
      </c>
      <c r="I19" s="46">
        <f t="shared" si="1"/>
        <v>4439387.3807690963</v>
      </c>
      <c r="J19" s="49">
        <f t="shared" si="2"/>
        <v>1739730.2848622808</v>
      </c>
      <c r="K19" s="50">
        <f>+'AMI ELECTRIC'!K19+'Electric Common'!K19</f>
        <v>-608905.59970179829</v>
      </c>
      <c r="L19" s="46">
        <f t="shared" si="3"/>
        <v>154855.57609172323</v>
      </c>
    </row>
    <row r="20" spans="1:20" outlineLevel="1" x14ac:dyDescent="0.25">
      <c r="A20" s="44">
        <v>42886</v>
      </c>
      <c r="B20" s="45">
        <f>+'AMI ELECTRIC'!B20+'Electric Common'!B20</f>
        <v>6225995.1847990016</v>
      </c>
      <c r="C20" s="46">
        <f>+'AMI ELECTRIC'!C20+'Electric Common'!C20</f>
        <v>6225995.1847990016</v>
      </c>
      <c r="D20" s="45">
        <f>+'AMI ELECTRIC'!D20+'Electric Common'!D20</f>
        <v>502643.25930690026</v>
      </c>
      <c r="E20" s="46">
        <f>+'AMI ELECTRIC'!E20+'Electric Common'!E20</f>
        <v>65289.85980723588</v>
      </c>
      <c r="F20" s="47">
        <f t="shared" si="0"/>
        <v>-2352513.8477100851</v>
      </c>
      <c r="G20" s="48">
        <f t="shared" si="0"/>
        <v>-175430.16334814022</v>
      </c>
      <c r="H20" s="45">
        <f t="shared" si="1"/>
        <v>3873481.3370889165</v>
      </c>
      <c r="I20" s="46">
        <f t="shared" si="1"/>
        <v>6050565.0214508614</v>
      </c>
      <c r="J20" s="49">
        <f t="shared" si="2"/>
        <v>2177083.6843619449</v>
      </c>
      <c r="K20" s="50">
        <f>+'AMI ELECTRIC'!K20+'Electric Common'!K20</f>
        <v>-761979.28952668072</v>
      </c>
      <c r="L20" s="46">
        <f t="shared" si="3"/>
        <v>153073.68982488243</v>
      </c>
    </row>
    <row r="21" spans="1:20" outlineLevel="1" x14ac:dyDescent="0.25">
      <c r="A21" s="44">
        <v>42916</v>
      </c>
      <c r="B21" s="45">
        <f>+'AMI ELECTRIC'!B21+'Electric Common'!B21</f>
        <v>6226127.7147990009</v>
      </c>
      <c r="C21" s="46">
        <f>+'AMI ELECTRIC'!C21+'Electric Common'!C21</f>
        <v>6226127.7147990009</v>
      </c>
      <c r="D21" s="45">
        <f>+'AMI ELECTRIC'!D21+'Electric Common'!D21</f>
        <v>502643.25930690026</v>
      </c>
      <c r="E21" s="46">
        <f>+'AMI ELECTRIC'!E21+'Electric Common'!E21</f>
        <v>70378.064638405296</v>
      </c>
      <c r="F21" s="47">
        <f t="shared" si="0"/>
        <v>-2855157.1070169853</v>
      </c>
      <c r="G21" s="48">
        <f t="shared" si="0"/>
        <v>-245808.22798654553</v>
      </c>
      <c r="H21" s="45">
        <f t="shared" si="1"/>
        <v>3370970.6077820156</v>
      </c>
      <c r="I21" s="46">
        <f t="shared" si="1"/>
        <v>5980319.4868124556</v>
      </c>
      <c r="J21" s="49">
        <f t="shared" si="2"/>
        <v>2609348.87903044</v>
      </c>
      <c r="K21" s="50">
        <f>+'AMI ELECTRIC'!K21+'Electric Common'!K21</f>
        <v>-913272.10766065388</v>
      </c>
      <c r="L21" s="46">
        <f t="shared" si="3"/>
        <v>151292.81813397317</v>
      </c>
    </row>
    <row r="22" spans="1:20" x14ac:dyDescent="0.25">
      <c r="A22" s="44">
        <v>42947</v>
      </c>
      <c r="B22" s="45">
        <f>+'AMI ELECTRIC'!B22+'Electric Common'!B22</f>
        <v>6226127.7147990009</v>
      </c>
      <c r="C22" s="46">
        <f>+'AMI ELECTRIC'!C22+'Electric Common'!C22</f>
        <v>6226127.7147990009</v>
      </c>
      <c r="D22" s="45">
        <f>+'AMI ELECTRIC'!D22+'Electric Common'!D22</f>
        <v>502643.25930690026</v>
      </c>
      <c r="E22" s="46">
        <f>+'AMI ELECTRIC'!E22+'Electric Common'!E22</f>
        <v>70378.247389363634</v>
      </c>
      <c r="F22" s="47">
        <f t="shared" si="0"/>
        <v>-3357800.3663238855</v>
      </c>
      <c r="G22" s="48">
        <f t="shared" si="0"/>
        <v>-316186.47537590918</v>
      </c>
      <c r="H22" s="45">
        <f t="shared" si="1"/>
        <v>2868327.3484751154</v>
      </c>
      <c r="I22" s="46">
        <f t="shared" si="1"/>
        <v>5909941.2394230915</v>
      </c>
      <c r="J22" s="49">
        <f t="shared" si="2"/>
        <v>3041613.8909479761</v>
      </c>
      <c r="K22" s="50">
        <f>+'AMI ELECTRIC'!K22+'Electric Common'!K22</f>
        <v>-1064564.8618317919</v>
      </c>
      <c r="L22" s="46">
        <f t="shared" si="3"/>
        <v>151292.75417113805</v>
      </c>
    </row>
    <row r="23" spans="1:20" x14ac:dyDescent="0.25">
      <c r="A23" s="44">
        <v>42978</v>
      </c>
      <c r="B23" s="45">
        <f>+'AMI ELECTRIC'!B23+'Electric Common'!B23</f>
        <v>6226127.7147990009</v>
      </c>
      <c r="C23" s="46">
        <f>+'AMI ELECTRIC'!C23+'Electric Common'!C23</f>
        <v>6226127.7147990009</v>
      </c>
      <c r="D23" s="45">
        <f>+'AMI ELECTRIC'!D23+'Electric Common'!D23</f>
        <v>502643.25930690026</v>
      </c>
      <c r="E23" s="46">
        <f>+'AMI ELECTRIC'!E23+'Electric Common'!E23</f>
        <v>70378.234151363635</v>
      </c>
      <c r="F23" s="47">
        <f t="shared" si="0"/>
        <v>-3860443.6256307857</v>
      </c>
      <c r="G23" s="48">
        <f t="shared" si="0"/>
        <v>-386564.70952727285</v>
      </c>
      <c r="H23" s="45">
        <f t="shared" si="1"/>
        <v>2365684.0891682152</v>
      </c>
      <c r="I23" s="46">
        <f t="shared" si="1"/>
        <v>5839563.0052717282</v>
      </c>
      <c r="J23" s="49">
        <f t="shared" si="2"/>
        <v>3473878.916103513</v>
      </c>
      <c r="K23" s="50">
        <f>+'AMI ELECTRIC'!K23+'Electric Common'!K23</f>
        <v>-1215857.6206362294</v>
      </c>
      <c r="L23" s="46">
        <f t="shared" si="3"/>
        <v>151292.75880443747</v>
      </c>
    </row>
    <row r="24" spans="1:20" ht="14.4" x14ac:dyDescent="0.3">
      <c r="A24" s="44">
        <v>43008</v>
      </c>
      <c r="B24" s="45">
        <f>+'AMI ELECTRIC'!B24+'Electric Common'!B24</f>
        <v>7156053.9927289998</v>
      </c>
      <c r="C24" s="46">
        <f>+'AMI ELECTRIC'!C24+'Electric Common'!C24</f>
        <v>7156053.9927289998</v>
      </c>
      <c r="D24" s="45">
        <f>+'AMI ELECTRIC'!D24+'Electric Common'!D24</f>
        <v>502643.25930690026</v>
      </c>
      <c r="E24" s="46">
        <f>+'AMI ELECTRIC'!E24+'Electric Common'!E24</f>
        <v>72962.641027444086</v>
      </c>
      <c r="F24" s="47">
        <f t="shared" si="0"/>
        <v>-4363086.8849376859</v>
      </c>
      <c r="G24" s="48">
        <f t="shared" si="0"/>
        <v>-459527.35055471695</v>
      </c>
      <c r="H24" s="45">
        <f t="shared" si="1"/>
        <v>2792967.1077913139</v>
      </c>
      <c r="I24" s="46">
        <f t="shared" si="1"/>
        <v>6696526.642174283</v>
      </c>
      <c r="J24" s="49">
        <f t="shared" si="2"/>
        <v>3903559.5343829691</v>
      </c>
      <c r="K24" s="50">
        <f>+'AMI ELECTRIC'!K24+'Electric Common'!K24</f>
        <v>-1366245.8370340387</v>
      </c>
      <c r="L24" s="46">
        <f t="shared" si="3"/>
        <v>150388.21639780933</v>
      </c>
      <c r="M24" s="3"/>
      <c r="N24" s="51"/>
      <c r="O24" s="51"/>
      <c r="P24" s="51"/>
      <c r="Q24" s="51"/>
      <c r="R24" s="51"/>
      <c r="S24" s="51"/>
      <c r="T24" s="51"/>
    </row>
    <row r="25" spans="1:20" ht="14.4" x14ac:dyDescent="0.3">
      <c r="A25" s="44">
        <v>43039</v>
      </c>
      <c r="B25" s="45">
        <f>+'AMI ELECTRIC'!B25+'Electric Common'!B25</f>
        <v>7259839.4194650017</v>
      </c>
      <c r="C25" s="46">
        <f>+'AMI ELECTRIC'!C25+'Electric Common'!C25</f>
        <v>7259839.4194650017</v>
      </c>
      <c r="D25" s="45">
        <f>+'AMI ELECTRIC'!D25+'Electric Common'!D25</f>
        <v>502643.25930690026</v>
      </c>
      <c r="E25" s="46">
        <f>+'AMI ELECTRIC'!E25+'Electric Common'!E25</f>
        <v>75834.395345995013</v>
      </c>
      <c r="F25" s="47">
        <f t="shared" si="0"/>
        <v>-4865730.1442445861</v>
      </c>
      <c r="G25" s="48">
        <f t="shared" si="0"/>
        <v>-535361.74590071198</v>
      </c>
      <c r="H25" s="45">
        <f t="shared" si="1"/>
        <v>2394109.2752204156</v>
      </c>
      <c r="I25" s="46">
        <f t="shared" si="1"/>
        <v>6724477.6735642897</v>
      </c>
      <c r="J25" s="49">
        <f t="shared" si="2"/>
        <v>4330368.3983438741</v>
      </c>
      <c r="K25" s="50">
        <f>+'AMI ELECTRIC'!K25+'Electric Common'!K25</f>
        <v>-1515628.9394203557</v>
      </c>
      <c r="L25" s="46">
        <f t="shared" si="3"/>
        <v>149383.10238631698</v>
      </c>
      <c r="M25" s="3"/>
      <c r="N25" s="51"/>
      <c r="O25" s="51"/>
      <c r="P25" s="51"/>
      <c r="Q25" s="51"/>
      <c r="R25" s="51"/>
      <c r="S25" s="51"/>
      <c r="T25" s="51"/>
    </row>
    <row r="26" spans="1:20" ht="14.4" x14ac:dyDescent="0.3">
      <c r="A26" s="44">
        <v>43069</v>
      </c>
      <c r="B26" s="45">
        <f>+'AMI ELECTRIC'!B26+'Electric Common'!B26</f>
        <v>8102180.6547680022</v>
      </c>
      <c r="C26" s="46">
        <f>+'AMI ELECTRIC'!C26+'Electric Common'!C26</f>
        <v>8102180.6547680022</v>
      </c>
      <c r="D26" s="45">
        <f>+'AMI ELECTRIC'!D26+'Electric Common'!D26</f>
        <v>502643.25930690026</v>
      </c>
      <c r="E26" s="46">
        <f>+'AMI ELECTRIC'!E26+'Electric Common'!E26</f>
        <v>78454.612078120088</v>
      </c>
      <c r="F26" s="47">
        <f t="shared" si="0"/>
        <v>-5368373.4035514863</v>
      </c>
      <c r="G26" s="48">
        <f t="shared" si="0"/>
        <v>-613816.35797883209</v>
      </c>
      <c r="H26" s="45">
        <f t="shared" si="1"/>
        <v>2733807.2512165159</v>
      </c>
      <c r="I26" s="46">
        <f t="shared" si="1"/>
        <v>7488364.2967891702</v>
      </c>
      <c r="J26" s="49">
        <f t="shared" si="2"/>
        <v>4754557.0455726543</v>
      </c>
      <c r="K26" s="50">
        <f>+'AMI ELECTRIC'!K26+'Electric Common'!K26</f>
        <v>-1664094.965950429</v>
      </c>
      <c r="L26" s="46">
        <f t="shared" si="3"/>
        <v>148466.02653007326</v>
      </c>
      <c r="M26" s="3"/>
      <c r="N26" s="51"/>
      <c r="O26" s="51"/>
      <c r="P26" s="51"/>
      <c r="Q26" s="51"/>
      <c r="R26" s="51"/>
      <c r="S26" s="51"/>
      <c r="T26" s="51"/>
    </row>
    <row r="27" spans="1:20" ht="14.4" x14ac:dyDescent="0.3">
      <c r="A27" s="44">
        <v>43100</v>
      </c>
      <c r="B27" s="45">
        <f>+'AMI ELECTRIC'!B27+'Electric Common'!B27</f>
        <v>10042475.856518002</v>
      </c>
      <c r="C27" s="46">
        <f>+'AMI ELECTRIC'!C27+'Electric Common'!C27</f>
        <v>10042475.856518002</v>
      </c>
      <c r="D27" s="45">
        <f>+'AMI ELECTRIC'!D27+'Electric Common'!D27</f>
        <v>525149.2593069002</v>
      </c>
      <c r="E27" s="46">
        <f>+'AMI ELECTRIC'!E27+'Electric Common'!E27</f>
        <v>95361.132167902979</v>
      </c>
      <c r="F27" s="47">
        <f t="shared" si="0"/>
        <v>-5893522.6628583865</v>
      </c>
      <c r="G27" s="48">
        <f t="shared" si="0"/>
        <v>-709177.4901467351</v>
      </c>
      <c r="H27" s="45">
        <f t="shared" si="1"/>
        <v>4148953.1936596157</v>
      </c>
      <c r="I27" s="46">
        <f t="shared" si="1"/>
        <v>9333298.3663712665</v>
      </c>
      <c r="J27" s="49">
        <f t="shared" si="2"/>
        <v>5184345.1727116508</v>
      </c>
      <c r="K27" s="50">
        <f>+'AMI ELECTRIC'!K27+'Electric Common'!K27</f>
        <v>-1814520.8104490782</v>
      </c>
      <c r="L27" s="46">
        <f t="shared" si="3"/>
        <v>150425.84449864924</v>
      </c>
      <c r="M27" s="3"/>
      <c r="N27" s="51"/>
      <c r="O27" s="51"/>
      <c r="P27" s="51"/>
      <c r="Q27" s="51"/>
      <c r="R27" s="51"/>
      <c r="S27" s="51"/>
      <c r="T27" s="51"/>
    </row>
    <row r="28" spans="1:20" ht="14.4" x14ac:dyDescent="0.3">
      <c r="A28" s="44">
        <v>43131</v>
      </c>
      <c r="B28" s="45">
        <f>+'AMI ELECTRIC'!B28+'Electric Common'!B28</f>
        <v>12398416.604886003</v>
      </c>
      <c r="C28" s="46">
        <f>+'AMI ELECTRIC'!C28+'Electric Common'!C28</f>
        <v>12398416.604886003</v>
      </c>
      <c r="D28" s="45">
        <f>+'AMI ELECTRIC'!D28+'Electric Common'!D28</f>
        <v>627830.04515803407</v>
      </c>
      <c r="E28" s="46">
        <f>+'AMI ELECTRIC'!E28+'Electric Common'!E28</f>
        <v>115120.34728391233</v>
      </c>
      <c r="F28" s="47">
        <f t="shared" si="0"/>
        <v>-6521352.7080164207</v>
      </c>
      <c r="G28" s="48">
        <f t="shared" si="0"/>
        <v>-824297.83743064746</v>
      </c>
      <c r="H28" s="45">
        <f t="shared" si="1"/>
        <v>5877063.8968695821</v>
      </c>
      <c r="I28" s="46">
        <f t="shared" si="1"/>
        <v>11574118.767455356</v>
      </c>
      <c r="J28" s="49">
        <f t="shared" si="2"/>
        <v>5697054.8705857741</v>
      </c>
      <c r="K28" s="50">
        <f>+'AMI ELECTRIC'!K28+'Electric Common'!K28</f>
        <v>-1922189.8470026432</v>
      </c>
      <c r="L28" s="46">
        <f t="shared" si="3"/>
        <v>107669.03655356495</v>
      </c>
      <c r="M28" s="3"/>
      <c r="N28" s="51"/>
      <c r="O28" s="51"/>
      <c r="P28" s="51"/>
      <c r="Q28" s="51"/>
      <c r="R28" s="51"/>
      <c r="S28" s="51"/>
      <c r="T28" s="51"/>
    </row>
    <row r="29" spans="1:20" x14ac:dyDescent="0.25">
      <c r="A29" s="44">
        <v>43159</v>
      </c>
      <c r="B29" s="45">
        <f>+'AMI ELECTRIC'!B29+'Electric Common'!B29</f>
        <v>14666447.039359001</v>
      </c>
      <c r="C29" s="46">
        <f>+'AMI ELECTRIC'!C29+'Electric Common'!C29</f>
        <v>14666447.039359001</v>
      </c>
      <c r="D29" s="45">
        <f>+'AMI ELECTRIC'!D29+'Electric Common'!D29</f>
        <v>627830.04515803407</v>
      </c>
      <c r="E29" s="46">
        <f>+'AMI ELECTRIC'!E29+'Electric Common'!E29</f>
        <v>127876.43546343295</v>
      </c>
      <c r="F29" s="47">
        <f t="shared" si="0"/>
        <v>-7149182.7531744549</v>
      </c>
      <c r="G29" s="48">
        <f t="shared" si="0"/>
        <v>-952174.27289408038</v>
      </c>
      <c r="H29" s="45">
        <f t="shared" si="1"/>
        <v>7517264.2861845465</v>
      </c>
      <c r="I29" s="46">
        <f t="shared" si="1"/>
        <v>13714272.766464921</v>
      </c>
      <c r="J29" s="49">
        <f t="shared" si="2"/>
        <v>6197008.4802803742</v>
      </c>
      <c r="K29" s="50">
        <f>+'AMI ELECTRIC'!K29+'Electric Common'!K29</f>
        <v>-2027180.1050385097</v>
      </c>
      <c r="L29" s="46">
        <f t="shared" si="3"/>
        <v>104990.25803586654</v>
      </c>
      <c r="M29" s="52"/>
      <c r="N29" s="51"/>
      <c r="O29" s="51"/>
      <c r="P29" s="51"/>
      <c r="Q29" s="51"/>
      <c r="R29" s="51"/>
      <c r="S29" s="51"/>
      <c r="T29" s="51"/>
    </row>
    <row r="30" spans="1:20" x14ac:dyDescent="0.25">
      <c r="A30" s="44">
        <v>43190</v>
      </c>
      <c r="B30" s="45">
        <f>+'AMI ELECTRIC'!B30+'Electric Common'!B30</f>
        <v>30291199.919358999</v>
      </c>
      <c r="C30" s="46">
        <f>+'AMI ELECTRIC'!C30+'Electric Common'!C30</f>
        <v>30291199.919358999</v>
      </c>
      <c r="D30" s="45">
        <f>+'AMI ELECTRIC'!D30+'Electric Common'!D30</f>
        <v>627830.04515803407</v>
      </c>
      <c r="E30" s="46">
        <f>+'AMI ELECTRIC'!E30+'Electric Common'!E30</f>
        <v>169963.18060861412</v>
      </c>
      <c r="F30" s="47">
        <f t="shared" si="0"/>
        <v>-7777012.7983324891</v>
      </c>
      <c r="G30" s="48">
        <f t="shared" si="0"/>
        <v>-1122137.4535026946</v>
      </c>
      <c r="H30" s="45">
        <f t="shared" si="1"/>
        <v>22514187.121026509</v>
      </c>
      <c r="I30" s="46">
        <f t="shared" si="1"/>
        <v>29169062.465856303</v>
      </c>
      <c r="J30" s="49">
        <f t="shared" si="2"/>
        <v>6654875.344829794</v>
      </c>
      <c r="K30" s="50">
        <f>+'AMI ELECTRIC'!K30+'Electric Common'!K30</f>
        <v>-2123332.1465938874</v>
      </c>
      <c r="L30" s="46">
        <f t="shared" si="3"/>
        <v>96152.041555377655</v>
      </c>
      <c r="M30" s="52"/>
      <c r="N30" s="51"/>
      <c r="O30" s="51"/>
      <c r="P30" s="51"/>
      <c r="Q30" s="51"/>
      <c r="R30" s="51"/>
      <c r="S30" s="51"/>
      <c r="T30" s="51"/>
    </row>
    <row r="31" spans="1:20" x14ac:dyDescent="0.25">
      <c r="A31" s="44">
        <v>43220</v>
      </c>
      <c r="B31" s="45">
        <f>+'AMI ELECTRIC'!B31+'Electric Common'!B31</f>
        <v>30655994.846895002</v>
      </c>
      <c r="C31" s="46">
        <f>+'AMI ELECTRIC'!C31+'Electric Common'!C31</f>
        <v>30655994.846895002</v>
      </c>
      <c r="D31" s="45">
        <f>+'AMI ELECTRIC'!D31+'Electric Common'!D31</f>
        <v>627830.04515803407</v>
      </c>
      <c r="E31" s="46">
        <f>+'AMI ELECTRIC'!E31+'Electric Common'!E31</f>
        <v>206723.50402168295</v>
      </c>
      <c r="F31" s="47">
        <f t="shared" si="0"/>
        <v>-8404842.8434905224</v>
      </c>
      <c r="G31" s="48">
        <f t="shared" si="0"/>
        <v>-1328860.9575243776</v>
      </c>
      <c r="H31" s="45">
        <f t="shared" si="1"/>
        <v>22251152.003404479</v>
      </c>
      <c r="I31" s="46">
        <f t="shared" si="1"/>
        <v>29327133.889370624</v>
      </c>
      <c r="J31" s="49">
        <f t="shared" si="2"/>
        <v>7075981.8859661445</v>
      </c>
      <c r="K31" s="50">
        <f>+'AMI ELECTRIC'!K31+'Electric Common'!K31</f>
        <v>-2211764.5202325219</v>
      </c>
      <c r="L31" s="46">
        <f t="shared" si="3"/>
        <v>88432.37363863457</v>
      </c>
      <c r="M31" s="52"/>
      <c r="N31" s="53"/>
      <c r="O31" s="51"/>
      <c r="P31" s="51"/>
      <c r="Q31" s="51"/>
      <c r="R31" s="51"/>
      <c r="S31" s="51"/>
      <c r="T31" s="51"/>
    </row>
    <row r="32" spans="1:20" x14ac:dyDescent="0.25">
      <c r="A32" s="44">
        <v>43251</v>
      </c>
      <c r="B32" s="45">
        <f>+'AMI ELECTRIC'!B32+'Electric Common'!B32</f>
        <v>30736788.037383001</v>
      </c>
      <c r="C32" s="46">
        <f>+'AMI ELECTRIC'!C32+'Electric Common'!C32</f>
        <v>30736788.037383001</v>
      </c>
      <c r="D32" s="45">
        <f>+'AMI ELECTRIC'!D32+'Electric Common'!D32</f>
        <v>627830.04515803407</v>
      </c>
      <c r="E32" s="46">
        <f>+'AMI ELECTRIC'!E32+'Electric Common'!E32</f>
        <v>185023.31136107168</v>
      </c>
      <c r="F32" s="47">
        <f t="shared" si="0"/>
        <v>-9032672.8886485565</v>
      </c>
      <c r="G32" s="48">
        <f t="shared" si="0"/>
        <v>-1513884.2688854493</v>
      </c>
      <c r="H32" s="45">
        <f t="shared" si="1"/>
        <v>21704115.148734443</v>
      </c>
      <c r="I32" s="46">
        <f t="shared" si="1"/>
        <v>29222903.768497553</v>
      </c>
      <c r="J32" s="49">
        <f t="shared" si="2"/>
        <v>7518788.6197631098</v>
      </c>
      <c r="K32" s="50">
        <f>+'AMI ELECTRIC'!K32+'Electric Common'!K32</f>
        <v>-2304753.9343298832</v>
      </c>
      <c r="L32" s="46">
        <f t="shared" si="3"/>
        <v>92989.414097361267</v>
      </c>
      <c r="M32" s="52"/>
      <c r="N32" s="51"/>
      <c r="O32" s="51"/>
      <c r="P32" s="51"/>
      <c r="Q32" s="51"/>
      <c r="R32" s="51"/>
      <c r="S32" s="51"/>
      <c r="T32" s="51"/>
    </row>
    <row r="33" spans="1:20" x14ac:dyDescent="0.25">
      <c r="A33" s="44">
        <v>43281</v>
      </c>
      <c r="B33" s="45">
        <f>+'AMI ELECTRIC'!B33+'Electric Common'!B33</f>
        <v>44394583.510395996</v>
      </c>
      <c r="C33" s="46">
        <f>+'AMI ELECTRIC'!C33+'Electric Common'!C33</f>
        <v>44394583.510395996</v>
      </c>
      <c r="D33" s="45">
        <f>+'AMI ELECTRIC'!D33+'Electric Common'!D33</f>
        <v>627830.04515803407</v>
      </c>
      <c r="E33" s="46">
        <f>+'AMI ELECTRIC'!E33+'Electric Common'!E33</f>
        <v>384134.86662614171</v>
      </c>
      <c r="F33" s="47">
        <f t="shared" si="0"/>
        <v>-9660502.9338065907</v>
      </c>
      <c r="G33" s="48">
        <f t="shared" si="0"/>
        <v>-1898019.1355115911</v>
      </c>
      <c r="H33" s="45">
        <f t="shared" si="1"/>
        <v>34734080.576589406</v>
      </c>
      <c r="I33" s="46">
        <f t="shared" si="1"/>
        <v>42496564.374884404</v>
      </c>
      <c r="J33" s="49">
        <f t="shared" si="2"/>
        <v>7762483.7982949987</v>
      </c>
      <c r="K33" s="50">
        <f>+'AMI ELECTRIC'!K33+'Electric Common'!K33</f>
        <v>-2355929.9218215817</v>
      </c>
      <c r="L33" s="46">
        <f t="shared" si="3"/>
        <v>51175.98749169847</v>
      </c>
      <c r="M33" s="52"/>
      <c r="N33" s="51"/>
      <c r="O33" s="51"/>
      <c r="P33" s="51"/>
      <c r="Q33" s="51"/>
      <c r="R33" s="51"/>
      <c r="S33" s="51"/>
      <c r="T33" s="51"/>
    </row>
    <row r="34" spans="1:20" x14ac:dyDescent="0.25">
      <c r="A34" s="44">
        <v>43312</v>
      </c>
      <c r="B34" s="45">
        <f>+'AMI ELECTRIC'!B34+'Electric Common'!B34</f>
        <v>44394583.510395996</v>
      </c>
      <c r="C34" s="46">
        <f>+'AMI ELECTRIC'!C34+'Electric Common'!C34</f>
        <v>44394583.510395996</v>
      </c>
      <c r="D34" s="45">
        <f>+'AMI ELECTRIC'!D34+'Electric Common'!D34</f>
        <v>627830.04515803407</v>
      </c>
      <c r="E34" s="46">
        <f>+'AMI ELECTRIC'!E34+'Electric Common'!E34</f>
        <v>641418.02436914179</v>
      </c>
      <c r="F34" s="47">
        <f t="shared" ref="F34:F45" si="4">+F33-D34</f>
        <v>-10288332.978964625</v>
      </c>
      <c r="G34" s="48">
        <f t="shared" ref="G34:G45" si="5">+G33-E34</f>
        <v>-2539437.1598807331</v>
      </c>
      <c r="H34" s="45">
        <f t="shared" ref="H34:H45" si="6">B34+F34</f>
        <v>34106250.531431369</v>
      </c>
      <c r="I34" s="46">
        <f t="shared" ref="I34:I45" si="7">C34+G34</f>
        <v>41855146.350515261</v>
      </c>
      <c r="J34" s="49">
        <f t="shared" ref="J34:J45" si="8">I34-H34</f>
        <v>7748895.8190838918</v>
      </c>
      <c r="K34" s="50">
        <f>+'AMI ELECTRIC'!K34+'Electric Common'!K34</f>
        <v>-2353076.4461872485</v>
      </c>
      <c r="L34" s="46">
        <f t="shared" ref="L34:L45" si="9">-K34+K33</f>
        <v>-2853.4756343332119</v>
      </c>
      <c r="M34" s="52"/>
      <c r="N34" s="51"/>
      <c r="O34" s="51"/>
      <c r="P34" s="51"/>
      <c r="Q34" s="51"/>
      <c r="R34" s="51"/>
      <c r="S34" s="51"/>
      <c r="T34" s="51"/>
    </row>
    <row r="35" spans="1:20" x14ac:dyDescent="0.25">
      <c r="A35" s="44">
        <v>43343</v>
      </c>
      <c r="B35" s="45">
        <f>+'AMI ELECTRIC'!B35+'Electric Common'!B35</f>
        <v>44394583.510395996</v>
      </c>
      <c r="C35" s="46">
        <f>+'AMI ELECTRIC'!C35+'Electric Common'!C35</f>
        <v>44394583.510395996</v>
      </c>
      <c r="D35" s="45">
        <f>+'AMI ELECTRIC'!D35+'Electric Common'!D35</f>
        <v>627830.04515803407</v>
      </c>
      <c r="E35" s="46">
        <f>+'AMI ELECTRIC'!E35+'Electric Common'!E35</f>
        <v>641418.02436914179</v>
      </c>
      <c r="F35" s="47">
        <f t="shared" si="4"/>
        <v>-10916163.024122659</v>
      </c>
      <c r="G35" s="48">
        <f t="shared" si="5"/>
        <v>-3180855.1842498751</v>
      </c>
      <c r="H35" s="45">
        <f t="shared" si="6"/>
        <v>33478420.486273337</v>
      </c>
      <c r="I35" s="46">
        <f t="shared" si="7"/>
        <v>41213728.326146118</v>
      </c>
      <c r="J35" s="49">
        <f t="shared" si="8"/>
        <v>7735307.8398727812</v>
      </c>
      <c r="K35" s="50">
        <f>+'AMI ELECTRIC'!K35+'Electric Common'!K35</f>
        <v>-2350222.9705529162</v>
      </c>
      <c r="L35" s="46">
        <f t="shared" si="9"/>
        <v>-2853.4756343322806</v>
      </c>
      <c r="M35" s="52"/>
      <c r="N35" s="51"/>
      <c r="O35" s="51"/>
      <c r="P35" s="51"/>
      <c r="Q35" s="51"/>
      <c r="R35" s="51"/>
      <c r="S35" s="51"/>
      <c r="T35" s="51"/>
    </row>
    <row r="36" spans="1:20" x14ac:dyDescent="0.25">
      <c r="A36" s="44">
        <v>43373</v>
      </c>
      <c r="B36" s="45">
        <f>+'AMI ELECTRIC'!B36+'Electric Common'!B36</f>
        <v>44394583.510395996</v>
      </c>
      <c r="C36" s="46">
        <f>+'AMI ELECTRIC'!C36+'Electric Common'!C36</f>
        <v>44394583.510395996</v>
      </c>
      <c r="D36" s="45">
        <f>+'AMI ELECTRIC'!D36+'Electric Common'!D36</f>
        <v>627830.04515803407</v>
      </c>
      <c r="E36" s="46">
        <f>+'AMI ELECTRIC'!E36+'Electric Common'!E36</f>
        <v>641418.02436914179</v>
      </c>
      <c r="F36" s="47">
        <f t="shared" si="4"/>
        <v>-11543993.069280693</v>
      </c>
      <c r="G36" s="48">
        <f t="shared" si="5"/>
        <v>-3822273.2086190172</v>
      </c>
      <c r="H36" s="45">
        <f t="shared" si="6"/>
        <v>32850590.441115305</v>
      </c>
      <c r="I36" s="46">
        <f t="shared" si="7"/>
        <v>40572310.301776975</v>
      </c>
      <c r="J36" s="49">
        <f t="shared" si="8"/>
        <v>7721719.8606616706</v>
      </c>
      <c r="K36" s="50">
        <f>+'AMI ELECTRIC'!K36+'Electric Common'!K36</f>
        <v>-2347369.4949185834</v>
      </c>
      <c r="L36" s="46">
        <f t="shared" si="9"/>
        <v>-2853.4756343327463</v>
      </c>
      <c r="M36" s="52"/>
      <c r="N36" s="51"/>
      <c r="O36" s="51"/>
      <c r="P36" s="51"/>
      <c r="Q36" s="51"/>
      <c r="R36" s="51"/>
      <c r="S36" s="51"/>
      <c r="T36" s="51"/>
    </row>
    <row r="37" spans="1:20" x14ac:dyDescent="0.25">
      <c r="A37" s="44">
        <v>43404</v>
      </c>
      <c r="B37" s="45">
        <f>+'AMI ELECTRIC'!B37+'Electric Common'!B37</f>
        <v>44394583.510395996</v>
      </c>
      <c r="C37" s="46">
        <f>+'AMI ELECTRIC'!C37+'Electric Common'!C37</f>
        <v>44394583.510395996</v>
      </c>
      <c r="D37" s="45">
        <f>+'AMI ELECTRIC'!D37+'Electric Common'!D37</f>
        <v>627830.04515803407</v>
      </c>
      <c r="E37" s="46">
        <f>+'AMI ELECTRIC'!E37+'Electric Common'!E37</f>
        <v>641418.02436914179</v>
      </c>
      <c r="F37" s="47">
        <f t="shared" si="4"/>
        <v>-12171823.114438727</v>
      </c>
      <c r="G37" s="48">
        <f t="shared" si="5"/>
        <v>-4463691.2329881592</v>
      </c>
      <c r="H37" s="45">
        <f t="shared" si="6"/>
        <v>32222760.395957269</v>
      </c>
      <c r="I37" s="46">
        <f t="shared" si="7"/>
        <v>39930892.27740784</v>
      </c>
      <c r="J37" s="49">
        <f t="shared" si="8"/>
        <v>7708131.8814505711</v>
      </c>
      <c r="K37" s="50">
        <f>+'AMI ELECTRIC'!K37+'Electric Common'!K37</f>
        <v>-2344516.0192842511</v>
      </c>
      <c r="L37" s="46">
        <f t="shared" si="9"/>
        <v>-2853.4756343322806</v>
      </c>
      <c r="M37" s="52"/>
      <c r="N37" s="51"/>
      <c r="O37" s="51"/>
      <c r="P37" s="51"/>
      <c r="Q37" s="51"/>
      <c r="R37" s="51"/>
      <c r="S37" s="51"/>
      <c r="T37" s="51"/>
    </row>
    <row r="38" spans="1:20" x14ac:dyDescent="0.25">
      <c r="A38" s="44">
        <v>43434</v>
      </c>
      <c r="B38" s="45">
        <f>+'AMI ELECTRIC'!B38+'Electric Common'!B38</f>
        <v>44394583.510395996</v>
      </c>
      <c r="C38" s="46">
        <f>+'AMI ELECTRIC'!C38+'Electric Common'!C38</f>
        <v>44394583.510395996</v>
      </c>
      <c r="D38" s="45">
        <f>+'AMI ELECTRIC'!D38+'Electric Common'!D38</f>
        <v>627830.04515803407</v>
      </c>
      <c r="E38" s="46">
        <f>+'AMI ELECTRIC'!E38+'Electric Common'!E38</f>
        <v>641418.02436914179</v>
      </c>
      <c r="F38" s="47">
        <f t="shared" si="4"/>
        <v>-12799653.159596762</v>
      </c>
      <c r="G38" s="48">
        <f t="shared" si="5"/>
        <v>-5105109.2573573012</v>
      </c>
      <c r="H38" s="45">
        <f t="shared" si="6"/>
        <v>31594930.350799233</v>
      </c>
      <c r="I38" s="46">
        <f t="shared" si="7"/>
        <v>39289474.253038697</v>
      </c>
      <c r="J38" s="49">
        <f t="shared" si="8"/>
        <v>7694543.9022394642</v>
      </c>
      <c r="K38" s="50">
        <f>+'AMI ELECTRIC'!K38+'Electric Common'!K38</f>
        <v>-2341662.5436499184</v>
      </c>
      <c r="L38" s="46">
        <f t="shared" si="9"/>
        <v>-2853.4756343327463</v>
      </c>
      <c r="M38" s="52"/>
      <c r="N38" s="51"/>
      <c r="O38" s="51"/>
      <c r="P38" s="51"/>
      <c r="Q38" s="51"/>
      <c r="R38" s="51"/>
      <c r="S38" s="51"/>
      <c r="T38" s="51"/>
    </row>
    <row r="39" spans="1:20" x14ac:dyDescent="0.25">
      <c r="A39" s="44">
        <v>43465</v>
      </c>
      <c r="B39" s="45">
        <f>+'AMI ELECTRIC'!B39+'Electric Common'!B39</f>
        <v>44394583.510395996</v>
      </c>
      <c r="C39" s="46">
        <f>+'AMI ELECTRIC'!C39+'Electric Common'!C39</f>
        <v>44394583.510395996</v>
      </c>
      <c r="D39" s="45">
        <f>+'AMI ELECTRIC'!D39+'Electric Common'!D39</f>
        <v>627830.04515803407</v>
      </c>
      <c r="E39" s="46">
        <f>+'AMI ELECTRIC'!E39+'Electric Common'!E39</f>
        <v>641418.02436914179</v>
      </c>
      <c r="F39" s="47">
        <f t="shared" si="4"/>
        <v>-13427483.204754796</v>
      </c>
      <c r="G39" s="48">
        <f t="shared" si="5"/>
        <v>-5746527.2817264432</v>
      </c>
      <c r="H39" s="45">
        <f t="shared" si="6"/>
        <v>30967100.3056412</v>
      </c>
      <c r="I39" s="46">
        <f t="shared" si="7"/>
        <v>38648056.228669554</v>
      </c>
      <c r="J39" s="49">
        <f t="shared" si="8"/>
        <v>7680955.9230283536</v>
      </c>
      <c r="K39" s="50">
        <f>+'AMI ELECTRIC'!K39+'Electric Common'!K39</f>
        <v>-2338809.0680155861</v>
      </c>
      <c r="L39" s="46">
        <f t="shared" si="9"/>
        <v>-2853.4756343322806</v>
      </c>
      <c r="M39" s="52"/>
      <c r="N39" s="51"/>
      <c r="O39" s="51"/>
      <c r="P39" s="51"/>
      <c r="Q39" s="51"/>
      <c r="R39" s="51"/>
      <c r="S39" s="51"/>
      <c r="T39" s="51"/>
    </row>
    <row r="40" spans="1:20" x14ac:dyDescent="0.25">
      <c r="A40" s="44">
        <v>43496</v>
      </c>
      <c r="B40" s="45">
        <f>+'AMI ELECTRIC'!B40+'Electric Common'!B40</f>
        <v>44394583.510395996</v>
      </c>
      <c r="C40" s="46">
        <f>+'AMI ELECTRIC'!C40+'Electric Common'!C40</f>
        <v>44394583.510395996</v>
      </c>
      <c r="D40" s="45">
        <f>+'AMI ELECTRIC'!D40+'Electric Common'!D40</f>
        <v>1001900.1982743104</v>
      </c>
      <c r="E40" s="46">
        <f>+'AMI ELECTRIC'!E40+'Electric Common'!E40</f>
        <v>641418.02436914179</v>
      </c>
      <c r="F40" s="47">
        <f t="shared" si="4"/>
        <v>-14429383.403029107</v>
      </c>
      <c r="G40" s="48">
        <f t="shared" si="5"/>
        <v>-6387945.3060955852</v>
      </c>
      <c r="H40" s="45">
        <f t="shared" si="6"/>
        <v>29965200.10736689</v>
      </c>
      <c r="I40" s="46">
        <f t="shared" si="7"/>
        <v>38006638.204300411</v>
      </c>
      <c r="J40" s="49">
        <f t="shared" si="8"/>
        <v>8041438.0969335213</v>
      </c>
      <c r="K40" s="50">
        <f>+'AMI ELECTRIC'!K40+'Electric Common'!K40</f>
        <v>-2414510.3245356702</v>
      </c>
      <c r="L40" s="46">
        <f t="shared" si="9"/>
        <v>75701.256520084105</v>
      </c>
      <c r="M40" s="52"/>
      <c r="N40" s="51"/>
      <c r="O40" s="51"/>
      <c r="P40" s="51"/>
      <c r="Q40" s="51"/>
      <c r="R40" s="51"/>
      <c r="S40" s="51"/>
      <c r="T40" s="51"/>
    </row>
    <row r="41" spans="1:20" x14ac:dyDescent="0.25">
      <c r="A41" s="44">
        <v>43524</v>
      </c>
      <c r="B41" s="45">
        <f>+'AMI ELECTRIC'!B41+'Electric Common'!B41</f>
        <v>44394583.510395996</v>
      </c>
      <c r="C41" s="46">
        <f>+'AMI ELECTRIC'!C41+'Electric Common'!C41</f>
        <v>44394583.510395996</v>
      </c>
      <c r="D41" s="45">
        <f>+'AMI ELECTRIC'!D41+'Electric Common'!D41</f>
        <v>1001900.1982743104</v>
      </c>
      <c r="E41" s="46">
        <f>+'AMI ELECTRIC'!E41+'Electric Common'!E41</f>
        <v>641418.02436914179</v>
      </c>
      <c r="F41" s="47">
        <f t="shared" si="4"/>
        <v>-15431283.601303417</v>
      </c>
      <c r="G41" s="48">
        <f t="shared" si="5"/>
        <v>-7029363.3304647272</v>
      </c>
      <c r="H41" s="45">
        <f t="shared" si="6"/>
        <v>28963299.909092579</v>
      </c>
      <c r="I41" s="46">
        <f t="shared" si="7"/>
        <v>37365220.179931268</v>
      </c>
      <c r="J41" s="49">
        <f t="shared" si="8"/>
        <v>8401920.2708386891</v>
      </c>
      <c r="K41" s="50">
        <f>+'AMI ELECTRIC'!K41+'Electric Common'!K41</f>
        <v>-2490211.5810557567</v>
      </c>
      <c r="L41" s="46">
        <f t="shared" si="9"/>
        <v>75701.256520086434</v>
      </c>
      <c r="M41" s="52"/>
      <c r="N41" s="51"/>
      <c r="O41" s="51"/>
      <c r="P41" s="51"/>
      <c r="Q41" s="51"/>
      <c r="R41" s="51"/>
      <c r="S41" s="51"/>
      <c r="T41" s="51"/>
    </row>
    <row r="42" spans="1:20" x14ac:dyDescent="0.25">
      <c r="A42" s="44">
        <v>43555</v>
      </c>
      <c r="B42" s="45">
        <f>+'AMI ELECTRIC'!B42+'Electric Common'!B42</f>
        <v>44394583.510395996</v>
      </c>
      <c r="C42" s="46">
        <f>+'AMI ELECTRIC'!C42+'Electric Common'!C42</f>
        <v>44394583.510395996</v>
      </c>
      <c r="D42" s="45">
        <f>+'AMI ELECTRIC'!D42+'Electric Common'!D42</f>
        <v>1001900.1982743104</v>
      </c>
      <c r="E42" s="46">
        <f>+'AMI ELECTRIC'!E42+'Electric Common'!E42</f>
        <v>641418.02436914179</v>
      </c>
      <c r="F42" s="47">
        <f t="shared" si="4"/>
        <v>-16433183.799577728</v>
      </c>
      <c r="G42" s="48">
        <f t="shared" si="5"/>
        <v>-7670781.3548338693</v>
      </c>
      <c r="H42" s="45">
        <f t="shared" si="6"/>
        <v>27961399.710818268</v>
      </c>
      <c r="I42" s="46">
        <f t="shared" si="7"/>
        <v>36723802.155562125</v>
      </c>
      <c r="J42" s="49">
        <f t="shared" si="8"/>
        <v>8762402.4447438568</v>
      </c>
      <c r="K42" s="50">
        <f>+'AMI ELECTRIC'!K42+'Electric Common'!K42</f>
        <v>-2565912.8375758417</v>
      </c>
      <c r="L42" s="46">
        <f t="shared" si="9"/>
        <v>75701.256520085037</v>
      </c>
      <c r="M42" s="52"/>
      <c r="N42" s="51"/>
      <c r="O42" s="51"/>
      <c r="P42" s="51"/>
      <c r="Q42" s="51"/>
      <c r="R42" s="51"/>
      <c r="S42" s="51"/>
      <c r="T42" s="51"/>
    </row>
    <row r="43" spans="1:20" x14ac:dyDescent="0.25">
      <c r="A43" s="44">
        <v>43585</v>
      </c>
      <c r="B43" s="45">
        <f>+'AMI ELECTRIC'!B43+'Electric Common'!B43</f>
        <v>44394583.510395996</v>
      </c>
      <c r="C43" s="46">
        <f>+'AMI ELECTRIC'!C43+'Electric Common'!C43</f>
        <v>44394583.510395996</v>
      </c>
      <c r="D43" s="45">
        <f>+'AMI ELECTRIC'!D43+'Electric Common'!D43</f>
        <v>1001900.1982743104</v>
      </c>
      <c r="E43" s="46">
        <f>+'AMI ELECTRIC'!E43+'Electric Common'!E43</f>
        <v>641418.02436914179</v>
      </c>
      <c r="F43" s="47">
        <f t="shared" si="4"/>
        <v>-17435083.997852039</v>
      </c>
      <c r="G43" s="48">
        <f t="shared" si="5"/>
        <v>-8312199.3792030113</v>
      </c>
      <c r="H43" s="45">
        <f t="shared" si="6"/>
        <v>26959499.512543958</v>
      </c>
      <c r="I43" s="46">
        <f t="shared" si="7"/>
        <v>36082384.131192982</v>
      </c>
      <c r="J43" s="49">
        <f t="shared" si="8"/>
        <v>9122884.6186490245</v>
      </c>
      <c r="K43" s="50">
        <f>+'AMI ELECTRIC'!K43+'Electric Common'!K43</f>
        <v>-2641614.0940959272</v>
      </c>
      <c r="L43" s="46">
        <f t="shared" si="9"/>
        <v>75701.256520085502</v>
      </c>
      <c r="M43" s="52"/>
      <c r="N43" s="51"/>
      <c r="O43" s="51"/>
      <c r="P43" s="51"/>
      <c r="Q43" s="51"/>
      <c r="R43" s="51"/>
      <c r="S43" s="51"/>
      <c r="T43" s="51"/>
    </row>
    <row r="44" spans="1:20" x14ac:dyDescent="0.25">
      <c r="A44" s="44">
        <v>43616</v>
      </c>
      <c r="B44" s="45">
        <f>+'AMI ELECTRIC'!B44+'Electric Common'!B44</f>
        <v>44394583.510395996</v>
      </c>
      <c r="C44" s="46">
        <f>+'AMI ELECTRIC'!C44+'Electric Common'!C44</f>
        <v>44394583.510395996</v>
      </c>
      <c r="D44" s="45">
        <f>+'AMI ELECTRIC'!D44+'Electric Common'!D44</f>
        <v>1001900.1982743104</v>
      </c>
      <c r="E44" s="46">
        <f>+'AMI ELECTRIC'!E44+'Electric Common'!E44</f>
        <v>641418.02436914179</v>
      </c>
      <c r="F44" s="47">
        <f t="shared" si="4"/>
        <v>-18436984.196126349</v>
      </c>
      <c r="G44" s="48">
        <f t="shared" si="5"/>
        <v>-8953617.4035721533</v>
      </c>
      <c r="H44" s="45">
        <f t="shared" si="6"/>
        <v>25957599.314269647</v>
      </c>
      <c r="I44" s="46">
        <f t="shared" si="7"/>
        <v>35440966.106823847</v>
      </c>
      <c r="J44" s="49">
        <f t="shared" si="8"/>
        <v>9483366.7925541997</v>
      </c>
      <c r="K44" s="50">
        <f>+'AMI ELECTRIC'!K44+'Electric Common'!K44</f>
        <v>-2717315.3506160127</v>
      </c>
      <c r="L44" s="46">
        <f t="shared" si="9"/>
        <v>75701.256520085502</v>
      </c>
      <c r="M44" s="52"/>
      <c r="N44" s="51"/>
      <c r="O44" s="51"/>
      <c r="P44" s="51"/>
      <c r="Q44" s="51"/>
      <c r="R44" s="51"/>
      <c r="S44" s="51"/>
      <c r="T44" s="51"/>
    </row>
    <row r="45" spans="1:20" x14ac:dyDescent="0.25">
      <c r="A45" s="44">
        <v>43646</v>
      </c>
      <c r="B45" s="45">
        <f>+'AMI ELECTRIC'!B45+'Electric Common'!B45</f>
        <v>44394583.510395996</v>
      </c>
      <c r="C45" s="46">
        <f>+'AMI ELECTRIC'!C45+'Electric Common'!C45</f>
        <v>44394583.510395996</v>
      </c>
      <c r="D45" s="45">
        <f>+'AMI ELECTRIC'!D45+'Electric Common'!D45</f>
        <v>1001900.1982743104</v>
      </c>
      <c r="E45" s="46">
        <f>+'AMI ELECTRIC'!E45+'Electric Common'!E45</f>
        <v>641418.02436914179</v>
      </c>
      <c r="F45" s="47">
        <f t="shared" si="4"/>
        <v>-19438884.39440066</v>
      </c>
      <c r="G45" s="48">
        <f t="shared" si="5"/>
        <v>-9595035.4279412944</v>
      </c>
      <c r="H45" s="45">
        <f t="shared" si="6"/>
        <v>24955699.115995336</v>
      </c>
      <c r="I45" s="46">
        <f t="shared" si="7"/>
        <v>34799548.082454704</v>
      </c>
      <c r="J45" s="49">
        <f t="shared" si="8"/>
        <v>9843848.9664593674</v>
      </c>
      <c r="K45" s="50">
        <f>+'AMI ELECTRIC'!K45+'Electric Common'!K45</f>
        <v>-2793016.6071360973</v>
      </c>
      <c r="L45" s="46">
        <f t="shared" si="9"/>
        <v>75701.256520084571</v>
      </c>
      <c r="M45" s="52"/>
      <c r="N45" s="51"/>
      <c r="O45" s="51"/>
      <c r="P45" s="51"/>
      <c r="Q45" s="51"/>
      <c r="R45" s="51"/>
      <c r="S45" s="51"/>
      <c r="T45" s="51"/>
    </row>
    <row r="46" spans="1:20" ht="13.8" thickBot="1" x14ac:dyDescent="0.3">
      <c r="A46" s="54"/>
      <c r="B46" s="55"/>
      <c r="C46" s="56"/>
      <c r="D46" s="55"/>
      <c r="E46" s="56"/>
      <c r="F46" s="55"/>
      <c r="G46" s="56"/>
      <c r="H46" s="55"/>
      <c r="I46" s="56"/>
      <c r="J46" s="57"/>
      <c r="K46" s="56"/>
      <c r="L46" s="56"/>
      <c r="M46" s="52"/>
      <c r="N46" s="51"/>
      <c r="O46" s="51"/>
      <c r="P46" s="51"/>
      <c r="Q46" s="51"/>
      <c r="R46" s="51"/>
      <c r="S46" s="51"/>
      <c r="T46" s="51"/>
    </row>
    <row r="47" spans="1:20" ht="13.8" thickBot="1" x14ac:dyDescent="0.3">
      <c r="A47" s="58"/>
      <c r="B47" s="58">
        <f>(B21+B33+SUM(B22:B32)*2)/24</f>
        <v>15756000.617796458</v>
      </c>
      <c r="C47" s="59">
        <f>(C21+C33+SUM(C22:C32)*2)/24</f>
        <v>15756000.617796458</v>
      </c>
      <c r="D47" s="58">
        <f>SUM(D22:D46)</f>
        <v>16583727.287383676</v>
      </c>
      <c r="E47" s="59">
        <f>SUM(E22:E46)</f>
        <v>9349227.1999547482</v>
      </c>
      <c r="F47" s="58">
        <f>(F21+F33+SUM(F22:F32)*2)/24</f>
        <v>-6070987.5916350866</v>
      </c>
      <c r="G47" s="59">
        <f>(G21+G33+SUM(G22:G32)*2)/24</f>
        <v>-819491.88345587475</v>
      </c>
      <c r="H47" s="58">
        <f>(H21+H33+SUM(H22:H32)*2)/24</f>
        <v>9685013.0261613708</v>
      </c>
      <c r="I47" s="59">
        <f>(I21+I33+SUM(I22:I32)*2)/24</f>
        <v>14936508.734340584</v>
      </c>
      <c r="J47" s="60">
        <f>I47-H47</f>
        <v>5251495.7081792131</v>
      </c>
      <c r="K47" s="61">
        <f>(K21+K33+SUM(K22:K32)*2)/24</f>
        <v>-1738727.8836050404</v>
      </c>
      <c r="L47" s="61">
        <f>SUM(L22:L46)</f>
        <v>1879744.4994754433</v>
      </c>
      <c r="M47" s="52"/>
      <c r="N47" s="62"/>
      <c r="O47" s="63"/>
      <c r="P47" s="51"/>
      <c r="Q47" s="51"/>
      <c r="R47" s="51"/>
      <c r="S47" s="51"/>
      <c r="T47" s="51"/>
    </row>
    <row r="48" spans="1:20" ht="13.8" thickTop="1" x14ac:dyDescent="0.25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N48" s="51"/>
      <c r="O48" s="51"/>
      <c r="P48" s="51"/>
      <c r="Q48" s="51"/>
      <c r="R48" s="51"/>
      <c r="S48" s="51"/>
      <c r="T48" s="51"/>
    </row>
    <row r="49" spans="1:20" x14ac:dyDescent="0.25">
      <c r="A49" s="51"/>
      <c r="B49" s="51"/>
      <c r="C49" s="64"/>
      <c r="D49" s="51"/>
      <c r="E49" s="51"/>
      <c r="F49" s="65"/>
      <c r="G49" s="64"/>
      <c r="H49" s="51"/>
      <c r="I49" s="64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 x14ac:dyDescent="0.25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 ht="14.4" x14ac:dyDescent="0.3">
      <c r="A52" s="3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"/>
      <c r="N52" s="3"/>
      <c r="O52" s="3"/>
    </row>
    <row r="53" spans="1:20" ht="14.4" x14ac:dyDescent="0.3">
      <c r="A53" s="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"/>
      <c r="N53" s="3"/>
      <c r="O53" s="3"/>
      <c r="P53" s="3"/>
    </row>
    <row r="54" spans="1:20" x14ac:dyDescent="0.25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20" x14ac:dyDescent="0.25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zoomScale="80" zoomScaleNormal="80" workbookViewId="0">
      <pane xSplit="1" ySplit="11" topLeftCell="B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 outlineLevelRow="1" x14ac:dyDescent="0.25"/>
  <cols>
    <col min="1" max="1" width="37.33203125" style="14" customWidth="1"/>
    <col min="2" max="2" width="15.88671875" style="14" customWidth="1"/>
    <col min="3" max="3" width="16" style="14" customWidth="1"/>
    <col min="4" max="4" width="14.6640625" style="14" customWidth="1"/>
    <col min="5" max="5" width="13.44140625" style="14" customWidth="1"/>
    <col min="6" max="6" width="14.5546875" style="14" customWidth="1"/>
    <col min="7" max="7" width="12.33203125" style="14" customWidth="1"/>
    <col min="8" max="8" width="13" style="14" customWidth="1"/>
    <col min="9" max="9" width="13.33203125" style="14" customWidth="1"/>
    <col min="10" max="12" width="12.6640625" style="14" customWidth="1"/>
    <col min="13" max="16" width="11.33203125" style="14" customWidth="1"/>
    <col min="17" max="17" width="8.88671875" style="14"/>
    <col min="18" max="18" width="10.6640625" style="14" customWidth="1"/>
    <col min="19" max="22" width="8.88671875" style="14"/>
    <col min="23" max="23" width="9.33203125" style="14" customWidth="1"/>
    <col min="24" max="16384" width="8.88671875" style="14"/>
  </cols>
  <sheetData>
    <row r="1" spans="1:23" s="7" customFormat="1" ht="14.4" x14ac:dyDescent="0.3">
      <c r="A1" s="1" t="s">
        <v>40</v>
      </c>
      <c r="B1" s="2"/>
      <c r="C1" s="2"/>
      <c r="D1" s="2"/>
      <c r="E1" s="2"/>
      <c r="F1" s="3"/>
      <c r="G1" s="3"/>
      <c r="H1" s="3"/>
      <c r="I1" s="3"/>
      <c r="J1" s="3"/>
      <c r="K1" s="3"/>
      <c r="L1" s="66" t="s">
        <v>36</v>
      </c>
      <c r="M1" s="2"/>
      <c r="N1" s="5"/>
      <c r="O1" s="6"/>
      <c r="P1" s="5"/>
      <c r="Q1" s="2"/>
      <c r="R1" s="2"/>
      <c r="S1" s="2"/>
      <c r="T1" s="2"/>
      <c r="U1" s="5"/>
    </row>
    <row r="2" spans="1:23" s="7" customFormat="1" x14ac:dyDescent="0.25">
      <c r="A2" s="1" t="s">
        <v>42</v>
      </c>
      <c r="C2" s="8"/>
      <c r="D2" s="9"/>
      <c r="F2" s="10"/>
      <c r="G2" s="11"/>
      <c r="H2" s="11"/>
      <c r="I2" s="12"/>
      <c r="J2" s="2"/>
      <c r="K2" s="2"/>
      <c r="L2" s="4" t="s">
        <v>31</v>
      </c>
      <c r="M2" s="2"/>
      <c r="N2" s="13"/>
      <c r="O2" s="6"/>
      <c r="P2" s="5"/>
      <c r="S2" s="2"/>
      <c r="T2" s="2"/>
      <c r="U2" s="2"/>
    </row>
    <row r="3" spans="1:23" s="7" customFormat="1" ht="12.75" customHeight="1" x14ac:dyDescent="0.25">
      <c r="A3" s="14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3" s="7" customFormat="1" ht="14.4" x14ac:dyDescent="0.3">
      <c r="A4" s="17"/>
      <c r="B4" s="18"/>
      <c r="C4" s="18"/>
      <c r="D4" s="18"/>
      <c r="E4" s="18"/>
      <c r="F4" s="18"/>
      <c r="G4" s="18"/>
      <c r="H4" s="18"/>
      <c r="I4" s="18"/>
      <c r="J4" s="19"/>
      <c r="K4" s="3"/>
      <c r="L4" s="3"/>
      <c r="M4" s="3"/>
      <c r="N4" s="3"/>
      <c r="O4" s="19"/>
      <c r="P4" s="19"/>
    </row>
    <row r="5" spans="1:23" s="7" customFormat="1" ht="14.4" x14ac:dyDescent="0.3">
      <c r="A5" s="17"/>
      <c r="B5" s="3"/>
      <c r="C5" s="3"/>
      <c r="D5" s="3"/>
      <c r="E5" s="3"/>
      <c r="I5" s="20"/>
      <c r="J5" s="20"/>
      <c r="K5" s="3"/>
      <c r="L5" s="3"/>
      <c r="M5" s="3"/>
      <c r="N5" s="3"/>
      <c r="O5" s="20"/>
      <c r="P5" s="20"/>
      <c r="Q5" s="20"/>
      <c r="R5" s="20"/>
      <c r="S5" s="20"/>
      <c r="T5" s="20"/>
      <c r="U5" s="20"/>
      <c r="V5" s="20"/>
      <c r="W5" s="21"/>
    </row>
    <row r="6" spans="1:23" ht="5.0999999999999996" customHeight="1" thickBot="1" x14ac:dyDescent="0.3"/>
    <row r="7" spans="1:23" x14ac:dyDescent="0.25">
      <c r="A7" s="22" t="s">
        <v>30</v>
      </c>
      <c r="B7" s="23" t="s">
        <v>29</v>
      </c>
      <c r="C7" s="24"/>
      <c r="D7" s="23" t="s">
        <v>28</v>
      </c>
      <c r="E7" s="24"/>
      <c r="F7" s="23" t="s">
        <v>27</v>
      </c>
      <c r="G7" s="24"/>
      <c r="H7" s="23" t="s">
        <v>26</v>
      </c>
      <c r="I7" s="24"/>
      <c r="J7" s="25" t="s">
        <v>25</v>
      </c>
      <c r="K7" s="26" t="s">
        <v>24</v>
      </c>
      <c r="L7" s="26" t="s">
        <v>23</v>
      </c>
    </row>
    <row r="8" spans="1:23" x14ac:dyDescent="0.25">
      <c r="A8" s="27"/>
      <c r="B8" s="28"/>
      <c r="C8" s="29"/>
      <c r="D8" s="30"/>
      <c r="E8" s="31"/>
      <c r="F8" s="30"/>
      <c r="G8" s="29"/>
      <c r="H8" s="28"/>
      <c r="I8" s="32"/>
      <c r="J8" s="33"/>
      <c r="K8" s="34"/>
      <c r="L8" s="34" t="s">
        <v>22</v>
      </c>
    </row>
    <row r="9" spans="1:23" x14ac:dyDescent="0.25">
      <c r="A9" s="35"/>
      <c r="B9" s="36" t="s">
        <v>18</v>
      </c>
      <c r="C9" s="32" t="s">
        <v>19</v>
      </c>
      <c r="D9" s="36" t="s">
        <v>21</v>
      </c>
      <c r="E9" s="32" t="s">
        <v>20</v>
      </c>
      <c r="F9" s="36" t="s">
        <v>18</v>
      </c>
      <c r="G9" s="32" t="s">
        <v>19</v>
      </c>
      <c r="H9" s="36" t="s">
        <v>18</v>
      </c>
      <c r="I9" s="32" t="s">
        <v>17</v>
      </c>
      <c r="J9" s="33" t="s">
        <v>11</v>
      </c>
      <c r="K9" s="37">
        <v>0.35</v>
      </c>
      <c r="L9" s="34" t="s">
        <v>16</v>
      </c>
    </row>
    <row r="10" spans="1:23" x14ac:dyDescent="0.25">
      <c r="A10" s="35"/>
      <c r="B10" s="36"/>
      <c r="C10" s="32"/>
      <c r="D10" s="36" t="s">
        <v>15</v>
      </c>
      <c r="E10" s="32" t="s">
        <v>14</v>
      </c>
      <c r="F10" s="36" t="s">
        <v>13</v>
      </c>
      <c r="G10" s="32" t="s">
        <v>12</v>
      </c>
      <c r="H10" s="36"/>
      <c r="I10" s="32"/>
      <c r="J10" s="33" t="s">
        <v>11</v>
      </c>
      <c r="K10" s="37">
        <v>0.21</v>
      </c>
      <c r="L10" s="34" t="s">
        <v>10</v>
      </c>
    </row>
    <row r="11" spans="1:23" x14ac:dyDescent="0.25">
      <c r="A11" s="38"/>
      <c r="B11" s="39" t="s">
        <v>9</v>
      </c>
      <c r="C11" s="40" t="s">
        <v>8</v>
      </c>
      <c r="D11" s="39"/>
      <c r="E11" s="40"/>
      <c r="F11" s="39" t="s">
        <v>7</v>
      </c>
      <c r="G11" s="40" t="s">
        <v>6</v>
      </c>
      <c r="H11" s="39" t="s">
        <v>5</v>
      </c>
      <c r="I11" s="40" t="s">
        <v>4</v>
      </c>
      <c r="J11" s="41" t="s">
        <v>3</v>
      </c>
      <c r="K11" s="42" t="s">
        <v>2</v>
      </c>
      <c r="L11" s="43" t="s">
        <v>1</v>
      </c>
    </row>
    <row r="12" spans="1:23" outlineLevel="1" x14ac:dyDescent="0.25">
      <c r="A12" s="44"/>
      <c r="B12" s="45"/>
      <c r="C12" s="46"/>
      <c r="D12" s="45"/>
      <c r="E12" s="46"/>
      <c r="F12" s="47">
        <v>0</v>
      </c>
      <c r="G12" s="48">
        <v>0</v>
      </c>
      <c r="H12" s="45">
        <v>0</v>
      </c>
      <c r="I12" s="46">
        <v>0</v>
      </c>
      <c r="J12" s="49">
        <v>0</v>
      </c>
      <c r="K12" s="50">
        <v>0</v>
      </c>
      <c r="L12" s="46">
        <v>0</v>
      </c>
    </row>
    <row r="13" spans="1:23" outlineLevel="1" x14ac:dyDescent="0.25">
      <c r="A13" s="44">
        <v>42674</v>
      </c>
      <c r="B13" s="45">
        <f>+'AMI GAS'!B13+'Gas Common'!B13</f>
        <v>323937.66720000003</v>
      </c>
      <c r="C13" s="46">
        <f>+'AMI GAS'!C13+'Gas Common'!C13</f>
        <v>323937.66720000003</v>
      </c>
      <c r="D13" s="45">
        <f>+'AMI GAS'!D13+'Gas Common'!D13</f>
        <v>74581.21862282246</v>
      </c>
      <c r="E13" s="46">
        <f>+'AMI GAS'!E13+'Gas Common'!E13</f>
        <v>900.27676675999999</v>
      </c>
      <c r="F13" s="47">
        <f t="shared" ref="F13:G33" si="0">+F12-D13</f>
        <v>-74581.21862282246</v>
      </c>
      <c r="G13" s="48">
        <f t="shared" si="0"/>
        <v>-900.27676675999999</v>
      </c>
      <c r="H13" s="45">
        <f t="shared" ref="H13:I33" si="1">B13+F13</f>
        <v>249356.44857717757</v>
      </c>
      <c r="I13" s="46">
        <f t="shared" si="1"/>
        <v>323037.39043324004</v>
      </c>
      <c r="J13" s="49">
        <f t="shared" ref="J13:J33" si="2">I13-H13</f>
        <v>73680.941856062476</v>
      </c>
      <c r="K13" s="50">
        <f>+'AMI GAS'!K13+'Gas Common'!K13</f>
        <v>-25788.329649621872</v>
      </c>
      <c r="L13" s="46">
        <f t="shared" ref="L13:L33" si="3">-K13+K12</f>
        <v>25788.329649621872</v>
      </c>
    </row>
    <row r="14" spans="1:23" outlineLevel="1" x14ac:dyDescent="0.25">
      <c r="A14" s="44">
        <v>42704</v>
      </c>
      <c r="B14" s="45">
        <f>+'AMI GAS'!B14+'Gas Common'!B14</f>
        <v>323937.66720000003</v>
      </c>
      <c r="C14" s="46">
        <f>+'AMI GAS'!C14+'Gas Common'!C14</f>
        <v>323937.66720000003</v>
      </c>
      <c r="D14" s="45">
        <f>+'AMI GAS'!D14+'Gas Common'!D14</f>
        <v>74581.21862282246</v>
      </c>
      <c r="E14" s="46">
        <f>+'AMI GAS'!E14+'Gas Common'!E14</f>
        <v>1800.55353352</v>
      </c>
      <c r="F14" s="47">
        <f t="shared" si="0"/>
        <v>-149162.43724564492</v>
      </c>
      <c r="G14" s="48">
        <f t="shared" si="0"/>
        <v>-2700.8303002799998</v>
      </c>
      <c r="H14" s="45">
        <f t="shared" si="1"/>
        <v>174775.22995435511</v>
      </c>
      <c r="I14" s="46">
        <f t="shared" si="1"/>
        <v>321236.83689972002</v>
      </c>
      <c r="J14" s="49">
        <f t="shared" si="2"/>
        <v>146461.60694536491</v>
      </c>
      <c r="K14" s="50">
        <f>+'AMI GAS'!K14+'Gas Common'!K14</f>
        <v>-51261.562430877726</v>
      </c>
      <c r="L14" s="46">
        <f t="shared" si="3"/>
        <v>25473.232781255854</v>
      </c>
    </row>
    <row r="15" spans="1:23" outlineLevel="1" x14ac:dyDescent="0.25">
      <c r="A15" s="44">
        <v>42735</v>
      </c>
      <c r="B15" s="45">
        <f>+'AMI GAS'!B15+'Gas Common'!B15</f>
        <v>391536.71514300001</v>
      </c>
      <c r="C15" s="46">
        <f>+'AMI GAS'!C15+'Gas Common'!C15</f>
        <v>391536.71514300001</v>
      </c>
      <c r="D15" s="45">
        <f>+'AMI GAS'!D15+'Gas Common'!D15</f>
        <v>74581.21862282246</v>
      </c>
      <c r="E15" s="46">
        <f>+'AMI GAS'!E15+'Gas Common'!E15</f>
        <v>1988.4225542615875</v>
      </c>
      <c r="F15" s="47">
        <f t="shared" si="0"/>
        <v>-223743.65586846738</v>
      </c>
      <c r="G15" s="48">
        <f t="shared" si="0"/>
        <v>-4689.2528545415871</v>
      </c>
      <c r="H15" s="45">
        <f t="shared" si="1"/>
        <v>167793.05927453263</v>
      </c>
      <c r="I15" s="46">
        <f t="shared" si="1"/>
        <v>386847.46228845842</v>
      </c>
      <c r="J15" s="49">
        <f t="shared" si="2"/>
        <v>219054.4030139258</v>
      </c>
      <c r="K15" s="50">
        <f>+'AMI GAS'!K15+'Gas Common'!K15</f>
        <v>-76669.041054874018</v>
      </c>
      <c r="L15" s="46">
        <f t="shared" si="3"/>
        <v>25407.478623996292</v>
      </c>
    </row>
    <row r="16" spans="1:23" outlineLevel="1" x14ac:dyDescent="0.25">
      <c r="A16" s="44">
        <v>42766</v>
      </c>
      <c r="B16" s="45">
        <f>+'AMI GAS'!B16+'Gas Common'!B16</f>
        <v>391536.71514300001</v>
      </c>
      <c r="C16" s="46">
        <f>+'AMI GAS'!C16+'Gas Common'!C16</f>
        <v>391536.71514300001</v>
      </c>
      <c r="D16" s="45">
        <f>+'AMI GAS'!D16+'Gas Common'!D16</f>
        <v>103591.8288939984</v>
      </c>
      <c r="E16" s="46">
        <f>+'AMI GAS'!E16+'Gas Common'!E16</f>
        <v>2176.2915750031748</v>
      </c>
      <c r="F16" s="47">
        <f t="shared" si="0"/>
        <v>-327335.48476246581</v>
      </c>
      <c r="G16" s="48">
        <f t="shared" si="0"/>
        <v>-6865.5444295447614</v>
      </c>
      <c r="H16" s="45">
        <f t="shared" si="1"/>
        <v>64201.230380534194</v>
      </c>
      <c r="I16" s="46">
        <f t="shared" si="1"/>
        <v>384671.17071345524</v>
      </c>
      <c r="J16" s="49">
        <f t="shared" si="2"/>
        <v>320469.94033292105</v>
      </c>
      <c r="K16" s="50">
        <f>+'AMI GAS'!K16+'Gas Common'!K16</f>
        <v>-112164.47911652234</v>
      </c>
      <c r="L16" s="46">
        <f t="shared" si="3"/>
        <v>35495.438061648325</v>
      </c>
    </row>
    <row r="17" spans="1:20" outlineLevel="1" x14ac:dyDescent="0.25">
      <c r="A17" s="44">
        <v>42794</v>
      </c>
      <c r="B17" s="45">
        <f>+'AMI GAS'!B17+'Gas Common'!B17</f>
        <v>391536.71514300001</v>
      </c>
      <c r="C17" s="46">
        <f>+'AMI GAS'!C17+'Gas Common'!C17</f>
        <v>391536.71514300001</v>
      </c>
      <c r="D17" s="45">
        <f>+'AMI GAS'!D17+'Gas Common'!D17</f>
        <v>103591.8288939984</v>
      </c>
      <c r="E17" s="46">
        <f>+'AMI GAS'!E17+'Gas Common'!E17</f>
        <v>2176.2915750031748</v>
      </c>
      <c r="F17" s="47">
        <f t="shared" si="0"/>
        <v>-430927.31365646422</v>
      </c>
      <c r="G17" s="48">
        <f t="shared" si="0"/>
        <v>-9041.8360045479367</v>
      </c>
      <c r="H17" s="45">
        <f t="shared" si="1"/>
        <v>-39390.598513464211</v>
      </c>
      <c r="I17" s="46">
        <f t="shared" si="1"/>
        <v>382494.87913845206</v>
      </c>
      <c r="J17" s="49">
        <f t="shared" si="2"/>
        <v>421885.47765191627</v>
      </c>
      <c r="K17" s="50">
        <f>+'AMI GAS'!K17+'Gas Common'!K17</f>
        <v>-147659.91717817067</v>
      </c>
      <c r="L17" s="46">
        <f t="shared" si="3"/>
        <v>35495.438061648325</v>
      </c>
    </row>
    <row r="18" spans="1:20" outlineLevel="1" x14ac:dyDescent="0.25">
      <c r="A18" s="44">
        <v>42825</v>
      </c>
      <c r="B18" s="45">
        <f>+'AMI GAS'!B18+'Gas Common'!B18</f>
        <v>2317572.3456900003</v>
      </c>
      <c r="C18" s="46">
        <f>+'AMI GAS'!C18+'Gas Common'!C18</f>
        <v>2317572.3456900003</v>
      </c>
      <c r="D18" s="45">
        <f>+'AMI GAS'!D18+'Gas Common'!D18</f>
        <v>256263.18308669844</v>
      </c>
      <c r="E18" s="46">
        <f>+'AMI GAS'!E18+'Gas Common'!E18</f>
        <v>16456.280435322526</v>
      </c>
      <c r="F18" s="47">
        <f t="shared" si="0"/>
        <v>-687190.49674316263</v>
      </c>
      <c r="G18" s="48">
        <f t="shared" si="0"/>
        <v>-25498.116439870464</v>
      </c>
      <c r="H18" s="45">
        <f t="shared" si="1"/>
        <v>1630381.8489468377</v>
      </c>
      <c r="I18" s="46">
        <f t="shared" si="1"/>
        <v>2292074.2292501298</v>
      </c>
      <c r="J18" s="49">
        <f t="shared" si="2"/>
        <v>661692.38030329207</v>
      </c>
      <c r="K18" s="50">
        <f>+'AMI GAS'!K18+'Gas Common'!K18</f>
        <v>-231592.33310615219</v>
      </c>
      <c r="L18" s="46">
        <f t="shared" si="3"/>
        <v>83932.415927981521</v>
      </c>
    </row>
    <row r="19" spans="1:20" outlineLevel="1" x14ac:dyDescent="0.25">
      <c r="A19" s="44">
        <v>42855</v>
      </c>
      <c r="B19" s="45">
        <f>+'AMI GAS'!B19+'Gas Common'!B19</f>
        <v>2317572.3456900003</v>
      </c>
      <c r="C19" s="46">
        <f>+'AMI GAS'!C19+'Gas Common'!C19</f>
        <v>2317572.3456900003</v>
      </c>
      <c r="D19" s="45">
        <f>+'AMI GAS'!D19+'Gas Common'!D19</f>
        <v>256263.18308669844</v>
      </c>
      <c r="E19" s="46">
        <f>+'AMI GAS'!E19+'Gas Common'!E19</f>
        <v>30736.259152641873</v>
      </c>
      <c r="F19" s="47">
        <f t="shared" si="0"/>
        <v>-943453.67982986104</v>
      </c>
      <c r="G19" s="48">
        <f t="shared" si="0"/>
        <v>-56234.375592512341</v>
      </c>
      <c r="H19" s="45">
        <f t="shared" si="1"/>
        <v>1374118.6658601393</v>
      </c>
      <c r="I19" s="46">
        <f t="shared" si="1"/>
        <v>2261337.9700974878</v>
      </c>
      <c r="J19" s="49">
        <f t="shared" si="2"/>
        <v>887219.30423734849</v>
      </c>
      <c r="K19" s="50">
        <f>+'AMI GAS'!K19+'Gas Common'!K19</f>
        <v>-310526.75648307201</v>
      </c>
      <c r="L19" s="46">
        <f t="shared" si="3"/>
        <v>78934.423376919818</v>
      </c>
    </row>
    <row r="20" spans="1:20" outlineLevel="1" x14ac:dyDescent="0.25">
      <c r="A20" s="44">
        <v>42886</v>
      </c>
      <c r="B20" s="45">
        <f>+'AMI GAS'!B20+'Gas Common'!B20</f>
        <v>3173502.0152010005</v>
      </c>
      <c r="C20" s="46">
        <f>+'AMI GAS'!C20+'Gas Common'!C20</f>
        <v>3173502.0152010005</v>
      </c>
      <c r="D20" s="45">
        <f>+'AMI GAS'!D20+'Gas Common'!D20</f>
        <v>256263.18308669844</v>
      </c>
      <c r="E20" s="46">
        <f>+'AMI GAS'!E20+'Gas Common'!E20</f>
        <v>33334.774841305793</v>
      </c>
      <c r="F20" s="47">
        <f t="shared" si="0"/>
        <v>-1199716.8629165594</v>
      </c>
      <c r="G20" s="48">
        <f t="shared" si="0"/>
        <v>-89569.15043381814</v>
      </c>
      <c r="H20" s="45">
        <f t="shared" si="1"/>
        <v>1973785.1522844411</v>
      </c>
      <c r="I20" s="46">
        <f t="shared" si="1"/>
        <v>3083932.8647671822</v>
      </c>
      <c r="J20" s="49">
        <f t="shared" si="2"/>
        <v>1110147.7124827411</v>
      </c>
      <c r="K20" s="50">
        <f>+'AMI GAS'!K20+'Gas Common'!K20</f>
        <v>-388551.69936895941</v>
      </c>
      <c r="L20" s="46">
        <f t="shared" si="3"/>
        <v>78024.942885887402</v>
      </c>
    </row>
    <row r="21" spans="1:20" outlineLevel="1" x14ac:dyDescent="0.25">
      <c r="A21" s="44">
        <v>42916</v>
      </c>
      <c r="B21" s="45">
        <f>+'AMI GAS'!B21+'Gas Common'!B21</f>
        <v>3173502.0152010005</v>
      </c>
      <c r="C21" s="46">
        <f>+'AMI GAS'!C21+'Gas Common'!C21</f>
        <v>3173502.0152010005</v>
      </c>
      <c r="D21" s="45">
        <f>+'AMI GAS'!D21+'Gas Common'!D21</f>
        <v>256263.18308669844</v>
      </c>
      <c r="E21" s="46">
        <f>+'AMI GAS'!E21+'Gas Common'!E21</f>
        <v>35933.273624969697</v>
      </c>
      <c r="F21" s="47">
        <f t="shared" si="0"/>
        <v>-1455980.0460032579</v>
      </c>
      <c r="G21" s="48">
        <f t="shared" si="0"/>
        <v>-125502.42405878784</v>
      </c>
      <c r="H21" s="45">
        <f t="shared" si="1"/>
        <v>1717521.9691977426</v>
      </c>
      <c r="I21" s="46">
        <f t="shared" si="1"/>
        <v>3047999.5911422125</v>
      </c>
      <c r="J21" s="49">
        <f t="shared" si="2"/>
        <v>1330477.6219444699</v>
      </c>
      <c r="K21" s="50">
        <f>+'AMI GAS'!K21+'Gas Common'!K21</f>
        <v>-465667.16768056445</v>
      </c>
      <c r="L21" s="46">
        <f t="shared" si="3"/>
        <v>77115.468311605044</v>
      </c>
    </row>
    <row r="22" spans="1:20" x14ac:dyDescent="0.25">
      <c r="A22" s="44">
        <v>42947</v>
      </c>
      <c r="B22" s="45">
        <f>+'AMI GAS'!B22+'Gas Common'!B22</f>
        <v>3183525.5352010005</v>
      </c>
      <c r="C22" s="46">
        <f>+'AMI GAS'!C22+'Gas Common'!C22</f>
        <v>3183525.5352010005</v>
      </c>
      <c r="D22" s="45">
        <f>+'AMI GAS'!D22+'Gas Common'!D22</f>
        <v>264104.66433746036</v>
      </c>
      <c r="E22" s="46">
        <f>+'AMI GAS'!E22+'Gas Common'!E22</f>
        <v>35954.169482303034</v>
      </c>
      <c r="F22" s="47">
        <f t="shared" si="0"/>
        <v>-1720084.7103407183</v>
      </c>
      <c r="G22" s="48">
        <f t="shared" si="0"/>
        <v>-161456.59354109087</v>
      </c>
      <c r="H22" s="45">
        <f t="shared" si="1"/>
        <v>1463440.8248602822</v>
      </c>
      <c r="I22" s="46">
        <f t="shared" si="1"/>
        <v>3022068.9416599097</v>
      </c>
      <c r="J22" s="49">
        <f t="shared" si="2"/>
        <v>1558628.1167996274</v>
      </c>
      <c r="K22" s="50">
        <f>+'AMI GAS'!K22+'Gas Common'!K22</f>
        <v>-545519.84087986953</v>
      </c>
      <c r="L22" s="46">
        <f t="shared" si="3"/>
        <v>79852.673199305078</v>
      </c>
    </row>
    <row r="23" spans="1:20" x14ac:dyDescent="0.25">
      <c r="A23" s="44">
        <v>42978</v>
      </c>
      <c r="B23" s="45">
        <f>+'AMI GAS'!B23+'Gas Common'!B23</f>
        <v>3183525.5352010005</v>
      </c>
      <c r="C23" s="46">
        <f>+'AMI GAS'!C23+'Gas Common'!C23</f>
        <v>3183525.5352010005</v>
      </c>
      <c r="D23" s="45">
        <f>+'AMI GAS'!D23+'Gas Common'!D23</f>
        <v>264104.66433746036</v>
      </c>
      <c r="E23" s="46">
        <f>+'AMI GAS'!E23+'Gas Common'!E23</f>
        <v>35975.045053636371</v>
      </c>
      <c r="F23" s="47">
        <f t="shared" si="0"/>
        <v>-1984189.3746781787</v>
      </c>
      <c r="G23" s="48">
        <f t="shared" si="0"/>
        <v>-197431.63859472724</v>
      </c>
      <c r="H23" s="45">
        <f t="shared" si="1"/>
        <v>1199336.1605228218</v>
      </c>
      <c r="I23" s="46">
        <f t="shared" si="1"/>
        <v>2986093.8966062735</v>
      </c>
      <c r="J23" s="49">
        <f t="shared" si="2"/>
        <v>1786757.7360834517</v>
      </c>
      <c r="K23" s="50">
        <f>+'AMI GAS'!K23+'Gas Common'!K23</f>
        <v>-625365.20762920787</v>
      </c>
      <c r="L23" s="46">
        <f t="shared" si="3"/>
        <v>79845.36674933834</v>
      </c>
    </row>
    <row r="24" spans="1:20" ht="14.4" x14ac:dyDescent="0.3">
      <c r="A24" s="44">
        <v>43008</v>
      </c>
      <c r="B24" s="45">
        <f>+'AMI GAS'!B24+'Gas Common'!B24</f>
        <v>3658533.9572710004</v>
      </c>
      <c r="C24" s="46">
        <f>+'AMI GAS'!C24+'Gas Common'!C24</f>
        <v>3658533.9572710004</v>
      </c>
      <c r="D24" s="45">
        <f>+'AMI GAS'!D24+'Gas Common'!D24</f>
        <v>264104.66433746036</v>
      </c>
      <c r="E24" s="46">
        <f>+'AMI GAS'!E24+'Gas Common'!E24</f>
        <v>37295.165864639246</v>
      </c>
      <c r="F24" s="47">
        <f t="shared" si="0"/>
        <v>-2248294.0390156391</v>
      </c>
      <c r="G24" s="48">
        <f t="shared" si="0"/>
        <v>-234726.80445936648</v>
      </c>
      <c r="H24" s="45">
        <f t="shared" si="1"/>
        <v>1410239.9182553613</v>
      </c>
      <c r="I24" s="46">
        <f t="shared" si="1"/>
        <v>3423807.1528116339</v>
      </c>
      <c r="J24" s="49">
        <f t="shared" si="2"/>
        <v>2013567.2345562726</v>
      </c>
      <c r="K24" s="50">
        <f>+'AMI GAS'!K24+'Gas Common'!K24</f>
        <v>-704748.53209469502</v>
      </c>
      <c r="L24" s="46">
        <f t="shared" si="3"/>
        <v>79383.324465487152</v>
      </c>
      <c r="M24" s="3"/>
      <c r="N24" s="51"/>
      <c r="O24" s="51"/>
      <c r="P24" s="51"/>
      <c r="Q24" s="51"/>
      <c r="R24" s="51"/>
      <c r="S24" s="51"/>
      <c r="T24" s="51"/>
    </row>
    <row r="25" spans="1:20" ht="14.4" x14ac:dyDescent="0.3">
      <c r="A25" s="44">
        <v>43039</v>
      </c>
      <c r="B25" s="45">
        <f>+'AMI GAS'!B25+'Gas Common'!B25</f>
        <v>3756005.8705350007</v>
      </c>
      <c r="C25" s="46">
        <f>+'AMI GAS'!C25+'Gas Common'!C25</f>
        <v>3756005.8705350007</v>
      </c>
      <c r="D25" s="45">
        <f>+'AMI GAS'!D25+'Gas Common'!D25</f>
        <v>264104.66433746036</v>
      </c>
      <c r="E25" s="46">
        <f>+'AMI GAS'!E25+'Gas Common'!E25</f>
        <v>38802.537382588322</v>
      </c>
      <c r="F25" s="47">
        <f t="shared" si="0"/>
        <v>-2512398.7033530995</v>
      </c>
      <c r="G25" s="48">
        <f t="shared" si="0"/>
        <v>-273529.3418419548</v>
      </c>
      <c r="H25" s="45">
        <f t="shared" si="1"/>
        <v>1243607.1671819012</v>
      </c>
      <c r="I25" s="46">
        <f t="shared" si="1"/>
        <v>3482476.528693046</v>
      </c>
      <c r="J25" s="49">
        <f t="shared" si="2"/>
        <v>2238869.3615111448</v>
      </c>
      <c r="K25" s="50">
        <f>+'AMI GAS'!K25+'Gas Common'!K25</f>
        <v>-783604.27652890037</v>
      </c>
      <c r="L25" s="46">
        <f t="shared" si="3"/>
        <v>78855.74443420535</v>
      </c>
      <c r="M25" s="3"/>
      <c r="N25" s="51"/>
      <c r="O25" s="51"/>
      <c r="P25" s="51"/>
      <c r="Q25" s="51"/>
      <c r="R25" s="51"/>
      <c r="S25" s="51"/>
      <c r="T25" s="51"/>
    </row>
    <row r="26" spans="1:20" ht="14.4" x14ac:dyDescent="0.3">
      <c r="A26" s="44">
        <v>43069</v>
      </c>
      <c r="B26" s="45">
        <f>+'AMI GAS'!B26+'Gas Common'!B26</f>
        <v>4190162.285232001</v>
      </c>
      <c r="C26" s="46">
        <f>+'AMI GAS'!C26+'Gas Common'!C26</f>
        <v>4190162.285232001</v>
      </c>
      <c r="D26" s="45">
        <f>+'AMI GAS'!D26+'Gas Common'!D26</f>
        <v>264104.66433746036</v>
      </c>
      <c r="E26" s="46">
        <f>+'AMI GAS'!E26+'Gas Common'!E26</f>
        <v>40184.508761379933</v>
      </c>
      <c r="F26" s="47">
        <f t="shared" si="0"/>
        <v>-2776503.3676905599</v>
      </c>
      <c r="G26" s="48">
        <f t="shared" si="0"/>
        <v>-313713.85060333472</v>
      </c>
      <c r="H26" s="45">
        <f t="shared" si="1"/>
        <v>1413658.917541441</v>
      </c>
      <c r="I26" s="46">
        <f t="shared" si="1"/>
        <v>3876448.4346286664</v>
      </c>
      <c r="J26" s="49">
        <f t="shared" si="2"/>
        <v>2462789.5170872253</v>
      </c>
      <c r="K26" s="50">
        <f>+'AMI GAS'!K26+'Gas Common'!K26</f>
        <v>-861976.33098052861</v>
      </c>
      <c r="L26" s="46">
        <f t="shared" si="3"/>
        <v>78372.054451628239</v>
      </c>
      <c r="M26" s="3"/>
      <c r="N26" s="51"/>
      <c r="O26" s="51"/>
      <c r="P26" s="51"/>
      <c r="Q26" s="51"/>
      <c r="R26" s="51"/>
      <c r="S26" s="51"/>
      <c r="T26" s="51"/>
    </row>
    <row r="27" spans="1:20" ht="14.4" x14ac:dyDescent="0.3">
      <c r="A27" s="44">
        <v>43100</v>
      </c>
      <c r="B27" s="45">
        <f>+'AMI GAS'!B27+'Gas Common'!B27</f>
        <v>5193895.1934820013</v>
      </c>
      <c r="C27" s="46">
        <f>+'AMI GAS'!C27+'Gas Common'!C27</f>
        <v>5193895.1934820013</v>
      </c>
      <c r="D27" s="45">
        <f>+'AMI GAS'!D27+'Gas Common'!D27</f>
        <v>264104.66433746036</v>
      </c>
      <c r="E27" s="46">
        <f>+'AMI GAS'!E27+'Gas Common'!E27</f>
        <v>49053.163498472051</v>
      </c>
      <c r="F27" s="47">
        <f t="shared" si="0"/>
        <v>-3040608.0320280204</v>
      </c>
      <c r="G27" s="48">
        <f t="shared" si="0"/>
        <v>-362767.0141018068</v>
      </c>
      <c r="H27" s="45">
        <f t="shared" si="1"/>
        <v>2153287.161453981</v>
      </c>
      <c r="I27" s="46">
        <f t="shared" si="1"/>
        <v>4831128.1793801943</v>
      </c>
      <c r="J27" s="49">
        <f t="shared" si="2"/>
        <v>2677841.0179262133</v>
      </c>
      <c r="K27" s="50">
        <f>+'AMI GAS'!K27+'Gas Common'!K27</f>
        <v>-937244.35627417453</v>
      </c>
      <c r="L27" s="46">
        <f t="shared" si="3"/>
        <v>75268.025293645915</v>
      </c>
      <c r="M27" s="3"/>
      <c r="N27" s="51"/>
      <c r="O27" s="51"/>
      <c r="P27" s="51"/>
      <c r="Q27" s="51"/>
      <c r="R27" s="51"/>
      <c r="S27" s="51"/>
      <c r="T27" s="51"/>
    </row>
    <row r="28" spans="1:20" ht="14.4" x14ac:dyDescent="0.3">
      <c r="A28" s="44">
        <v>43131</v>
      </c>
      <c r="B28" s="45">
        <f>+'AMI GAS'!B28+'Gas Common'!B28</f>
        <v>6367617.0251140008</v>
      </c>
      <c r="C28" s="46">
        <f>+'AMI GAS'!C28+'Gas Common'!C28</f>
        <v>6367617.0251140008</v>
      </c>
      <c r="D28" s="45">
        <f>+'AMI GAS'!D28+'Gas Common'!D28</f>
        <v>202572.4669929728</v>
      </c>
      <c r="E28" s="46">
        <f>+'AMI GAS'!E28+'Gas Common'!E28</f>
        <v>59334.794269629354</v>
      </c>
      <c r="F28" s="47">
        <f t="shared" si="0"/>
        <v>-3243180.4990209932</v>
      </c>
      <c r="G28" s="48">
        <f t="shared" si="0"/>
        <v>-422101.80837143614</v>
      </c>
      <c r="H28" s="45">
        <f t="shared" si="1"/>
        <v>3124436.5260930075</v>
      </c>
      <c r="I28" s="46">
        <f t="shared" si="1"/>
        <v>5945515.2167425649</v>
      </c>
      <c r="J28" s="49">
        <f t="shared" si="2"/>
        <v>2821078.6906495574</v>
      </c>
      <c r="K28" s="50">
        <f>+'AMI GAS'!K28+'Gas Common'!K28</f>
        <v>-967324.26754607644</v>
      </c>
      <c r="L28" s="46">
        <f t="shared" si="3"/>
        <v>30079.911271901918</v>
      </c>
      <c r="M28" s="3"/>
      <c r="N28" s="51"/>
      <c r="O28" s="51"/>
      <c r="P28" s="51"/>
      <c r="Q28" s="51"/>
      <c r="R28" s="51"/>
      <c r="S28" s="51"/>
      <c r="T28" s="51"/>
    </row>
    <row r="29" spans="1:20" x14ac:dyDescent="0.25">
      <c r="A29" s="44">
        <v>43159</v>
      </c>
      <c r="B29" s="45">
        <f>+'AMI GAS'!B29+'Gas Common'!B29</f>
        <v>7519114.8506410001</v>
      </c>
      <c r="C29" s="46">
        <f>+'AMI GAS'!C29+'Gas Common'!C29</f>
        <v>7519114.8506410001</v>
      </c>
      <c r="D29" s="45">
        <f>+'AMI GAS'!D29+'Gas Common'!D29</f>
        <v>202572.4669929728</v>
      </c>
      <c r="E29" s="46">
        <f>+'AMI GAS'!E29+'Gas Common'!E29</f>
        <v>65796.97737648373</v>
      </c>
      <c r="F29" s="47">
        <f t="shared" si="0"/>
        <v>-3445752.9660139661</v>
      </c>
      <c r="G29" s="48">
        <f t="shared" si="0"/>
        <v>-487898.78574791987</v>
      </c>
      <c r="H29" s="45">
        <f t="shared" si="1"/>
        <v>4073361.884627034</v>
      </c>
      <c r="I29" s="46">
        <f t="shared" si="1"/>
        <v>7031216.0648930799</v>
      </c>
      <c r="J29" s="49">
        <f t="shared" si="2"/>
        <v>2957854.180266046</v>
      </c>
      <c r="K29" s="50">
        <f>+'AMI GAS'!K29+'Gas Common'!K29</f>
        <v>-996047.12036553933</v>
      </c>
      <c r="L29" s="46">
        <f t="shared" si="3"/>
        <v>28722.852819462889</v>
      </c>
      <c r="M29" s="52"/>
      <c r="N29" s="51"/>
      <c r="O29" s="51"/>
      <c r="P29" s="51"/>
      <c r="Q29" s="51"/>
      <c r="R29" s="51"/>
      <c r="S29" s="51"/>
      <c r="T29" s="51"/>
    </row>
    <row r="30" spans="1:20" x14ac:dyDescent="0.25">
      <c r="A30" s="44">
        <v>43190</v>
      </c>
      <c r="B30" s="45">
        <f>+'AMI GAS'!B30+'Gas Common'!B30</f>
        <v>7519114.8506410001</v>
      </c>
      <c r="C30" s="46">
        <f>+'AMI GAS'!C30+'Gas Common'!C30</f>
        <v>7519114.8506410001</v>
      </c>
      <c r="D30" s="45">
        <f>+'AMI GAS'!D30+'Gas Common'!D30</f>
        <v>202572.4669929728</v>
      </c>
      <c r="E30" s="46">
        <f>+'AMI GAS'!E30+'Gas Common'!E30</f>
        <v>68997.178368927518</v>
      </c>
      <c r="F30" s="47">
        <f t="shared" si="0"/>
        <v>-3648325.433006939</v>
      </c>
      <c r="G30" s="48">
        <f t="shared" si="0"/>
        <v>-556895.96411684738</v>
      </c>
      <c r="H30" s="45">
        <f t="shared" si="1"/>
        <v>3870789.4176340611</v>
      </c>
      <c r="I30" s="46">
        <f t="shared" si="1"/>
        <v>6962218.8865241529</v>
      </c>
      <c r="J30" s="49">
        <f t="shared" si="2"/>
        <v>3091429.4688900919</v>
      </c>
      <c r="K30" s="50">
        <f>+'AMI GAS'!K30+'Gas Common'!K30</f>
        <v>-1024097.9309765887</v>
      </c>
      <c r="L30" s="46">
        <f t="shared" si="3"/>
        <v>28050.810611049412</v>
      </c>
      <c r="M30" s="52"/>
      <c r="N30" s="51"/>
      <c r="O30" s="51"/>
      <c r="P30" s="51"/>
      <c r="Q30" s="51"/>
      <c r="R30" s="51"/>
      <c r="S30" s="51"/>
      <c r="T30" s="51"/>
    </row>
    <row r="31" spans="1:20" x14ac:dyDescent="0.25">
      <c r="A31" s="44">
        <v>43220</v>
      </c>
      <c r="B31" s="45">
        <f>+'AMI GAS'!B31+'Gas Common'!B31</f>
        <v>8008757.3531050002</v>
      </c>
      <c r="C31" s="46">
        <f>+'AMI GAS'!C31+'Gas Common'!C31</f>
        <v>8008757.3531050002</v>
      </c>
      <c r="D31" s="45">
        <f>+'AMI GAS'!D31+'Gas Common'!D31</f>
        <v>202572.4669929728</v>
      </c>
      <c r="E31" s="46">
        <f>+'AMI GAS'!E31+'Gas Common'!E31</f>
        <v>70005.092302858728</v>
      </c>
      <c r="F31" s="47">
        <f t="shared" si="0"/>
        <v>-3850897.8999999119</v>
      </c>
      <c r="G31" s="48">
        <f t="shared" si="0"/>
        <v>-626901.05641970609</v>
      </c>
      <c r="H31" s="45">
        <f t="shared" si="1"/>
        <v>4157859.4531050883</v>
      </c>
      <c r="I31" s="46">
        <f t="shared" si="1"/>
        <v>7381856.2966852942</v>
      </c>
      <c r="J31" s="49">
        <f t="shared" si="2"/>
        <v>3223996.8435802059</v>
      </c>
      <c r="K31" s="50">
        <f>+'AMI GAS'!K31+'Gas Common'!K31</f>
        <v>-1051937.0796615127</v>
      </c>
      <c r="L31" s="46">
        <f t="shared" si="3"/>
        <v>27839.148684924003</v>
      </c>
      <c r="M31" s="52"/>
      <c r="N31" s="53"/>
      <c r="O31" s="51"/>
      <c r="P31" s="51"/>
      <c r="Q31" s="51"/>
      <c r="R31" s="51"/>
      <c r="S31" s="51"/>
      <c r="T31" s="51"/>
    </row>
    <row r="32" spans="1:20" x14ac:dyDescent="0.25">
      <c r="A32" s="44">
        <v>43251</v>
      </c>
      <c r="B32" s="45">
        <f>+'AMI GAS'!B32+'Gas Common'!B32</f>
        <v>8036541.572617</v>
      </c>
      <c r="C32" s="46">
        <f>+'AMI GAS'!C32+'Gas Common'!C32</f>
        <v>8036541.572617</v>
      </c>
      <c r="D32" s="45">
        <f>+'AMI GAS'!D32+'Gas Common'!D32</f>
        <v>202572.4669929728</v>
      </c>
      <c r="E32" s="46">
        <f>+'AMI GAS'!E32+'Gas Common'!E32</f>
        <v>59416.925528219959</v>
      </c>
      <c r="F32" s="47">
        <f t="shared" si="0"/>
        <v>-4053470.3669928848</v>
      </c>
      <c r="G32" s="48">
        <f t="shared" si="0"/>
        <v>-686317.98194792611</v>
      </c>
      <c r="H32" s="45">
        <f t="shared" si="1"/>
        <v>3983071.2056241152</v>
      </c>
      <c r="I32" s="46">
        <f t="shared" si="1"/>
        <v>7350223.5906690741</v>
      </c>
      <c r="J32" s="49">
        <f t="shared" si="2"/>
        <v>3367152.3850449589</v>
      </c>
      <c r="K32" s="50">
        <f>+'AMI GAS'!K32+'Gas Common'!K32</f>
        <v>-1081999.7433691109</v>
      </c>
      <c r="L32" s="46">
        <f t="shared" si="3"/>
        <v>30062.663707598113</v>
      </c>
      <c r="M32" s="52"/>
      <c r="N32" s="51"/>
      <c r="O32" s="51"/>
      <c r="P32" s="51"/>
      <c r="Q32" s="51"/>
      <c r="R32" s="51"/>
      <c r="S32" s="51"/>
      <c r="T32" s="51"/>
    </row>
    <row r="33" spans="1:20" x14ac:dyDescent="0.25">
      <c r="A33" s="44">
        <v>43281</v>
      </c>
      <c r="B33" s="45">
        <f>+'AMI GAS'!B33+'Gas Common'!B33</f>
        <v>16153819.989604</v>
      </c>
      <c r="C33" s="46">
        <f>+'AMI GAS'!C33+'Gas Common'!C33</f>
        <v>16153819.989604</v>
      </c>
      <c r="D33" s="45">
        <f>+'AMI GAS'!D33+'Gas Common'!D33</f>
        <v>202572.4669929728</v>
      </c>
      <c r="E33" s="46">
        <f>+'AMI GAS'!E33+'Gas Common'!E33</f>
        <v>164294.787782025</v>
      </c>
      <c r="F33" s="47">
        <f t="shared" si="0"/>
        <v>-4256042.8339858577</v>
      </c>
      <c r="G33" s="48">
        <f t="shared" si="0"/>
        <v>-850612.76972995116</v>
      </c>
      <c r="H33" s="45">
        <f t="shared" si="1"/>
        <v>11897777.155618142</v>
      </c>
      <c r="I33" s="46">
        <f t="shared" si="1"/>
        <v>15303207.219874049</v>
      </c>
      <c r="J33" s="49">
        <f t="shared" si="2"/>
        <v>3405430.0642559063</v>
      </c>
      <c r="K33" s="50">
        <f>+'AMI GAS'!K33+'Gas Common'!K33</f>
        <v>-1090038.0560034101</v>
      </c>
      <c r="L33" s="46">
        <f t="shared" si="3"/>
        <v>8038.3126342992764</v>
      </c>
      <c r="M33" s="52"/>
      <c r="N33" s="51"/>
      <c r="O33" s="51"/>
      <c r="P33" s="51"/>
      <c r="Q33" s="51"/>
      <c r="R33" s="51"/>
      <c r="S33" s="51"/>
      <c r="T33" s="51"/>
    </row>
    <row r="34" spans="1:20" x14ac:dyDescent="0.25">
      <c r="A34" s="44">
        <v>43312</v>
      </c>
      <c r="B34" s="45">
        <f>+'AMI GAS'!B34+'Gas Common'!B34</f>
        <v>16153819.989604</v>
      </c>
      <c r="C34" s="46">
        <f>+'AMI GAS'!C34+'Gas Common'!C34</f>
        <v>16153819.989604</v>
      </c>
      <c r="D34" s="45">
        <f>+'AMI GAS'!D34+'Gas Common'!D34</f>
        <v>202572.4669929728</v>
      </c>
      <c r="E34" s="46">
        <f>+'AMI GAS'!E34+'Gas Common'!E34</f>
        <v>295715.60003902507</v>
      </c>
      <c r="F34" s="47">
        <f t="shared" ref="F34:F45" si="4">+F33-D34</f>
        <v>-4458615.3009788301</v>
      </c>
      <c r="G34" s="48">
        <f t="shared" ref="G34:G45" si="5">+G33-E34</f>
        <v>-1146328.3697689762</v>
      </c>
      <c r="H34" s="45">
        <f t="shared" ref="H34:H45" si="6">B34+F34</f>
        <v>11695204.68862517</v>
      </c>
      <c r="I34" s="46">
        <f t="shared" ref="I34:I45" si="7">C34+G34</f>
        <v>15007491.619835023</v>
      </c>
      <c r="J34" s="49">
        <f t="shared" ref="J34:J45" si="8">I34-H34</f>
        <v>3312286.9312098529</v>
      </c>
      <c r="K34" s="50">
        <f>+'AMI GAS'!K34+'Gas Common'!K34</f>
        <v>-1070477.9980637387</v>
      </c>
      <c r="L34" s="46">
        <f t="shared" ref="L34:L45" si="9">-K34+K33</f>
        <v>-19560.057939671446</v>
      </c>
      <c r="M34" s="52"/>
      <c r="N34" s="51"/>
      <c r="O34" s="51"/>
      <c r="P34" s="51"/>
      <c r="Q34" s="51"/>
      <c r="R34" s="51"/>
      <c r="S34" s="51"/>
      <c r="T34" s="51"/>
    </row>
    <row r="35" spans="1:20" x14ac:dyDescent="0.25">
      <c r="A35" s="44">
        <v>43343</v>
      </c>
      <c r="B35" s="45">
        <f>+'AMI GAS'!B35+'Gas Common'!B35</f>
        <v>16153819.989604</v>
      </c>
      <c r="C35" s="46">
        <f>+'AMI GAS'!C35+'Gas Common'!C35</f>
        <v>16153819.989604</v>
      </c>
      <c r="D35" s="45">
        <f>+'AMI GAS'!D35+'Gas Common'!D35</f>
        <v>202572.4669929728</v>
      </c>
      <c r="E35" s="46">
        <f>+'AMI GAS'!E35+'Gas Common'!E35</f>
        <v>295715.60003902507</v>
      </c>
      <c r="F35" s="47">
        <f t="shared" si="4"/>
        <v>-4661187.7679718025</v>
      </c>
      <c r="G35" s="48">
        <f t="shared" si="5"/>
        <v>-1442043.9698080013</v>
      </c>
      <c r="H35" s="45">
        <f t="shared" si="6"/>
        <v>11492632.221632197</v>
      </c>
      <c r="I35" s="46">
        <f t="shared" si="7"/>
        <v>14711776.019795999</v>
      </c>
      <c r="J35" s="49">
        <f t="shared" si="8"/>
        <v>3219143.7981638014</v>
      </c>
      <c r="K35" s="50">
        <f>+'AMI GAS'!K35+'Gas Common'!K35</f>
        <v>-1050917.9401240682</v>
      </c>
      <c r="L35" s="46">
        <f t="shared" si="9"/>
        <v>-19560.057939670514</v>
      </c>
      <c r="M35" s="52"/>
      <c r="N35" s="51"/>
      <c r="O35" s="51"/>
      <c r="P35" s="51"/>
      <c r="Q35" s="51"/>
      <c r="R35" s="51"/>
      <c r="S35" s="51"/>
      <c r="T35" s="51"/>
    </row>
    <row r="36" spans="1:20" x14ac:dyDescent="0.25">
      <c r="A36" s="44">
        <v>43373</v>
      </c>
      <c r="B36" s="45">
        <f>+'AMI GAS'!B36+'Gas Common'!B36</f>
        <v>16153819.989604</v>
      </c>
      <c r="C36" s="46">
        <f>+'AMI GAS'!C36+'Gas Common'!C36</f>
        <v>16153819.989604</v>
      </c>
      <c r="D36" s="45">
        <f>+'AMI GAS'!D36+'Gas Common'!D36</f>
        <v>202572.4669929728</v>
      </c>
      <c r="E36" s="46">
        <f>+'AMI GAS'!E36+'Gas Common'!E36</f>
        <v>295715.60003902507</v>
      </c>
      <c r="F36" s="47">
        <f t="shared" si="4"/>
        <v>-4863760.2349647749</v>
      </c>
      <c r="G36" s="48">
        <f t="shared" si="5"/>
        <v>-1737759.5698470264</v>
      </c>
      <c r="H36" s="45">
        <f t="shared" si="6"/>
        <v>11290059.754639225</v>
      </c>
      <c r="I36" s="46">
        <f t="shared" si="7"/>
        <v>14416060.419756973</v>
      </c>
      <c r="J36" s="49">
        <f t="shared" si="8"/>
        <v>3126000.6651177481</v>
      </c>
      <c r="K36" s="50">
        <f>+'AMI GAS'!K36+'Gas Common'!K36</f>
        <v>-1031357.8821843971</v>
      </c>
      <c r="L36" s="46">
        <f t="shared" si="9"/>
        <v>-19560.057939671096</v>
      </c>
      <c r="M36" s="52"/>
      <c r="N36" s="51"/>
      <c r="O36" s="51"/>
      <c r="P36" s="51"/>
      <c r="Q36" s="51"/>
      <c r="R36" s="51"/>
      <c r="S36" s="51"/>
      <c r="T36" s="51"/>
    </row>
    <row r="37" spans="1:20" x14ac:dyDescent="0.25">
      <c r="A37" s="44">
        <v>43404</v>
      </c>
      <c r="B37" s="45">
        <f>+'AMI GAS'!B37+'Gas Common'!B37</f>
        <v>16153819.989604</v>
      </c>
      <c r="C37" s="46">
        <f>+'AMI GAS'!C37+'Gas Common'!C37</f>
        <v>16153819.989604</v>
      </c>
      <c r="D37" s="45">
        <f>+'AMI GAS'!D37+'Gas Common'!D37</f>
        <v>202572.4669929728</v>
      </c>
      <c r="E37" s="46">
        <f>+'AMI GAS'!E37+'Gas Common'!E37</f>
        <v>295715.60003902507</v>
      </c>
      <c r="F37" s="47">
        <f t="shared" si="4"/>
        <v>-5066332.7019577473</v>
      </c>
      <c r="G37" s="48">
        <f t="shared" si="5"/>
        <v>-2033475.1698860514</v>
      </c>
      <c r="H37" s="45">
        <f t="shared" si="6"/>
        <v>11087487.287646253</v>
      </c>
      <c r="I37" s="46">
        <f t="shared" si="7"/>
        <v>14120344.819717949</v>
      </c>
      <c r="J37" s="49">
        <f t="shared" si="8"/>
        <v>3032857.5320716966</v>
      </c>
      <c r="K37" s="50">
        <f>+'AMI GAS'!K37+'Gas Common'!K37</f>
        <v>-1011797.8242447262</v>
      </c>
      <c r="L37" s="46">
        <f t="shared" si="9"/>
        <v>-19560.057939670864</v>
      </c>
      <c r="M37" s="52"/>
      <c r="N37" s="51"/>
      <c r="O37" s="51"/>
      <c r="P37" s="51"/>
      <c r="Q37" s="51"/>
      <c r="R37" s="51"/>
      <c r="S37" s="51"/>
      <c r="T37" s="51"/>
    </row>
    <row r="38" spans="1:20" x14ac:dyDescent="0.25">
      <c r="A38" s="44">
        <v>43434</v>
      </c>
      <c r="B38" s="45">
        <f>+'AMI GAS'!B38+'Gas Common'!B38</f>
        <v>16153819.989604</v>
      </c>
      <c r="C38" s="46">
        <f>+'AMI GAS'!C38+'Gas Common'!C38</f>
        <v>16153819.989604</v>
      </c>
      <c r="D38" s="45">
        <f>+'AMI GAS'!D38+'Gas Common'!D38</f>
        <v>202572.4669929728</v>
      </c>
      <c r="E38" s="46">
        <f>+'AMI GAS'!E38+'Gas Common'!E38</f>
        <v>295715.60003902507</v>
      </c>
      <c r="F38" s="47">
        <f t="shared" si="4"/>
        <v>-5268905.1689507198</v>
      </c>
      <c r="G38" s="48">
        <f t="shared" si="5"/>
        <v>-2329190.7699250765</v>
      </c>
      <c r="H38" s="45">
        <f t="shared" si="6"/>
        <v>10884914.82065328</v>
      </c>
      <c r="I38" s="46">
        <f t="shared" si="7"/>
        <v>13824629.219678923</v>
      </c>
      <c r="J38" s="49">
        <f t="shared" si="8"/>
        <v>2939714.3990256432</v>
      </c>
      <c r="K38" s="50">
        <f>+'AMI GAS'!K38+'Gas Common'!K38</f>
        <v>-992237.76630505524</v>
      </c>
      <c r="L38" s="46">
        <f t="shared" si="9"/>
        <v>-19560.05793967098</v>
      </c>
      <c r="M38" s="52"/>
      <c r="N38" s="51"/>
      <c r="O38" s="51"/>
      <c r="P38" s="51"/>
      <c r="Q38" s="51"/>
      <c r="R38" s="51"/>
      <c r="S38" s="51"/>
      <c r="T38" s="51"/>
    </row>
    <row r="39" spans="1:20" x14ac:dyDescent="0.25">
      <c r="A39" s="44">
        <v>43465</v>
      </c>
      <c r="B39" s="45">
        <f>+'AMI GAS'!B39+'Gas Common'!B39</f>
        <v>16153819.989604</v>
      </c>
      <c r="C39" s="46">
        <f>+'AMI GAS'!C39+'Gas Common'!C39</f>
        <v>16153819.989604</v>
      </c>
      <c r="D39" s="45">
        <f>+'AMI GAS'!D39+'Gas Common'!D39</f>
        <v>202572.4669929728</v>
      </c>
      <c r="E39" s="46">
        <f>+'AMI GAS'!E39+'Gas Common'!E39</f>
        <v>295715.60003902507</v>
      </c>
      <c r="F39" s="47">
        <f t="shared" si="4"/>
        <v>-5471477.6359436922</v>
      </c>
      <c r="G39" s="48">
        <f t="shared" si="5"/>
        <v>-2624906.3699641014</v>
      </c>
      <c r="H39" s="45">
        <f t="shared" si="6"/>
        <v>10682342.353660308</v>
      </c>
      <c r="I39" s="46">
        <f t="shared" si="7"/>
        <v>13528913.6196399</v>
      </c>
      <c r="J39" s="49">
        <f t="shared" si="8"/>
        <v>2846571.2659795918</v>
      </c>
      <c r="K39" s="50">
        <f>+'AMI GAS'!K39+'Gas Common'!K39</f>
        <v>-972677.70836538414</v>
      </c>
      <c r="L39" s="46">
        <f t="shared" si="9"/>
        <v>-19560.057939671096</v>
      </c>
      <c r="M39" s="52"/>
      <c r="N39" s="51"/>
      <c r="O39" s="51"/>
      <c r="P39" s="51"/>
      <c r="Q39" s="51"/>
      <c r="R39" s="51"/>
      <c r="S39" s="51"/>
      <c r="T39" s="51"/>
    </row>
    <row r="40" spans="1:20" x14ac:dyDescent="0.25">
      <c r="A40" s="44">
        <v>43496</v>
      </c>
      <c r="B40" s="45">
        <f>+'AMI GAS'!B40+'Gas Common'!B40</f>
        <v>16153819.989604</v>
      </c>
      <c r="C40" s="46">
        <f>+'AMI GAS'!C40+'Gas Common'!C40</f>
        <v>16153819.989604</v>
      </c>
      <c r="D40" s="45">
        <f>+'AMI GAS'!D40+'Gas Common'!D40</f>
        <v>324364.17779294361</v>
      </c>
      <c r="E40" s="46">
        <f>+'AMI GAS'!E40+'Gas Common'!E40</f>
        <v>295715.60003902507</v>
      </c>
      <c r="F40" s="47">
        <f t="shared" si="4"/>
        <v>-5795841.8137366362</v>
      </c>
      <c r="G40" s="48">
        <f t="shared" si="5"/>
        <v>-2920621.9700031262</v>
      </c>
      <c r="H40" s="45">
        <f t="shared" si="6"/>
        <v>10357978.175867364</v>
      </c>
      <c r="I40" s="46">
        <f t="shared" si="7"/>
        <v>13233198.019600874</v>
      </c>
      <c r="J40" s="49">
        <f t="shared" si="8"/>
        <v>2875219.84373351</v>
      </c>
      <c r="K40" s="50">
        <f>+'AMI GAS'!K40+'Gas Common'!K40</f>
        <v>-978693.90969370678</v>
      </c>
      <c r="L40" s="46">
        <f t="shared" si="9"/>
        <v>6016.2013283226406</v>
      </c>
      <c r="M40" s="52"/>
      <c r="N40" s="51"/>
      <c r="O40" s="51"/>
      <c r="P40" s="51"/>
      <c r="Q40" s="51"/>
      <c r="R40" s="51"/>
      <c r="S40" s="51"/>
      <c r="T40" s="51"/>
    </row>
    <row r="41" spans="1:20" x14ac:dyDescent="0.25">
      <c r="A41" s="44">
        <v>43524</v>
      </c>
      <c r="B41" s="45">
        <f>+'AMI GAS'!B41+'Gas Common'!B41</f>
        <v>16153819.989604</v>
      </c>
      <c r="C41" s="46">
        <f>+'AMI GAS'!C41+'Gas Common'!C41</f>
        <v>16153819.989604</v>
      </c>
      <c r="D41" s="45">
        <f>+'AMI GAS'!D41+'Gas Common'!D41</f>
        <v>324364.17779294361</v>
      </c>
      <c r="E41" s="46">
        <f>+'AMI GAS'!E41+'Gas Common'!E41</f>
        <v>295715.60003902507</v>
      </c>
      <c r="F41" s="47">
        <f t="shared" si="4"/>
        <v>-6120205.9915295802</v>
      </c>
      <c r="G41" s="48">
        <f t="shared" si="5"/>
        <v>-3216337.570042151</v>
      </c>
      <c r="H41" s="45">
        <f t="shared" si="6"/>
        <v>10033613.99807442</v>
      </c>
      <c r="I41" s="46">
        <f t="shared" si="7"/>
        <v>12937482.419561848</v>
      </c>
      <c r="J41" s="49">
        <f t="shared" si="8"/>
        <v>2903868.4214874282</v>
      </c>
      <c r="K41" s="50">
        <f>+'AMI GAS'!K41+'Gas Common'!K41</f>
        <v>-984710.11102203</v>
      </c>
      <c r="L41" s="46">
        <f t="shared" si="9"/>
        <v>6016.2013283232227</v>
      </c>
      <c r="M41" s="52"/>
      <c r="N41" s="51"/>
      <c r="O41" s="51"/>
      <c r="P41" s="51"/>
      <c r="Q41" s="51"/>
      <c r="R41" s="51"/>
      <c r="S41" s="51"/>
      <c r="T41" s="51"/>
    </row>
    <row r="42" spans="1:20" x14ac:dyDescent="0.25">
      <c r="A42" s="44">
        <v>43555</v>
      </c>
      <c r="B42" s="45">
        <f>+'AMI GAS'!B42+'Gas Common'!B42</f>
        <v>16153819.989604</v>
      </c>
      <c r="C42" s="46">
        <f>+'AMI GAS'!C42+'Gas Common'!C42</f>
        <v>16153819.989604</v>
      </c>
      <c r="D42" s="45">
        <f>+'AMI GAS'!D42+'Gas Common'!D42</f>
        <v>324364.17779294361</v>
      </c>
      <c r="E42" s="46">
        <f>+'AMI GAS'!E42+'Gas Common'!E42</f>
        <v>295715.60003902507</v>
      </c>
      <c r="F42" s="47">
        <f t="shared" si="4"/>
        <v>-6444570.1693225242</v>
      </c>
      <c r="G42" s="48">
        <f t="shared" si="5"/>
        <v>-3512053.1700811759</v>
      </c>
      <c r="H42" s="45">
        <f t="shared" si="6"/>
        <v>9709249.8202814758</v>
      </c>
      <c r="I42" s="46">
        <f t="shared" si="7"/>
        <v>12641766.819522824</v>
      </c>
      <c r="J42" s="49">
        <f t="shared" si="8"/>
        <v>2932516.9992413484</v>
      </c>
      <c r="K42" s="50">
        <f>+'AMI GAS'!K42+'Gas Common'!K42</f>
        <v>-990726.31235035276</v>
      </c>
      <c r="L42" s="46">
        <f t="shared" si="9"/>
        <v>6016.201328322757</v>
      </c>
      <c r="M42" s="52"/>
      <c r="N42" s="51"/>
      <c r="O42" s="51"/>
      <c r="P42" s="51"/>
      <c r="Q42" s="51"/>
      <c r="R42" s="51"/>
      <c r="S42" s="51"/>
      <c r="T42" s="51"/>
    </row>
    <row r="43" spans="1:20" x14ac:dyDescent="0.25">
      <c r="A43" s="44">
        <v>43585</v>
      </c>
      <c r="B43" s="45">
        <f>+'AMI GAS'!B43+'Gas Common'!B43</f>
        <v>16153819.989604</v>
      </c>
      <c r="C43" s="46">
        <f>+'AMI GAS'!C43+'Gas Common'!C43</f>
        <v>16153819.989604</v>
      </c>
      <c r="D43" s="45">
        <f>+'AMI GAS'!D43+'Gas Common'!D43</f>
        <v>324364.17779294361</v>
      </c>
      <c r="E43" s="46">
        <f>+'AMI GAS'!E43+'Gas Common'!E43</f>
        <v>295715.60003902507</v>
      </c>
      <c r="F43" s="47">
        <f t="shared" si="4"/>
        <v>-6768934.3471154682</v>
      </c>
      <c r="G43" s="48">
        <f t="shared" si="5"/>
        <v>-3807768.7701202007</v>
      </c>
      <c r="H43" s="45">
        <f t="shared" si="6"/>
        <v>9384885.6424885318</v>
      </c>
      <c r="I43" s="46">
        <f t="shared" si="7"/>
        <v>12346051.2194838</v>
      </c>
      <c r="J43" s="49">
        <f t="shared" si="8"/>
        <v>2961165.5769952685</v>
      </c>
      <c r="K43" s="50">
        <f>+'AMI GAS'!K43+'Gas Common'!K43</f>
        <v>-996742.51367867575</v>
      </c>
      <c r="L43" s="46">
        <f t="shared" si="9"/>
        <v>6016.2013283229899</v>
      </c>
      <c r="M43" s="52"/>
      <c r="N43" s="51"/>
      <c r="O43" s="51"/>
      <c r="P43" s="51"/>
      <c r="Q43" s="51"/>
      <c r="R43" s="51"/>
      <c r="S43" s="51"/>
      <c r="T43" s="51"/>
    </row>
    <row r="44" spans="1:20" x14ac:dyDescent="0.25">
      <c r="A44" s="44">
        <v>43616</v>
      </c>
      <c r="B44" s="45">
        <f>+'AMI GAS'!B44+'Gas Common'!B44</f>
        <v>16153819.989604</v>
      </c>
      <c r="C44" s="46">
        <f>+'AMI GAS'!C44+'Gas Common'!C44</f>
        <v>16153819.989604</v>
      </c>
      <c r="D44" s="45">
        <f>+'AMI GAS'!D44+'Gas Common'!D44</f>
        <v>324364.17779294361</v>
      </c>
      <c r="E44" s="46">
        <f>+'AMI GAS'!E44+'Gas Common'!E44</f>
        <v>295715.60003902507</v>
      </c>
      <c r="F44" s="47">
        <f t="shared" si="4"/>
        <v>-7093298.5249084122</v>
      </c>
      <c r="G44" s="48">
        <f t="shared" si="5"/>
        <v>-4103484.3701592255</v>
      </c>
      <c r="H44" s="45">
        <f t="shared" si="6"/>
        <v>9060521.4646955878</v>
      </c>
      <c r="I44" s="46">
        <f t="shared" si="7"/>
        <v>12050335.619444774</v>
      </c>
      <c r="J44" s="49">
        <f t="shared" si="8"/>
        <v>2989814.1547491867</v>
      </c>
      <c r="K44" s="50">
        <f>+'AMI GAS'!K44+'Gas Common'!K44</f>
        <v>-1002758.7150069987</v>
      </c>
      <c r="L44" s="46">
        <f t="shared" si="9"/>
        <v>6016.2013283229899</v>
      </c>
      <c r="M44" s="52"/>
      <c r="N44" s="51"/>
      <c r="O44" s="51"/>
      <c r="P44" s="51"/>
      <c r="Q44" s="51"/>
      <c r="R44" s="51"/>
      <c r="S44" s="51"/>
      <c r="T44" s="51"/>
    </row>
    <row r="45" spans="1:20" x14ac:dyDescent="0.25">
      <c r="A45" s="44">
        <v>43646</v>
      </c>
      <c r="B45" s="45">
        <f>+'AMI GAS'!B45+'Gas Common'!B45</f>
        <v>16153819.989604</v>
      </c>
      <c r="C45" s="46">
        <f>+'AMI GAS'!C45+'Gas Common'!C45</f>
        <v>16153819.989604</v>
      </c>
      <c r="D45" s="45">
        <f>+'AMI GAS'!D45+'Gas Common'!D45</f>
        <v>324364.17779294361</v>
      </c>
      <c r="E45" s="46">
        <f>+'AMI GAS'!E45+'Gas Common'!E45</f>
        <v>295715.60003902507</v>
      </c>
      <c r="F45" s="47">
        <f t="shared" si="4"/>
        <v>-7417662.7027013563</v>
      </c>
      <c r="G45" s="48">
        <f t="shared" si="5"/>
        <v>-4399199.9701982504</v>
      </c>
      <c r="H45" s="45">
        <f t="shared" si="6"/>
        <v>8736157.2869026437</v>
      </c>
      <c r="I45" s="46">
        <f t="shared" si="7"/>
        <v>11754620.019405749</v>
      </c>
      <c r="J45" s="49">
        <f t="shared" si="8"/>
        <v>3018462.732503105</v>
      </c>
      <c r="K45" s="50">
        <f>+'AMI GAS'!K45+'Gas Common'!K45</f>
        <v>-1008774.9163353214</v>
      </c>
      <c r="L45" s="46">
        <f t="shared" si="9"/>
        <v>6016.2013283226406</v>
      </c>
      <c r="M45" s="52"/>
      <c r="N45" s="51"/>
      <c r="O45" s="51"/>
      <c r="P45" s="51"/>
      <c r="Q45" s="51"/>
      <c r="R45" s="51"/>
      <c r="S45" s="51"/>
      <c r="T45" s="51"/>
    </row>
    <row r="46" spans="1:20" ht="13.8" thickBot="1" x14ac:dyDescent="0.3">
      <c r="A46" s="54"/>
      <c r="B46" s="55"/>
      <c r="C46" s="56"/>
      <c r="D46" s="55"/>
      <c r="E46" s="56"/>
      <c r="F46" s="55"/>
      <c r="G46" s="56"/>
      <c r="H46" s="55"/>
      <c r="I46" s="56"/>
      <c r="J46" s="57"/>
      <c r="K46" s="56"/>
      <c r="L46" s="56"/>
      <c r="M46" s="52"/>
      <c r="N46" s="51"/>
      <c r="O46" s="51"/>
      <c r="P46" s="51"/>
      <c r="Q46" s="51"/>
      <c r="R46" s="51"/>
      <c r="S46" s="51"/>
      <c r="T46" s="51"/>
    </row>
    <row r="47" spans="1:20" ht="13.8" thickBot="1" x14ac:dyDescent="0.3">
      <c r="A47" s="58"/>
      <c r="B47" s="58">
        <f>(B21+B33+SUM(B22:B32)*2)/24</f>
        <v>5856704.5859535411</v>
      </c>
      <c r="C47" s="59">
        <f>(C21+C33+SUM(C22:C32)*2)/24</f>
        <v>5856704.5859535411</v>
      </c>
      <c r="D47" s="58">
        <f>SUM(D22:D46)</f>
        <v>5961682.6566981003</v>
      </c>
      <c r="E47" s="59">
        <f>SUM(E22:E46)</f>
        <v>4273697.5461394629</v>
      </c>
      <c r="F47" s="58">
        <f>(F21+F33+SUM(F22:F32)*2)/24</f>
        <v>-2948309.7360112891</v>
      </c>
      <c r="G47" s="59">
        <f>(G21+G33+SUM(G22:G32)*2)/24</f>
        <v>-400983.20305337379</v>
      </c>
      <c r="H47" s="58">
        <f>(H21+H33+SUM(H22:H32)*2)/24</f>
        <v>2908394.8499422534</v>
      </c>
      <c r="I47" s="59">
        <f>(I21+I33+SUM(I22:I32)*2)/24</f>
        <v>5455721.3829001682</v>
      </c>
      <c r="J47" s="60">
        <f>I47-H47</f>
        <v>2547326.5329579148</v>
      </c>
      <c r="K47" s="61">
        <f>(K21+K33+SUM(K22:K32)*2)/24</f>
        <v>-863143.10817901604</v>
      </c>
      <c r="L47" s="61">
        <f>SUM(L22:L46)</f>
        <v>543107.74865475693</v>
      </c>
      <c r="M47" s="52"/>
      <c r="N47" s="62"/>
      <c r="O47" s="63"/>
      <c r="P47" s="51"/>
      <c r="Q47" s="51"/>
      <c r="R47" s="51"/>
      <c r="S47" s="51"/>
      <c r="T47" s="51"/>
    </row>
    <row r="48" spans="1:20" ht="13.8" thickTop="1" x14ac:dyDescent="0.25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N48" s="51"/>
      <c r="O48" s="51"/>
      <c r="P48" s="51"/>
      <c r="Q48" s="51"/>
      <c r="R48" s="51"/>
      <c r="S48" s="51"/>
      <c r="T48" s="51"/>
    </row>
    <row r="49" spans="1:20" x14ac:dyDescent="0.25">
      <c r="A49" s="51"/>
      <c r="B49" s="51"/>
      <c r="C49" s="64"/>
      <c r="D49" s="51"/>
      <c r="E49" s="51"/>
      <c r="F49" s="65"/>
      <c r="G49" s="64"/>
      <c r="H49" s="51"/>
      <c r="I49" s="64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 x14ac:dyDescent="0.25">
      <c r="A51" s="14" t="s">
        <v>0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 ht="14.4" x14ac:dyDescent="0.3">
      <c r="A52" s="3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"/>
      <c r="N52" s="3"/>
      <c r="O52" s="3"/>
    </row>
    <row r="53" spans="1:20" ht="14.4" x14ac:dyDescent="0.3">
      <c r="A53" s="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"/>
      <c r="N53" s="3"/>
      <c r="O53" s="3"/>
      <c r="P53" s="3"/>
    </row>
    <row r="54" spans="1:20" x14ac:dyDescent="0.25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20" x14ac:dyDescent="0.25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.109375" defaultRowHeight="14.4" x14ac:dyDescent="0.3"/>
  <cols>
    <col min="1" max="16384" width="9.109375" style="3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zoomScale="80" zoomScaleNormal="80" workbookViewId="0">
      <pane xSplit="1" ySplit="11" topLeftCell="B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 outlineLevelRow="1" x14ac:dyDescent="0.25"/>
  <cols>
    <col min="1" max="1" width="37.33203125" style="14" customWidth="1"/>
    <col min="2" max="2" width="15.88671875" style="14" customWidth="1"/>
    <col min="3" max="3" width="16" style="14" customWidth="1"/>
    <col min="4" max="4" width="14.6640625" style="14" customWidth="1"/>
    <col min="5" max="5" width="13.44140625" style="14" customWidth="1"/>
    <col min="6" max="6" width="14.5546875" style="14" customWidth="1"/>
    <col min="7" max="7" width="12.33203125" style="14" customWidth="1"/>
    <col min="8" max="8" width="13" style="14" customWidth="1"/>
    <col min="9" max="9" width="13.33203125" style="14" customWidth="1"/>
    <col min="10" max="12" width="12.6640625" style="14" customWidth="1"/>
    <col min="13" max="16" width="11.33203125" style="14" customWidth="1"/>
    <col min="17" max="17" width="8.88671875" style="14"/>
    <col min="18" max="18" width="10.6640625" style="14" customWidth="1"/>
    <col min="19" max="22" width="8.88671875" style="14"/>
    <col min="23" max="23" width="9.33203125" style="14" customWidth="1"/>
    <col min="24" max="16384" width="8.88671875" style="14"/>
  </cols>
  <sheetData>
    <row r="1" spans="1:23" s="7" customFormat="1" ht="14.4" x14ac:dyDescent="0.3">
      <c r="A1" s="1" t="s">
        <v>33</v>
      </c>
      <c r="B1" s="2"/>
      <c r="C1" s="2"/>
      <c r="D1" s="2"/>
      <c r="E1" s="2"/>
      <c r="F1" s="3"/>
      <c r="G1" s="3"/>
      <c r="H1" s="3"/>
      <c r="I1" s="3"/>
      <c r="J1" s="3"/>
      <c r="K1" s="3"/>
      <c r="L1" s="4" t="s">
        <v>32</v>
      </c>
      <c r="M1" s="2"/>
      <c r="N1" s="5"/>
      <c r="O1" s="6"/>
      <c r="P1" s="5"/>
      <c r="Q1" s="2"/>
      <c r="R1" s="2"/>
      <c r="S1" s="2"/>
      <c r="T1" s="2"/>
      <c r="U1" s="5"/>
    </row>
    <row r="2" spans="1:23" s="7" customFormat="1" x14ac:dyDescent="0.25">
      <c r="A2" s="1"/>
      <c r="C2" s="8"/>
      <c r="D2" s="9"/>
      <c r="F2" s="10"/>
      <c r="G2" s="11"/>
      <c r="H2" s="11"/>
      <c r="I2" s="12"/>
      <c r="J2" s="2"/>
      <c r="K2" s="2"/>
      <c r="L2" s="4" t="s">
        <v>31</v>
      </c>
      <c r="M2" s="2"/>
      <c r="N2" s="13"/>
      <c r="O2" s="6"/>
      <c r="P2" s="5"/>
      <c r="S2" s="2"/>
      <c r="T2" s="2"/>
      <c r="U2" s="2"/>
    </row>
    <row r="3" spans="1:23" s="7" customFormat="1" ht="12.75" customHeight="1" x14ac:dyDescent="0.25">
      <c r="A3" s="14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3" s="7" customFormat="1" ht="14.4" x14ac:dyDescent="0.3">
      <c r="A4" s="17"/>
      <c r="B4" s="18"/>
      <c r="C4" s="18"/>
      <c r="D4" s="18"/>
      <c r="E4" s="18"/>
      <c r="F4" s="18"/>
      <c r="G4" s="18"/>
      <c r="H4" s="18"/>
      <c r="I4" s="18"/>
      <c r="J4" s="19"/>
      <c r="K4" s="3"/>
      <c r="L4" s="3"/>
      <c r="M4" s="3"/>
      <c r="N4" s="3"/>
      <c r="O4" s="19"/>
      <c r="P4" s="19"/>
    </row>
    <row r="5" spans="1:23" s="7" customFormat="1" ht="14.4" x14ac:dyDescent="0.3">
      <c r="A5" s="17"/>
      <c r="B5" s="3"/>
      <c r="C5" s="3"/>
      <c r="D5" s="3"/>
      <c r="E5" s="3"/>
      <c r="I5" s="20"/>
      <c r="J5" s="20"/>
      <c r="K5" s="3"/>
      <c r="L5" s="3"/>
      <c r="M5" s="3"/>
      <c r="N5" s="3"/>
      <c r="O5" s="20"/>
      <c r="P5" s="20"/>
      <c r="Q5" s="20"/>
      <c r="R5" s="20"/>
      <c r="S5" s="20"/>
      <c r="T5" s="20"/>
      <c r="U5" s="20"/>
      <c r="V5" s="20"/>
      <c r="W5" s="21"/>
    </row>
    <row r="6" spans="1:23" ht="5.0999999999999996" customHeight="1" thickBot="1" x14ac:dyDescent="0.3"/>
    <row r="7" spans="1:23" x14ac:dyDescent="0.25">
      <c r="A7" s="22" t="s">
        <v>30</v>
      </c>
      <c r="B7" s="23" t="s">
        <v>29</v>
      </c>
      <c r="C7" s="24"/>
      <c r="D7" s="23" t="s">
        <v>28</v>
      </c>
      <c r="E7" s="24"/>
      <c r="F7" s="23" t="s">
        <v>27</v>
      </c>
      <c r="G7" s="24"/>
      <c r="H7" s="23" t="s">
        <v>26</v>
      </c>
      <c r="I7" s="24"/>
      <c r="J7" s="25" t="s">
        <v>25</v>
      </c>
      <c r="K7" s="26" t="s">
        <v>24</v>
      </c>
      <c r="L7" s="26" t="s">
        <v>23</v>
      </c>
    </row>
    <row r="8" spans="1:23" x14ac:dyDescent="0.25">
      <c r="A8" s="27"/>
      <c r="B8" s="28"/>
      <c r="C8" s="29"/>
      <c r="D8" s="30"/>
      <c r="E8" s="31"/>
      <c r="F8" s="30"/>
      <c r="G8" s="29"/>
      <c r="H8" s="28"/>
      <c r="I8" s="32"/>
      <c r="J8" s="33"/>
      <c r="K8" s="34"/>
      <c r="L8" s="34" t="s">
        <v>22</v>
      </c>
    </row>
    <row r="9" spans="1:23" x14ac:dyDescent="0.25">
      <c r="A9" s="35"/>
      <c r="B9" s="36" t="s">
        <v>18</v>
      </c>
      <c r="C9" s="32" t="s">
        <v>19</v>
      </c>
      <c r="D9" s="36" t="s">
        <v>21</v>
      </c>
      <c r="E9" s="32" t="s">
        <v>20</v>
      </c>
      <c r="F9" s="36" t="s">
        <v>18</v>
      </c>
      <c r="G9" s="32" t="s">
        <v>19</v>
      </c>
      <c r="H9" s="36" t="s">
        <v>18</v>
      </c>
      <c r="I9" s="32" t="s">
        <v>17</v>
      </c>
      <c r="J9" s="33" t="s">
        <v>11</v>
      </c>
      <c r="K9" s="37">
        <v>0.35</v>
      </c>
      <c r="L9" s="34" t="s">
        <v>16</v>
      </c>
    </row>
    <row r="10" spans="1:23" x14ac:dyDescent="0.25">
      <c r="A10" s="35"/>
      <c r="B10" s="36"/>
      <c r="C10" s="32"/>
      <c r="D10" s="36" t="s">
        <v>15</v>
      </c>
      <c r="E10" s="32" t="s">
        <v>14</v>
      </c>
      <c r="F10" s="36" t="s">
        <v>13</v>
      </c>
      <c r="G10" s="32" t="s">
        <v>12</v>
      </c>
      <c r="H10" s="36"/>
      <c r="I10" s="32"/>
      <c r="J10" s="33" t="s">
        <v>11</v>
      </c>
      <c r="K10" s="37">
        <v>0.21</v>
      </c>
      <c r="L10" s="34" t="s">
        <v>10</v>
      </c>
    </row>
    <row r="11" spans="1:23" x14ac:dyDescent="0.25">
      <c r="A11" s="38"/>
      <c r="B11" s="39" t="s">
        <v>9</v>
      </c>
      <c r="C11" s="40" t="s">
        <v>8</v>
      </c>
      <c r="D11" s="39"/>
      <c r="E11" s="40"/>
      <c r="F11" s="39" t="s">
        <v>7</v>
      </c>
      <c r="G11" s="40" t="s">
        <v>6</v>
      </c>
      <c r="H11" s="39" t="s">
        <v>5</v>
      </c>
      <c r="I11" s="40" t="s">
        <v>4</v>
      </c>
      <c r="J11" s="41" t="s">
        <v>3</v>
      </c>
      <c r="K11" s="42" t="s">
        <v>2</v>
      </c>
      <c r="L11" s="43" t="s">
        <v>1</v>
      </c>
    </row>
    <row r="12" spans="1:23" outlineLevel="1" x14ac:dyDescent="0.25">
      <c r="A12" s="44"/>
      <c r="B12" s="45"/>
      <c r="C12" s="46"/>
      <c r="D12" s="45"/>
      <c r="E12" s="46"/>
      <c r="F12" s="47"/>
      <c r="G12" s="48"/>
      <c r="H12" s="45"/>
      <c r="I12" s="46"/>
      <c r="J12" s="49"/>
      <c r="K12" s="50"/>
      <c r="L12" s="46"/>
    </row>
    <row r="13" spans="1:23" outlineLevel="1" x14ac:dyDescent="0.25">
      <c r="A13" s="44">
        <v>42674</v>
      </c>
      <c r="B13" s="45">
        <v>0</v>
      </c>
      <c r="C13" s="46">
        <v>0</v>
      </c>
      <c r="D13" s="45">
        <v>0</v>
      </c>
      <c r="E13" s="46">
        <v>0</v>
      </c>
      <c r="F13" s="47">
        <f t="shared" ref="F13:F45" si="0">+F12-D13</f>
        <v>0</v>
      </c>
      <c r="G13" s="48">
        <f t="shared" ref="G13:G45" si="1">+G12-E13</f>
        <v>0</v>
      </c>
      <c r="H13" s="45">
        <f t="shared" ref="H13:H45" si="2">B13+F13</f>
        <v>0</v>
      </c>
      <c r="I13" s="46">
        <f t="shared" ref="I13:I45" si="3">C13+G13</f>
        <v>0</v>
      </c>
      <c r="J13" s="49">
        <f t="shared" ref="J13:J45" si="4">I13-H13</f>
        <v>0</v>
      </c>
      <c r="K13" s="50">
        <v>0</v>
      </c>
      <c r="L13" s="46">
        <f t="shared" ref="L13:L45" si="5">-K13+K12</f>
        <v>0</v>
      </c>
    </row>
    <row r="14" spans="1:23" outlineLevel="1" x14ac:dyDescent="0.25">
      <c r="A14" s="44">
        <v>42704</v>
      </c>
      <c r="B14" s="45">
        <v>0</v>
      </c>
      <c r="C14" s="46">
        <v>0</v>
      </c>
      <c r="D14" s="45">
        <v>0</v>
      </c>
      <c r="E14" s="46">
        <v>0</v>
      </c>
      <c r="F14" s="47">
        <f t="shared" si="0"/>
        <v>0</v>
      </c>
      <c r="G14" s="48">
        <f t="shared" si="1"/>
        <v>0</v>
      </c>
      <c r="H14" s="45">
        <f t="shared" si="2"/>
        <v>0</v>
      </c>
      <c r="I14" s="46">
        <f t="shared" si="3"/>
        <v>0</v>
      </c>
      <c r="J14" s="49">
        <f t="shared" si="4"/>
        <v>0</v>
      </c>
      <c r="K14" s="50">
        <v>0</v>
      </c>
      <c r="L14" s="46">
        <f t="shared" si="5"/>
        <v>0</v>
      </c>
    </row>
    <row r="15" spans="1:23" outlineLevel="1" x14ac:dyDescent="0.25">
      <c r="A15" s="44">
        <v>42735</v>
      </c>
      <c r="B15" s="45">
        <v>0</v>
      </c>
      <c r="C15" s="46">
        <v>0</v>
      </c>
      <c r="D15" s="45">
        <v>0</v>
      </c>
      <c r="E15" s="46">
        <v>0</v>
      </c>
      <c r="F15" s="47">
        <f t="shared" si="0"/>
        <v>0</v>
      </c>
      <c r="G15" s="48">
        <f t="shared" si="1"/>
        <v>0</v>
      </c>
      <c r="H15" s="45">
        <f t="shared" si="2"/>
        <v>0</v>
      </c>
      <c r="I15" s="46">
        <f t="shared" si="3"/>
        <v>0</v>
      </c>
      <c r="J15" s="49">
        <f t="shared" si="4"/>
        <v>0</v>
      </c>
      <c r="K15" s="50">
        <v>0</v>
      </c>
      <c r="L15" s="46">
        <f t="shared" si="5"/>
        <v>0</v>
      </c>
    </row>
    <row r="16" spans="1:23" outlineLevel="1" x14ac:dyDescent="0.25">
      <c r="A16" s="44">
        <v>42766</v>
      </c>
      <c r="B16" s="45">
        <v>0</v>
      </c>
      <c r="C16" s="46">
        <v>0</v>
      </c>
      <c r="D16" s="45">
        <v>0</v>
      </c>
      <c r="E16" s="46">
        <v>0</v>
      </c>
      <c r="F16" s="47">
        <f t="shared" si="0"/>
        <v>0</v>
      </c>
      <c r="G16" s="48">
        <f t="shared" si="1"/>
        <v>0</v>
      </c>
      <c r="H16" s="45">
        <f t="shared" si="2"/>
        <v>0</v>
      </c>
      <c r="I16" s="46">
        <f t="shared" si="3"/>
        <v>0</v>
      </c>
      <c r="J16" s="49">
        <f t="shared" si="4"/>
        <v>0</v>
      </c>
      <c r="K16" s="50">
        <v>0</v>
      </c>
      <c r="L16" s="46">
        <f t="shared" si="5"/>
        <v>0</v>
      </c>
    </row>
    <row r="17" spans="1:20" outlineLevel="1" x14ac:dyDescent="0.25">
      <c r="A17" s="44">
        <v>42794</v>
      </c>
      <c r="B17" s="45">
        <v>5154.54</v>
      </c>
      <c r="C17" s="46">
        <v>5154.54</v>
      </c>
      <c r="D17" s="45">
        <v>955.59031818181859</v>
      </c>
      <c r="E17" s="46">
        <v>6.0780617499999998</v>
      </c>
      <c r="F17" s="47">
        <f t="shared" si="0"/>
        <v>-955.59031818181859</v>
      </c>
      <c r="G17" s="48">
        <f t="shared" si="1"/>
        <v>-6.0780617499999998</v>
      </c>
      <c r="H17" s="45">
        <f t="shared" si="2"/>
        <v>4198.9496818181815</v>
      </c>
      <c r="I17" s="46">
        <f t="shared" si="3"/>
        <v>5148.4619382499995</v>
      </c>
      <c r="J17" s="49">
        <f t="shared" si="4"/>
        <v>949.51225643181806</v>
      </c>
      <c r="K17" s="50">
        <v>-332.32928975113629</v>
      </c>
      <c r="L17" s="46">
        <f t="shared" si="5"/>
        <v>332.32928975113629</v>
      </c>
    </row>
    <row r="18" spans="1:20" outlineLevel="1" x14ac:dyDescent="0.25">
      <c r="A18" s="44">
        <v>42825</v>
      </c>
      <c r="B18" s="45">
        <v>9842.33</v>
      </c>
      <c r="C18" s="46">
        <v>9842.33</v>
      </c>
      <c r="D18" s="45">
        <v>955.59031818181859</v>
      </c>
      <c r="E18" s="46">
        <v>17.683809208333333</v>
      </c>
      <c r="F18" s="47">
        <f t="shared" si="0"/>
        <v>-1911.1806363636372</v>
      </c>
      <c r="G18" s="48">
        <f t="shared" si="1"/>
        <v>-23.761870958333333</v>
      </c>
      <c r="H18" s="45">
        <f t="shared" si="2"/>
        <v>7931.149363636363</v>
      </c>
      <c r="I18" s="46">
        <f t="shared" si="3"/>
        <v>9818.5681290416669</v>
      </c>
      <c r="J18" s="49">
        <f t="shared" si="4"/>
        <v>1887.4187654053039</v>
      </c>
      <c r="K18" s="50">
        <v>-660.59656789185624</v>
      </c>
      <c r="L18" s="46">
        <f t="shared" si="5"/>
        <v>328.26727814071995</v>
      </c>
    </row>
    <row r="19" spans="1:20" outlineLevel="1" x14ac:dyDescent="0.25">
      <c r="A19" s="44">
        <v>42855</v>
      </c>
      <c r="B19" s="45">
        <v>12405.130000000001</v>
      </c>
      <c r="C19" s="46">
        <v>12405.130000000001</v>
      </c>
      <c r="D19" s="45">
        <v>955.59031818181859</v>
      </c>
      <c r="E19" s="46">
        <v>26.23346325</v>
      </c>
      <c r="F19" s="47">
        <f t="shared" si="0"/>
        <v>-2866.7709545454559</v>
      </c>
      <c r="G19" s="48">
        <f t="shared" si="1"/>
        <v>-49.995334208333333</v>
      </c>
      <c r="H19" s="45">
        <f t="shared" si="2"/>
        <v>9538.3590454545447</v>
      </c>
      <c r="I19" s="46">
        <f t="shared" si="3"/>
        <v>12355.134665791667</v>
      </c>
      <c r="J19" s="49">
        <f t="shared" si="4"/>
        <v>2816.7756203371227</v>
      </c>
      <c r="K19" s="50">
        <v>-985.87146711799278</v>
      </c>
      <c r="L19" s="46">
        <f t="shared" si="5"/>
        <v>325.27489922613654</v>
      </c>
    </row>
    <row r="20" spans="1:20" outlineLevel="1" x14ac:dyDescent="0.25">
      <c r="A20" s="44">
        <v>42886</v>
      </c>
      <c r="B20" s="45">
        <v>13214.990000000002</v>
      </c>
      <c r="C20" s="46">
        <v>13214.990000000002</v>
      </c>
      <c r="D20" s="45">
        <v>955.59031818181859</v>
      </c>
      <c r="E20" s="46">
        <v>30.2103915</v>
      </c>
      <c r="F20" s="47">
        <f t="shared" si="0"/>
        <v>-3822.3612727272744</v>
      </c>
      <c r="G20" s="48">
        <f t="shared" si="1"/>
        <v>-80.205725708333333</v>
      </c>
      <c r="H20" s="45">
        <f t="shared" si="2"/>
        <v>9392.6287272727277</v>
      </c>
      <c r="I20" s="46">
        <f t="shared" si="3"/>
        <v>13134.784274291669</v>
      </c>
      <c r="J20" s="49">
        <f t="shared" si="4"/>
        <v>3742.1555470189414</v>
      </c>
      <c r="K20" s="50">
        <v>-1309.7544414566294</v>
      </c>
      <c r="L20" s="46">
        <f t="shared" si="5"/>
        <v>323.88297433863659</v>
      </c>
    </row>
    <row r="21" spans="1:20" outlineLevel="1" x14ac:dyDescent="0.25">
      <c r="A21" s="44">
        <v>42916</v>
      </c>
      <c r="B21" s="45">
        <v>13347.520000000002</v>
      </c>
      <c r="C21" s="46">
        <v>13347.520000000002</v>
      </c>
      <c r="D21" s="45">
        <v>955.59031818181859</v>
      </c>
      <c r="E21" s="46">
        <v>31.321626375000001</v>
      </c>
      <c r="F21" s="47">
        <f t="shared" si="0"/>
        <v>-4777.9515909090933</v>
      </c>
      <c r="G21" s="48">
        <f t="shared" si="1"/>
        <v>-111.52735208333334</v>
      </c>
      <c r="H21" s="45">
        <f t="shared" si="2"/>
        <v>8569.568409090909</v>
      </c>
      <c r="I21" s="46">
        <f t="shared" si="3"/>
        <v>13235.99264791667</v>
      </c>
      <c r="J21" s="49">
        <f t="shared" si="4"/>
        <v>4666.4242388257608</v>
      </c>
      <c r="K21" s="50">
        <v>-1633.2484835890161</v>
      </c>
      <c r="L21" s="46">
        <f t="shared" si="5"/>
        <v>323.49404213238677</v>
      </c>
    </row>
    <row r="22" spans="1:20" x14ac:dyDescent="0.25">
      <c r="A22" s="44">
        <v>42947</v>
      </c>
      <c r="B22" s="45">
        <v>13347.520000000002</v>
      </c>
      <c r="C22" s="46">
        <v>13347.520000000002</v>
      </c>
      <c r="D22" s="45">
        <v>955.59031818181859</v>
      </c>
      <c r="E22" s="46">
        <v>31.477901333333335</v>
      </c>
      <c r="F22" s="47">
        <f t="shared" si="0"/>
        <v>-5733.5419090909118</v>
      </c>
      <c r="G22" s="48">
        <f t="shared" si="1"/>
        <v>-143.00525341666668</v>
      </c>
      <c r="H22" s="45">
        <f t="shared" si="2"/>
        <v>7613.9780909090905</v>
      </c>
      <c r="I22" s="46">
        <f t="shared" si="3"/>
        <v>13204.514746583336</v>
      </c>
      <c r="J22" s="49">
        <f t="shared" si="4"/>
        <v>5590.5366556742456</v>
      </c>
      <c r="K22" s="50">
        <v>-1956.6878294859857</v>
      </c>
      <c r="L22" s="46">
        <f t="shared" si="5"/>
        <v>323.4393458969696</v>
      </c>
    </row>
    <row r="23" spans="1:20" x14ac:dyDescent="0.25">
      <c r="A23" s="44">
        <v>42978</v>
      </c>
      <c r="B23" s="45">
        <v>13347.520000000002</v>
      </c>
      <c r="C23" s="46">
        <v>13347.520000000002</v>
      </c>
      <c r="D23" s="45">
        <v>955.59031818181859</v>
      </c>
      <c r="E23" s="46">
        <v>31.477901333333335</v>
      </c>
      <c r="F23" s="47">
        <f t="shared" si="0"/>
        <v>-6689.1322272727302</v>
      </c>
      <c r="G23" s="48">
        <f t="shared" si="1"/>
        <v>-174.48315475000001</v>
      </c>
      <c r="H23" s="45">
        <f t="shared" si="2"/>
        <v>6658.387772727272</v>
      </c>
      <c r="I23" s="46">
        <f t="shared" si="3"/>
        <v>13173.036845250002</v>
      </c>
      <c r="J23" s="49">
        <f t="shared" si="4"/>
        <v>6514.6490725227304</v>
      </c>
      <c r="K23" s="50">
        <v>-2280.1271753829556</v>
      </c>
      <c r="L23" s="46">
        <f t="shared" si="5"/>
        <v>323.43934589696983</v>
      </c>
    </row>
    <row r="24" spans="1:20" ht="14.4" x14ac:dyDescent="0.3">
      <c r="A24" s="44">
        <v>43008</v>
      </c>
      <c r="B24" s="45">
        <v>13347.520000000002</v>
      </c>
      <c r="C24" s="46">
        <v>13347.520000000002</v>
      </c>
      <c r="D24" s="45">
        <v>955.59031818181859</v>
      </c>
      <c r="E24" s="46">
        <v>31.477901333333335</v>
      </c>
      <c r="F24" s="47">
        <f t="shared" si="0"/>
        <v>-7644.7225454545487</v>
      </c>
      <c r="G24" s="48">
        <f t="shared" si="1"/>
        <v>-205.96105608333335</v>
      </c>
      <c r="H24" s="45">
        <f t="shared" si="2"/>
        <v>5702.7974545454535</v>
      </c>
      <c r="I24" s="46">
        <f t="shared" si="3"/>
        <v>13141.558943916669</v>
      </c>
      <c r="J24" s="49">
        <f t="shared" si="4"/>
        <v>7438.7614893712152</v>
      </c>
      <c r="K24" s="50">
        <v>-2603.5665212799254</v>
      </c>
      <c r="L24" s="46">
        <f t="shared" si="5"/>
        <v>323.43934589696983</v>
      </c>
      <c r="M24" s="3"/>
      <c r="N24" s="51"/>
      <c r="O24" s="51"/>
      <c r="P24" s="51"/>
      <c r="Q24" s="51"/>
      <c r="R24" s="51"/>
      <c r="S24" s="51"/>
      <c r="T24" s="51"/>
    </row>
    <row r="25" spans="1:20" ht="14.4" x14ac:dyDescent="0.3">
      <c r="A25" s="44">
        <v>43039</v>
      </c>
      <c r="B25" s="45">
        <v>14045.040000000003</v>
      </c>
      <c r="C25" s="46">
        <v>14045.040000000003</v>
      </c>
      <c r="D25" s="45">
        <v>955.59031818181859</v>
      </c>
      <c r="E25" s="46">
        <v>32.300393666666672</v>
      </c>
      <c r="F25" s="47">
        <f t="shared" si="0"/>
        <v>-8600.3128636363672</v>
      </c>
      <c r="G25" s="48">
        <f t="shared" si="1"/>
        <v>-238.26144975000003</v>
      </c>
      <c r="H25" s="45">
        <f t="shared" si="2"/>
        <v>5444.7271363636355</v>
      </c>
      <c r="I25" s="46">
        <f t="shared" si="3"/>
        <v>13806.778550250003</v>
      </c>
      <c r="J25" s="49">
        <f t="shared" si="4"/>
        <v>8362.0514138863673</v>
      </c>
      <c r="K25" s="50">
        <v>-2926.7179948602288</v>
      </c>
      <c r="L25" s="46">
        <f t="shared" si="5"/>
        <v>323.15147358030345</v>
      </c>
      <c r="M25" s="3"/>
      <c r="N25" s="51"/>
      <c r="O25" s="51"/>
      <c r="P25" s="51"/>
      <c r="Q25" s="51"/>
      <c r="R25" s="51"/>
      <c r="S25" s="51"/>
      <c r="T25" s="51"/>
    </row>
    <row r="26" spans="1:20" ht="14.4" x14ac:dyDescent="0.3">
      <c r="A26" s="44">
        <v>43069</v>
      </c>
      <c r="B26" s="45">
        <v>18873.370000000003</v>
      </c>
      <c r="C26" s="46">
        <v>18873.370000000003</v>
      </c>
      <c r="D26" s="45">
        <v>955.59031818181859</v>
      </c>
      <c r="E26" s="46">
        <v>38.430702333333336</v>
      </c>
      <c r="F26" s="47">
        <f t="shared" si="0"/>
        <v>-9555.9031818181866</v>
      </c>
      <c r="G26" s="48">
        <f t="shared" si="1"/>
        <v>-276.69215208333338</v>
      </c>
      <c r="H26" s="45">
        <f t="shared" si="2"/>
        <v>9317.4668181818161</v>
      </c>
      <c r="I26" s="46">
        <f t="shared" si="3"/>
        <v>18596.677847916668</v>
      </c>
      <c r="J26" s="49">
        <f t="shared" si="4"/>
        <v>9279.2110297348518</v>
      </c>
      <c r="K26" s="50">
        <v>-3247.7238604071981</v>
      </c>
      <c r="L26" s="46">
        <f t="shared" si="5"/>
        <v>321.00586554696929</v>
      </c>
      <c r="M26" s="3"/>
      <c r="N26" s="51"/>
      <c r="O26" s="51"/>
      <c r="P26" s="51"/>
      <c r="Q26" s="51"/>
      <c r="R26" s="51"/>
      <c r="S26" s="51"/>
      <c r="T26" s="51"/>
    </row>
    <row r="27" spans="1:20" ht="14.4" x14ac:dyDescent="0.3">
      <c r="A27" s="44">
        <v>43100</v>
      </c>
      <c r="B27" s="45">
        <v>57773.12000000001</v>
      </c>
      <c r="C27" s="46">
        <v>57773.12000000001</v>
      </c>
      <c r="D27" s="45">
        <v>23461.590318181818</v>
      </c>
      <c r="E27" s="46">
        <v>135.922346</v>
      </c>
      <c r="F27" s="47">
        <f t="shared" si="0"/>
        <v>-33017.493500000004</v>
      </c>
      <c r="G27" s="48">
        <f t="shared" si="1"/>
        <v>-412.61449808333339</v>
      </c>
      <c r="H27" s="45">
        <f t="shared" si="2"/>
        <v>24755.626500000006</v>
      </c>
      <c r="I27" s="46">
        <f t="shared" si="3"/>
        <v>57360.505501916676</v>
      </c>
      <c r="J27" s="49">
        <f t="shared" si="4"/>
        <v>32604.87900191667</v>
      </c>
      <c r="K27" s="50">
        <v>-11411.707650670834</v>
      </c>
      <c r="L27" s="46">
        <f t="shared" si="5"/>
        <v>8163.9837902636364</v>
      </c>
      <c r="M27" s="3"/>
      <c r="N27" s="51"/>
      <c r="O27" s="51"/>
      <c r="P27" s="51"/>
      <c r="Q27" s="51"/>
      <c r="R27" s="51"/>
      <c r="S27" s="51"/>
      <c r="T27" s="51"/>
    </row>
    <row r="28" spans="1:20" ht="14.4" x14ac:dyDescent="0.3">
      <c r="A28" s="44">
        <v>43131</v>
      </c>
      <c r="B28" s="45">
        <v>115912.98</v>
      </c>
      <c r="C28" s="46">
        <v>115912.98</v>
      </c>
      <c r="D28" s="45">
        <v>261358.19755761666</v>
      </c>
      <c r="E28" s="46">
        <v>313.57860262500003</v>
      </c>
      <c r="F28" s="47">
        <f t="shared" si="0"/>
        <v>-294375.69105761667</v>
      </c>
      <c r="G28" s="48">
        <f t="shared" si="1"/>
        <v>-726.19310070833342</v>
      </c>
      <c r="H28" s="45">
        <f t="shared" si="2"/>
        <v>-178462.71105761669</v>
      </c>
      <c r="I28" s="46">
        <f t="shared" si="3"/>
        <v>115186.78689929166</v>
      </c>
      <c r="J28" s="49">
        <f t="shared" si="4"/>
        <v>293649.49795690837</v>
      </c>
      <c r="K28" s="50">
        <v>-66231.077631219086</v>
      </c>
      <c r="L28" s="46">
        <f t="shared" si="5"/>
        <v>54819.369980548254</v>
      </c>
      <c r="M28" s="3"/>
      <c r="N28" s="51"/>
      <c r="O28" s="51"/>
      <c r="P28" s="51"/>
      <c r="Q28" s="51"/>
      <c r="R28" s="51"/>
      <c r="S28" s="51"/>
      <c r="T28" s="51"/>
    </row>
    <row r="29" spans="1:20" x14ac:dyDescent="0.25">
      <c r="A29" s="44">
        <v>43159</v>
      </c>
      <c r="B29" s="45">
        <v>129650.57</v>
      </c>
      <c r="C29" s="46">
        <v>129650.57</v>
      </c>
      <c r="D29" s="45">
        <v>261358.19755761666</v>
      </c>
      <c r="E29" s="46">
        <v>418.61975929166675</v>
      </c>
      <c r="F29" s="47">
        <f t="shared" si="0"/>
        <v>-555733.88861523336</v>
      </c>
      <c r="G29" s="48">
        <f t="shared" si="1"/>
        <v>-1144.8128600000002</v>
      </c>
      <c r="H29" s="45">
        <f t="shared" si="2"/>
        <v>-426083.31861523335</v>
      </c>
      <c r="I29" s="46">
        <f t="shared" si="3"/>
        <v>128505.75714</v>
      </c>
      <c r="J29" s="49">
        <f t="shared" si="4"/>
        <v>554589.07575523341</v>
      </c>
      <c r="K29" s="50">
        <v>-121028.38896886734</v>
      </c>
      <c r="L29" s="46">
        <f t="shared" si="5"/>
        <v>54797.311337648251</v>
      </c>
      <c r="M29" s="52"/>
      <c r="N29" s="51"/>
      <c r="O29" s="51"/>
      <c r="P29" s="51"/>
      <c r="Q29" s="51"/>
      <c r="R29" s="51"/>
      <c r="S29" s="51"/>
      <c r="T29" s="51"/>
    </row>
    <row r="30" spans="1:20" x14ac:dyDescent="0.25">
      <c r="A30" s="44">
        <v>43190</v>
      </c>
      <c r="B30" s="45">
        <v>15754403.449999999</v>
      </c>
      <c r="C30" s="46">
        <v>15754403.449999999</v>
      </c>
      <c r="D30" s="45">
        <v>261358.19755761666</v>
      </c>
      <c r="E30" s="46">
        <v>36240.315993208329</v>
      </c>
      <c r="F30" s="47">
        <f t="shared" si="0"/>
        <v>-817092.08617284999</v>
      </c>
      <c r="G30" s="48">
        <f t="shared" si="1"/>
        <v>-37385.128853208327</v>
      </c>
      <c r="H30" s="45">
        <f t="shared" si="2"/>
        <v>14937311.363827148</v>
      </c>
      <c r="I30" s="46">
        <f t="shared" si="3"/>
        <v>15717018.321146792</v>
      </c>
      <c r="J30" s="49">
        <f t="shared" si="4"/>
        <v>779706.95731964335</v>
      </c>
      <c r="K30" s="50">
        <v>-168303.14409739277</v>
      </c>
      <c r="L30" s="46">
        <f t="shared" si="5"/>
        <v>47274.75512852543</v>
      </c>
      <c r="M30" s="52"/>
      <c r="N30" s="51"/>
      <c r="O30" s="51"/>
      <c r="P30" s="51"/>
      <c r="Q30" s="51"/>
      <c r="R30" s="51"/>
      <c r="S30" s="51"/>
      <c r="T30" s="51"/>
    </row>
    <row r="31" spans="1:20" x14ac:dyDescent="0.25">
      <c r="A31" s="44">
        <v>43220</v>
      </c>
      <c r="B31" s="45">
        <v>15798324.189999999</v>
      </c>
      <c r="C31" s="46">
        <v>15798324.189999999</v>
      </c>
      <c r="D31" s="45">
        <v>261358.19755761666</v>
      </c>
      <c r="E31" s="46">
        <v>72108.876560083329</v>
      </c>
      <c r="F31" s="47">
        <f t="shared" si="0"/>
        <v>-1078450.2837304666</v>
      </c>
      <c r="G31" s="48">
        <f t="shared" si="1"/>
        <v>-109494.00541329166</v>
      </c>
      <c r="H31" s="45">
        <f t="shared" si="2"/>
        <v>14719873.906269534</v>
      </c>
      <c r="I31" s="46">
        <f t="shared" si="3"/>
        <v>15688830.184586708</v>
      </c>
      <c r="J31" s="49">
        <f t="shared" si="4"/>
        <v>968956.27831717394</v>
      </c>
      <c r="K31" s="50">
        <v>-208045.50150687509</v>
      </c>
      <c r="L31" s="46">
        <f t="shared" si="5"/>
        <v>39742.357409482327</v>
      </c>
      <c r="M31" s="52"/>
      <c r="N31" s="53"/>
      <c r="O31" s="51"/>
      <c r="P31" s="51"/>
      <c r="Q31" s="51"/>
      <c r="R31" s="51"/>
      <c r="S31" s="51"/>
      <c r="T31" s="51"/>
    </row>
    <row r="32" spans="1:20" x14ac:dyDescent="0.25">
      <c r="A32" s="44">
        <v>43251</v>
      </c>
      <c r="B32" s="45">
        <v>15824724.08</v>
      </c>
      <c r="C32" s="46">
        <v>15824724.08</v>
      </c>
      <c r="D32" s="45">
        <v>261358.19755761666</v>
      </c>
      <c r="E32" s="46">
        <v>72218.62416183333</v>
      </c>
      <c r="F32" s="47">
        <f t="shared" si="0"/>
        <v>-1339808.4812880834</v>
      </c>
      <c r="G32" s="48">
        <f t="shared" si="1"/>
        <v>-181712.629575125</v>
      </c>
      <c r="H32" s="45">
        <f t="shared" si="2"/>
        <v>14484915.598711917</v>
      </c>
      <c r="I32" s="46">
        <f t="shared" si="3"/>
        <v>15643011.450424874</v>
      </c>
      <c r="J32" s="49">
        <f t="shared" si="4"/>
        <v>1158095.851712957</v>
      </c>
      <c r="K32" s="50">
        <v>-247764.8119199895</v>
      </c>
      <c r="L32" s="46">
        <f t="shared" si="5"/>
        <v>39719.310413114406</v>
      </c>
      <c r="M32" s="52"/>
      <c r="N32" s="51"/>
      <c r="O32" s="51"/>
      <c r="P32" s="51"/>
      <c r="Q32" s="51"/>
      <c r="R32" s="51"/>
      <c r="S32" s="51"/>
      <c r="T32" s="51"/>
    </row>
    <row r="33" spans="1:20" x14ac:dyDescent="0.25">
      <c r="A33" s="44">
        <v>43281</v>
      </c>
      <c r="B33" s="45">
        <v>15855390.35</v>
      </c>
      <c r="C33" s="46">
        <v>15855390.35</v>
      </c>
      <c r="D33" s="45">
        <v>261358.19755761666</v>
      </c>
      <c r="E33" s="46">
        <v>72302.610483458324</v>
      </c>
      <c r="F33" s="47">
        <f t="shared" si="0"/>
        <v>-1601166.6788457001</v>
      </c>
      <c r="G33" s="48">
        <f t="shared" si="1"/>
        <v>-254015.24005858332</v>
      </c>
      <c r="H33" s="45">
        <f t="shared" si="2"/>
        <v>14254223.6711543</v>
      </c>
      <c r="I33" s="46">
        <f t="shared" si="3"/>
        <v>15601375.109941415</v>
      </c>
      <c r="J33" s="49">
        <f t="shared" si="4"/>
        <v>1347151.4387871157</v>
      </c>
      <c r="K33" s="50">
        <v>-287466.48520556302</v>
      </c>
      <c r="L33" s="46">
        <f t="shared" si="5"/>
        <v>39701.673285573517</v>
      </c>
      <c r="M33" s="52"/>
      <c r="N33" s="51"/>
      <c r="O33" s="51"/>
      <c r="P33" s="51"/>
      <c r="Q33" s="51"/>
      <c r="R33" s="51"/>
      <c r="S33" s="51"/>
      <c r="T33" s="51"/>
    </row>
    <row r="34" spans="1:20" x14ac:dyDescent="0.25">
      <c r="A34" s="44">
        <v>43312</v>
      </c>
      <c r="B34" s="45">
        <v>15855390.35</v>
      </c>
      <c r="C34" s="46">
        <v>15855390.35</v>
      </c>
      <c r="D34" s="45">
        <v>261358.19755761666</v>
      </c>
      <c r="E34" s="46">
        <v>72302.610483458324</v>
      </c>
      <c r="F34" s="47">
        <f t="shared" si="0"/>
        <v>-1862524.8764033169</v>
      </c>
      <c r="G34" s="48">
        <f t="shared" si="1"/>
        <v>-326317.85054204165</v>
      </c>
      <c r="H34" s="45">
        <f t="shared" si="2"/>
        <v>13992865.473596683</v>
      </c>
      <c r="I34" s="46">
        <f t="shared" si="3"/>
        <v>15529072.499457957</v>
      </c>
      <c r="J34" s="49">
        <f t="shared" si="4"/>
        <v>1536207.0258612745</v>
      </c>
      <c r="K34" s="50">
        <v>-327168.15849113616</v>
      </c>
      <c r="L34" s="46">
        <f t="shared" si="5"/>
        <v>39701.673285573139</v>
      </c>
      <c r="M34" s="52"/>
      <c r="N34" s="51"/>
      <c r="O34" s="51"/>
      <c r="P34" s="51"/>
      <c r="Q34" s="51"/>
      <c r="R34" s="51"/>
      <c r="S34" s="51"/>
      <c r="T34" s="51"/>
    </row>
    <row r="35" spans="1:20" x14ac:dyDescent="0.25">
      <c r="A35" s="44">
        <v>43343</v>
      </c>
      <c r="B35" s="45">
        <v>15855390.35</v>
      </c>
      <c r="C35" s="46">
        <v>15855390.35</v>
      </c>
      <c r="D35" s="45">
        <v>261358.19755761666</v>
      </c>
      <c r="E35" s="46">
        <v>72302.610483458324</v>
      </c>
      <c r="F35" s="47">
        <f t="shared" si="0"/>
        <v>-2123883.0739609334</v>
      </c>
      <c r="G35" s="48">
        <f t="shared" si="1"/>
        <v>-398620.46102549997</v>
      </c>
      <c r="H35" s="45">
        <f t="shared" si="2"/>
        <v>13731507.276039066</v>
      </c>
      <c r="I35" s="46">
        <f t="shared" si="3"/>
        <v>15456769.888974499</v>
      </c>
      <c r="J35" s="49">
        <f t="shared" si="4"/>
        <v>1725262.6129354332</v>
      </c>
      <c r="K35" s="50">
        <v>-366869.8317767093</v>
      </c>
      <c r="L35" s="46">
        <f t="shared" si="5"/>
        <v>39701.673285573139</v>
      </c>
      <c r="M35" s="52"/>
      <c r="N35" s="51"/>
      <c r="O35" s="51"/>
      <c r="P35" s="51"/>
      <c r="Q35" s="51"/>
      <c r="R35" s="51"/>
      <c r="S35" s="51"/>
      <c r="T35" s="51"/>
    </row>
    <row r="36" spans="1:20" x14ac:dyDescent="0.25">
      <c r="A36" s="44">
        <v>43373</v>
      </c>
      <c r="B36" s="45">
        <v>15855390.35</v>
      </c>
      <c r="C36" s="46">
        <v>15855390.35</v>
      </c>
      <c r="D36" s="45">
        <v>261358.19755761666</v>
      </c>
      <c r="E36" s="46">
        <v>72302.610483458324</v>
      </c>
      <c r="F36" s="47">
        <f t="shared" si="0"/>
        <v>-2385241.2715185499</v>
      </c>
      <c r="G36" s="48">
        <f t="shared" si="1"/>
        <v>-470923.0715089583</v>
      </c>
      <c r="H36" s="45">
        <f t="shared" si="2"/>
        <v>13470149.078481451</v>
      </c>
      <c r="I36" s="46">
        <f t="shared" si="3"/>
        <v>15384467.278491041</v>
      </c>
      <c r="J36" s="49">
        <f t="shared" si="4"/>
        <v>1914318.20000959</v>
      </c>
      <c r="K36" s="50">
        <v>-406571.50506228243</v>
      </c>
      <c r="L36" s="46">
        <f t="shared" si="5"/>
        <v>39701.673285573139</v>
      </c>
      <c r="M36" s="52"/>
      <c r="N36" s="51"/>
      <c r="O36" s="51"/>
      <c r="P36" s="51"/>
      <c r="Q36" s="51"/>
      <c r="R36" s="51"/>
      <c r="S36" s="51"/>
      <c r="T36" s="51"/>
    </row>
    <row r="37" spans="1:20" x14ac:dyDescent="0.25">
      <c r="A37" s="44">
        <v>43404</v>
      </c>
      <c r="B37" s="45">
        <v>15855390.35</v>
      </c>
      <c r="C37" s="46">
        <v>15855390.35</v>
      </c>
      <c r="D37" s="45">
        <v>261358.19755761666</v>
      </c>
      <c r="E37" s="46">
        <v>72302.610483458324</v>
      </c>
      <c r="F37" s="47">
        <f t="shared" si="0"/>
        <v>-2646599.4690761664</v>
      </c>
      <c r="G37" s="48">
        <f t="shared" si="1"/>
        <v>-543225.68199241662</v>
      </c>
      <c r="H37" s="45">
        <f t="shared" si="2"/>
        <v>13208790.880923834</v>
      </c>
      <c r="I37" s="46">
        <f t="shared" si="3"/>
        <v>15312164.668007582</v>
      </c>
      <c r="J37" s="49">
        <f t="shared" si="4"/>
        <v>2103373.7870837487</v>
      </c>
      <c r="K37" s="50">
        <v>-446273.17834785598</v>
      </c>
      <c r="L37" s="46">
        <f t="shared" si="5"/>
        <v>39701.673285573546</v>
      </c>
      <c r="M37" s="52"/>
      <c r="N37" s="51"/>
      <c r="O37" s="51"/>
      <c r="P37" s="51"/>
      <c r="Q37" s="51"/>
      <c r="R37" s="51"/>
      <c r="S37" s="51"/>
      <c r="T37" s="51"/>
    </row>
    <row r="38" spans="1:20" x14ac:dyDescent="0.25">
      <c r="A38" s="44">
        <v>43434</v>
      </c>
      <c r="B38" s="45">
        <v>15855390.35</v>
      </c>
      <c r="C38" s="46">
        <v>15855390.35</v>
      </c>
      <c r="D38" s="45">
        <v>261358.19755761666</v>
      </c>
      <c r="E38" s="46">
        <v>72302.610483458324</v>
      </c>
      <c r="F38" s="47">
        <f t="shared" si="0"/>
        <v>-2907957.6666337829</v>
      </c>
      <c r="G38" s="48">
        <f t="shared" si="1"/>
        <v>-615528.292475875</v>
      </c>
      <c r="H38" s="45">
        <f t="shared" si="2"/>
        <v>12947432.683366217</v>
      </c>
      <c r="I38" s="46">
        <f t="shared" si="3"/>
        <v>15239862.057524124</v>
      </c>
      <c r="J38" s="49">
        <f t="shared" si="4"/>
        <v>2292429.3741579074</v>
      </c>
      <c r="K38" s="50">
        <v>-485974.85163342912</v>
      </c>
      <c r="L38" s="46">
        <f t="shared" si="5"/>
        <v>39701.673285573139</v>
      </c>
      <c r="M38" s="52"/>
      <c r="N38" s="51"/>
      <c r="O38" s="51"/>
      <c r="P38" s="51"/>
      <c r="Q38" s="51"/>
      <c r="R38" s="51"/>
      <c r="S38" s="51"/>
      <c r="T38" s="51"/>
    </row>
    <row r="39" spans="1:20" x14ac:dyDescent="0.25">
      <c r="A39" s="44">
        <v>43465</v>
      </c>
      <c r="B39" s="45">
        <v>15855390.35</v>
      </c>
      <c r="C39" s="46">
        <v>15855390.35</v>
      </c>
      <c r="D39" s="45">
        <v>261358.19755761666</v>
      </c>
      <c r="E39" s="46">
        <v>72302.610483458324</v>
      </c>
      <c r="F39" s="47">
        <f t="shared" si="0"/>
        <v>-3169315.8641913994</v>
      </c>
      <c r="G39" s="48">
        <f t="shared" si="1"/>
        <v>-687830.90295933327</v>
      </c>
      <c r="H39" s="45">
        <f t="shared" si="2"/>
        <v>12686074.4858086</v>
      </c>
      <c r="I39" s="46">
        <f t="shared" si="3"/>
        <v>15167559.447040666</v>
      </c>
      <c r="J39" s="49">
        <f t="shared" si="4"/>
        <v>2481484.9612320662</v>
      </c>
      <c r="K39" s="50">
        <v>-525676.52491900267</v>
      </c>
      <c r="L39" s="46">
        <f t="shared" si="5"/>
        <v>39701.673285573546</v>
      </c>
      <c r="M39" s="52"/>
      <c r="N39" s="51"/>
      <c r="O39" s="51"/>
      <c r="P39" s="51"/>
      <c r="Q39" s="51"/>
      <c r="R39" s="51"/>
      <c r="S39" s="51"/>
      <c r="T39" s="51"/>
    </row>
    <row r="40" spans="1:20" x14ac:dyDescent="0.25">
      <c r="A40" s="44">
        <v>43496</v>
      </c>
      <c r="B40" s="45">
        <v>15855390.35</v>
      </c>
      <c r="C40" s="46">
        <v>15855390.35</v>
      </c>
      <c r="D40" s="45">
        <v>417819.11316679168</v>
      </c>
      <c r="E40" s="46">
        <v>72302.610483458324</v>
      </c>
      <c r="F40" s="47">
        <f t="shared" si="0"/>
        <v>-3587134.9773581913</v>
      </c>
      <c r="G40" s="48">
        <f t="shared" si="1"/>
        <v>-760133.51344279153</v>
      </c>
      <c r="H40" s="45">
        <f t="shared" si="2"/>
        <v>12268255.372641809</v>
      </c>
      <c r="I40" s="46">
        <f t="shared" si="3"/>
        <v>15095256.836557208</v>
      </c>
      <c r="J40" s="49">
        <f t="shared" si="4"/>
        <v>2827001.4639153983</v>
      </c>
      <c r="K40" s="50">
        <v>-598234.99048250227</v>
      </c>
      <c r="L40" s="46">
        <f t="shared" si="5"/>
        <v>72558.465563499602</v>
      </c>
      <c r="M40" s="52"/>
      <c r="N40" s="51"/>
      <c r="O40" s="51"/>
      <c r="P40" s="51"/>
      <c r="Q40" s="51"/>
      <c r="R40" s="51"/>
      <c r="S40" s="51"/>
      <c r="T40" s="51"/>
    </row>
    <row r="41" spans="1:20" x14ac:dyDescent="0.25">
      <c r="A41" s="44">
        <v>43524</v>
      </c>
      <c r="B41" s="45">
        <v>15855390.35</v>
      </c>
      <c r="C41" s="46">
        <v>15855390.35</v>
      </c>
      <c r="D41" s="45">
        <v>417819.11316679168</v>
      </c>
      <c r="E41" s="46">
        <v>72302.610483458324</v>
      </c>
      <c r="F41" s="47">
        <f t="shared" si="0"/>
        <v>-4004954.0905249831</v>
      </c>
      <c r="G41" s="48">
        <f t="shared" si="1"/>
        <v>-832436.1239262498</v>
      </c>
      <c r="H41" s="45">
        <f t="shared" si="2"/>
        <v>11850436.259475017</v>
      </c>
      <c r="I41" s="46">
        <f t="shared" si="3"/>
        <v>15022954.226073749</v>
      </c>
      <c r="J41" s="49">
        <f t="shared" si="4"/>
        <v>3172517.9665987324</v>
      </c>
      <c r="K41" s="50">
        <v>-670793.45604600233</v>
      </c>
      <c r="L41" s="46">
        <f t="shared" si="5"/>
        <v>72558.465563500067</v>
      </c>
      <c r="M41" s="52"/>
      <c r="N41" s="51"/>
      <c r="O41" s="51"/>
      <c r="P41" s="51"/>
      <c r="Q41" s="51"/>
      <c r="R41" s="51"/>
      <c r="S41" s="51"/>
      <c r="T41" s="51"/>
    </row>
    <row r="42" spans="1:20" x14ac:dyDescent="0.25">
      <c r="A42" s="44">
        <v>43555</v>
      </c>
      <c r="B42" s="45">
        <v>15855390.35</v>
      </c>
      <c r="C42" s="46">
        <v>15855390.35</v>
      </c>
      <c r="D42" s="45">
        <v>417819.11316679168</v>
      </c>
      <c r="E42" s="46">
        <v>72302.610483458324</v>
      </c>
      <c r="F42" s="47">
        <f t="shared" si="0"/>
        <v>-4422773.203691775</v>
      </c>
      <c r="G42" s="48">
        <f t="shared" si="1"/>
        <v>-904738.73440970806</v>
      </c>
      <c r="H42" s="45">
        <f t="shared" si="2"/>
        <v>11432617.146308225</v>
      </c>
      <c r="I42" s="46">
        <f t="shared" si="3"/>
        <v>14950651.615590291</v>
      </c>
      <c r="J42" s="49">
        <f t="shared" si="4"/>
        <v>3518034.4692820664</v>
      </c>
      <c r="K42" s="50">
        <v>-743351.92160950229</v>
      </c>
      <c r="L42" s="46">
        <f t="shared" si="5"/>
        <v>72558.465563499951</v>
      </c>
      <c r="M42" s="52"/>
      <c r="N42" s="51"/>
      <c r="O42" s="51"/>
      <c r="P42" s="51"/>
      <c r="Q42" s="51"/>
      <c r="R42" s="51"/>
      <c r="S42" s="51"/>
      <c r="T42" s="51"/>
    </row>
    <row r="43" spans="1:20" x14ac:dyDescent="0.25">
      <c r="A43" s="44">
        <v>43585</v>
      </c>
      <c r="B43" s="45">
        <v>15855390.35</v>
      </c>
      <c r="C43" s="46">
        <v>15855390.35</v>
      </c>
      <c r="D43" s="45">
        <v>417819.11316679168</v>
      </c>
      <c r="E43" s="46">
        <v>72302.610483458324</v>
      </c>
      <c r="F43" s="47">
        <f t="shared" si="0"/>
        <v>-4840592.3168585664</v>
      </c>
      <c r="G43" s="48">
        <f t="shared" si="1"/>
        <v>-977041.34489316633</v>
      </c>
      <c r="H43" s="45">
        <f t="shared" si="2"/>
        <v>11014798.033141434</v>
      </c>
      <c r="I43" s="46">
        <f t="shared" si="3"/>
        <v>14878349.005106833</v>
      </c>
      <c r="J43" s="49">
        <f t="shared" si="4"/>
        <v>3863550.9719653986</v>
      </c>
      <c r="K43" s="50">
        <v>-815910.38717300224</v>
      </c>
      <c r="L43" s="46">
        <f t="shared" si="5"/>
        <v>72558.465563499951</v>
      </c>
      <c r="M43" s="52"/>
      <c r="N43" s="51"/>
      <c r="O43" s="51"/>
      <c r="P43" s="51"/>
      <c r="Q43" s="51"/>
      <c r="R43" s="51"/>
      <c r="S43" s="51"/>
      <c r="T43" s="51"/>
    </row>
    <row r="44" spans="1:20" x14ac:dyDescent="0.25">
      <c r="A44" s="44">
        <v>43616</v>
      </c>
      <c r="B44" s="45">
        <v>15855390.35</v>
      </c>
      <c r="C44" s="46">
        <v>15855390.35</v>
      </c>
      <c r="D44" s="45">
        <v>417819.11316679168</v>
      </c>
      <c r="E44" s="46">
        <v>72302.610483458324</v>
      </c>
      <c r="F44" s="47">
        <f t="shared" si="0"/>
        <v>-5258411.4300253578</v>
      </c>
      <c r="G44" s="48">
        <f t="shared" si="1"/>
        <v>-1049343.9553766246</v>
      </c>
      <c r="H44" s="45">
        <f t="shared" si="2"/>
        <v>10596978.919974642</v>
      </c>
      <c r="I44" s="46">
        <f t="shared" si="3"/>
        <v>14806046.394623375</v>
      </c>
      <c r="J44" s="49">
        <f t="shared" si="4"/>
        <v>4209067.4746487327</v>
      </c>
      <c r="K44" s="50">
        <v>-888468.8527365023</v>
      </c>
      <c r="L44" s="46">
        <f t="shared" si="5"/>
        <v>72558.465563500067</v>
      </c>
      <c r="M44" s="52"/>
      <c r="N44" s="51"/>
      <c r="O44" s="51"/>
      <c r="P44" s="51"/>
      <c r="Q44" s="51"/>
      <c r="R44" s="51"/>
      <c r="S44" s="51"/>
      <c r="T44" s="51"/>
    </row>
    <row r="45" spans="1:20" x14ac:dyDescent="0.25">
      <c r="A45" s="44">
        <v>43646</v>
      </c>
      <c r="B45" s="45">
        <v>15855390.35</v>
      </c>
      <c r="C45" s="46">
        <v>15855390.35</v>
      </c>
      <c r="D45" s="45">
        <v>417819.11316679168</v>
      </c>
      <c r="E45" s="46">
        <v>72302.610483458324</v>
      </c>
      <c r="F45" s="47">
        <f t="shared" si="0"/>
        <v>-5676230.5431921491</v>
      </c>
      <c r="G45" s="48">
        <f t="shared" si="1"/>
        <v>-1121646.5658600829</v>
      </c>
      <c r="H45" s="45">
        <f t="shared" si="2"/>
        <v>10179159.80680785</v>
      </c>
      <c r="I45" s="46">
        <f t="shared" si="3"/>
        <v>14733743.784139916</v>
      </c>
      <c r="J45" s="49">
        <f t="shared" si="4"/>
        <v>4554583.9773320667</v>
      </c>
      <c r="K45" s="50">
        <v>-961027.31830000191</v>
      </c>
      <c r="L45" s="46">
        <f t="shared" si="5"/>
        <v>72558.465563499602</v>
      </c>
      <c r="M45" s="52"/>
      <c r="N45" s="51"/>
      <c r="O45" s="51"/>
      <c r="P45" s="51"/>
      <c r="Q45" s="51"/>
      <c r="R45" s="51"/>
      <c r="S45" s="51"/>
      <c r="T45" s="51"/>
    </row>
    <row r="46" spans="1:20" ht="13.8" thickBot="1" x14ac:dyDescent="0.3">
      <c r="A46" s="54"/>
      <c r="B46" s="55"/>
      <c r="C46" s="56"/>
      <c r="D46" s="55"/>
      <c r="E46" s="56"/>
      <c r="F46" s="55"/>
      <c r="G46" s="56"/>
      <c r="H46" s="55"/>
      <c r="I46" s="56"/>
      <c r="J46" s="57"/>
      <c r="K46" s="56"/>
      <c r="L46" s="56"/>
      <c r="M46" s="52"/>
      <c r="N46" s="51"/>
      <c r="O46" s="51"/>
      <c r="P46" s="51"/>
      <c r="Q46" s="51"/>
      <c r="R46" s="51"/>
      <c r="S46" s="51"/>
      <c r="T46" s="51"/>
    </row>
    <row r="47" spans="1:20" ht="13.8" thickBot="1" x14ac:dyDescent="0.3">
      <c r="A47" s="58"/>
      <c r="B47" s="58">
        <f>(B21+B33+SUM(B22:B32)*2)/24</f>
        <v>4640676.5245833332</v>
      </c>
      <c r="C47" s="59">
        <f>(C21+C33+SUM(C22:C32)*2)/24</f>
        <v>4640676.5245833332</v>
      </c>
      <c r="D47" s="58">
        <f>SUM(D22:D46)</f>
        <v>5671452.5916012395</v>
      </c>
      <c r="E47" s="59">
        <f>SUM(E22:E46)</f>
        <v>1121535.0385079994</v>
      </c>
      <c r="F47" s="58">
        <f>(F21+F33+SUM(F22:F32)*2)/24</f>
        <v>-413306.15435915231</v>
      </c>
      <c r="G47" s="59">
        <f>(G21+G33+SUM(G22:G32)*2)/24</f>
        <v>-38248.097589319448</v>
      </c>
      <c r="H47" s="58">
        <f>(H21+H33+SUM(H22:H32)*2)/24</f>
        <v>4227370.3702241806</v>
      </c>
      <c r="I47" s="59">
        <f>(I21+I33+SUM(I22:I32)*2)/24</f>
        <v>4602428.4269940136</v>
      </c>
      <c r="J47" s="60">
        <f>I47-H47</f>
        <v>375058.05676983297</v>
      </c>
      <c r="K47" s="61">
        <f>(K21+K33+SUM(K22:K32)*2)/24</f>
        <v>-81695.776833417243</v>
      </c>
      <c r="L47" s="61">
        <f>SUM(L22:L46)</f>
        <v>959394.06981641287</v>
      </c>
      <c r="M47" s="52"/>
      <c r="N47" s="62"/>
      <c r="O47" s="63"/>
      <c r="P47" s="51"/>
      <c r="Q47" s="51"/>
      <c r="R47" s="51"/>
      <c r="S47" s="51"/>
      <c r="T47" s="51"/>
    </row>
    <row r="48" spans="1:20" ht="13.8" thickTop="1" x14ac:dyDescent="0.25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N48" s="51"/>
      <c r="O48" s="51"/>
      <c r="P48" s="51"/>
      <c r="Q48" s="51"/>
      <c r="R48" s="51"/>
      <c r="S48" s="51"/>
      <c r="T48" s="51"/>
    </row>
    <row r="49" spans="1:20" x14ac:dyDescent="0.25">
      <c r="A49" s="51"/>
      <c r="B49" s="51"/>
      <c r="C49" s="64"/>
      <c r="D49" s="51"/>
      <c r="E49" s="51"/>
      <c r="F49" s="65"/>
      <c r="G49" s="64"/>
      <c r="H49" s="51"/>
      <c r="I49" s="64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 x14ac:dyDescent="0.25">
      <c r="A51" s="14" t="s">
        <v>0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 ht="14.4" x14ac:dyDescent="0.3">
      <c r="A52" s="3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"/>
      <c r="N52" s="3"/>
      <c r="O52" s="3"/>
    </row>
    <row r="53" spans="1:20" ht="14.4" x14ac:dyDescent="0.3">
      <c r="A53" s="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"/>
      <c r="N53" s="3"/>
      <c r="O53" s="3"/>
      <c r="P53" s="3"/>
    </row>
    <row r="54" spans="1:20" x14ac:dyDescent="0.25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20" x14ac:dyDescent="0.25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zoomScale="80" zoomScaleNormal="80" workbookViewId="0">
      <pane xSplit="1" ySplit="11" topLeftCell="B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 outlineLevelRow="1" x14ac:dyDescent="0.25"/>
  <cols>
    <col min="1" max="1" width="37.33203125" style="14" customWidth="1"/>
    <col min="2" max="2" width="15.88671875" style="14" customWidth="1"/>
    <col min="3" max="3" width="16" style="14" customWidth="1"/>
    <col min="4" max="4" width="14.6640625" style="14" customWidth="1"/>
    <col min="5" max="5" width="13.44140625" style="14" customWidth="1"/>
    <col min="6" max="6" width="14.5546875" style="14" customWidth="1"/>
    <col min="7" max="7" width="12.33203125" style="14" customWidth="1"/>
    <col min="8" max="8" width="13" style="14" customWidth="1"/>
    <col min="9" max="9" width="13.33203125" style="14" customWidth="1"/>
    <col min="10" max="12" width="12.6640625" style="14" customWidth="1"/>
    <col min="13" max="16" width="11.33203125" style="14" customWidth="1"/>
    <col min="17" max="17" width="8.88671875" style="14"/>
    <col min="18" max="18" width="10.6640625" style="14" customWidth="1"/>
    <col min="19" max="22" width="8.88671875" style="14"/>
    <col min="23" max="23" width="9.33203125" style="14" customWidth="1"/>
    <col min="24" max="16384" width="8.88671875" style="14"/>
  </cols>
  <sheetData>
    <row r="1" spans="1:23" s="7" customFormat="1" ht="14.4" x14ac:dyDescent="0.3">
      <c r="A1" s="1" t="s">
        <v>37</v>
      </c>
      <c r="B1" s="2"/>
      <c r="C1" s="2"/>
      <c r="D1" s="2"/>
      <c r="E1" s="2"/>
      <c r="F1" s="3"/>
      <c r="G1" s="3"/>
      <c r="H1" s="3"/>
      <c r="I1" s="3"/>
      <c r="J1" s="3"/>
      <c r="K1" s="3"/>
      <c r="L1" s="66" t="s">
        <v>36</v>
      </c>
      <c r="M1" s="2"/>
      <c r="N1" s="5"/>
      <c r="O1" s="6"/>
      <c r="P1" s="5"/>
      <c r="Q1" s="2"/>
      <c r="R1" s="2"/>
      <c r="S1" s="2"/>
      <c r="T1" s="2"/>
      <c r="U1" s="5"/>
    </row>
    <row r="2" spans="1:23" s="7" customFormat="1" x14ac:dyDescent="0.25">
      <c r="A2" s="1"/>
      <c r="C2" s="8"/>
      <c r="D2" s="9"/>
      <c r="F2" s="10"/>
      <c r="G2" s="11"/>
      <c r="H2" s="11"/>
      <c r="I2" s="12"/>
      <c r="J2" s="2"/>
      <c r="K2" s="2"/>
      <c r="L2" s="4" t="s">
        <v>31</v>
      </c>
      <c r="M2" s="2"/>
      <c r="N2" s="13"/>
      <c r="O2" s="6"/>
      <c r="P2" s="5"/>
      <c r="S2" s="2"/>
      <c r="T2" s="2"/>
      <c r="U2" s="2"/>
    </row>
    <row r="3" spans="1:23" s="7" customFormat="1" ht="12.75" customHeight="1" x14ac:dyDescent="0.25">
      <c r="A3" s="14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3" s="7" customFormat="1" ht="14.4" x14ac:dyDescent="0.3">
      <c r="A4" s="17"/>
      <c r="B4" s="18"/>
      <c r="C4" s="18"/>
      <c r="D4" s="18"/>
      <c r="E4" s="18"/>
      <c r="F4" s="18"/>
      <c r="G4" s="18"/>
      <c r="H4" s="18"/>
      <c r="I4" s="18"/>
      <c r="J4" s="19"/>
      <c r="K4" s="3"/>
      <c r="L4" s="3"/>
      <c r="M4" s="3"/>
      <c r="N4" s="3"/>
      <c r="O4" s="19"/>
      <c r="P4" s="19"/>
    </row>
    <row r="5" spans="1:23" s="7" customFormat="1" ht="14.4" x14ac:dyDescent="0.3">
      <c r="A5" s="17"/>
      <c r="B5" s="3"/>
      <c r="C5" s="3"/>
      <c r="D5" s="3"/>
      <c r="E5" s="3"/>
      <c r="I5" s="20"/>
      <c r="J5" s="20"/>
      <c r="K5" s="3"/>
      <c r="L5" s="3"/>
      <c r="M5" s="3"/>
      <c r="N5" s="3"/>
      <c r="O5" s="20"/>
      <c r="P5" s="20"/>
      <c r="Q5" s="20"/>
      <c r="R5" s="20"/>
      <c r="S5" s="20"/>
      <c r="T5" s="20"/>
      <c r="U5" s="20"/>
      <c r="V5" s="20"/>
      <c r="W5" s="21"/>
    </row>
    <row r="6" spans="1:23" ht="5.0999999999999996" customHeight="1" thickBot="1" x14ac:dyDescent="0.3"/>
    <row r="7" spans="1:23" x14ac:dyDescent="0.25">
      <c r="A7" s="22" t="s">
        <v>30</v>
      </c>
      <c r="B7" s="23" t="s">
        <v>29</v>
      </c>
      <c r="C7" s="24"/>
      <c r="D7" s="23" t="s">
        <v>28</v>
      </c>
      <c r="E7" s="24"/>
      <c r="F7" s="23" t="s">
        <v>27</v>
      </c>
      <c r="G7" s="24"/>
      <c r="H7" s="23" t="s">
        <v>26</v>
      </c>
      <c r="I7" s="24"/>
      <c r="J7" s="25" t="s">
        <v>25</v>
      </c>
      <c r="K7" s="26" t="s">
        <v>24</v>
      </c>
      <c r="L7" s="26" t="s">
        <v>23</v>
      </c>
    </row>
    <row r="8" spans="1:23" x14ac:dyDescent="0.25">
      <c r="A8" s="27"/>
      <c r="B8" s="28"/>
      <c r="C8" s="29"/>
      <c r="D8" s="30"/>
      <c r="E8" s="31"/>
      <c r="F8" s="30"/>
      <c r="G8" s="29"/>
      <c r="H8" s="28"/>
      <c r="I8" s="32"/>
      <c r="J8" s="33"/>
      <c r="K8" s="34"/>
      <c r="L8" s="34" t="s">
        <v>22</v>
      </c>
    </row>
    <row r="9" spans="1:23" x14ac:dyDescent="0.25">
      <c r="A9" s="35"/>
      <c r="B9" s="36" t="s">
        <v>18</v>
      </c>
      <c r="C9" s="32" t="s">
        <v>19</v>
      </c>
      <c r="D9" s="36" t="s">
        <v>21</v>
      </c>
      <c r="E9" s="32" t="s">
        <v>20</v>
      </c>
      <c r="F9" s="36" t="s">
        <v>18</v>
      </c>
      <c r="G9" s="32" t="s">
        <v>19</v>
      </c>
      <c r="H9" s="36" t="s">
        <v>18</v>
      </c>
      <c r="I9" s="32" t="s">
        <v>17</v>
      </c>
      <c r="J9" s="33" t="s">
        <v>11</v>
      </c>
      <c r="K9" s="37">
        <v>0.35</v>
      </c>
      <c r="L9" s="34" t="s">
        <v>16</v>
      </c>
    </row>
    <row r="10" spans="1:23" x14ac:dyDescent="0.25">
      <c r="A10" s="35"/>
      <c r="B10" s="36"/>
      <c r="C10" s="32"/>
      <c r="D10" s="36" t="s">
        <v>15</v>
      </c>
      <c r="E10" s="32" t="s">
        <v>14</v>
      </c>
      <c r="F10" s="36" t="s">
        <v>13</v>
      </c>
      <c r="G10" s="32" t="s">
        <v>12</v>
      </c>
      <c r="H10" s="36"/>
      <c r="I10" s="32"/>
      <c r="J10" s="33" t="s">
        <v>11</v>
      </c>
      <c r="K10" s="37">
        <v>0.21</v>
      </c>
      <c r="L10" s="34" t="s">
        <v>10</v>
      </c>
    </row>
    <row r="11" spans="1:23" x14ac:dyDescent="0.25">
      <c r="A11" s="38"/>
      <c r="B11" s="39" t="s">
        <v>9</v>
      </c>
      <c r="C11" s="40" t="s">
        <v>8</v>
      </c>
      <c r="D11" s="39"/>
      <c r="E11" s="40"/>
      <c r="F11" s="39" t="s">
        <v>7</v>
      </c>
      <c r="G11" s="40" t="s">
        <v>6</v>
      </c>
      <c r="H11" s="39" t="s">
        <v>5</v>
      </c>
      <c r="I11" s="40" t="s">
        <v>4</v>
      </c>
      <c r="J11" s="41" t="s">
        <v>3</v>
      </c>
      <c r="K11" s="42" t="s">
        <v>2</v>
      </c>
      <c r="L11" s="43" t="s">
        <v>1</v>
      </c>
    </row>
    <row r="12" spans="1:23" outlineLevel="1" x14ac:dyDescent="0.25">
      <c r="A12" s="44"/>
      <c r="B12" s="45"/>
      <c r="C12" s="46"/>
      <c r="D12" s="45"/>
      <c r="E12" s="46"/>
      <c r="F12" s="47">
        <v>0</v>
      </c>
      <c r="G12" s="48">
        <v>0</v>
      </c>
      <c r="H12" s="45">
        <v>0</v>
      </c>
      <c r="I12" s="46">
        <v>0</v>
      </c>
      <c r="J12" s="49">
        <v>0</v>
      </c>
      <c r="K12" s="50">
        <v>0</v>
      </c>
      <c r="L12" s="46">
        <v>0</v>
      </c>
    </row>
    <row r="13" spans="1:23" outlineLevel="1" x14ac:dyDescent="0.25">
      <c r="A13" s="44">
        <v>42674</v>
      </c>
      <c r="B13" s="45">
        <v>0</v>
      </c>
      <c r="C13" s="46">
        <v>0</v>
      </c>
      <c r="D13" s="45">
        <v>0</v>
      </c>
      <c r="E13" s="46">
        <v>0</v>
      </c>
      <c r="F13" s="47">
        <f t="shared" ref="F13:F45" si="0">+F12-D13</f>
        <v>0</v>
      </c>
      <c r="G13" s="48">
        <f t="shared" ref="G13:G45" si="1">+G12-E13</f>
        <v>0</v>
      </c>
      <c r="H13" s="45">
        <f t="shared" ref="H13:H45" si="2">B13+F13</f>
        <v>0</v>
      </c>
      <c r="I13" s="46">
        <f t="shared" ref="I13:I45" si="3">C13+G13</f>
        <v>0</v>
      </c>
      <c r="J13" s="49">
        <f t="shared" ref="J13:J45" si="4">I13-H13</f>
        <v>0</v>
      </c>
      <c r="K13" s="50">
        <v>0</v>
      </c>
      <c r="L13" s="46">
        <f t="shared" ref="L13:L45" si="5">-K13+K12</f>
        <v>0</v>
      </c>
    </row>
    <row r="14" spans="1:23" outlineLevel="1" x14ac:dyDescent="0.25">
      <c r="A14" s="44">
        <v>42704</v>
      </c>
      <c r="B14" s="45">
        <v>0</v>
      </c>
      <c r="C14" s="46">
        <v>0</v>
      </c>
      <c r="D14" s="45">
        <v>0</v>
      </c>
      <c r="E14" s="46">
        <v>0</v>
      </c>
      <c r="F14" s="47">
        <f t="shared" si="0"/>
        <v>0</v>
      </c>
      <c r="G14" s="48">
        <f t="shared" si="1"/>
        <v>0</v>
      </c>
      <c r="H14" s="45">
        <f t="shared" si="2"/>
        <v>0</v>
      </c>
      <c r="I14" s="46">
        <f t="shared" si="3"/>
        <v>0</v>
      </c>
      <c r="J14" s="49">
        <f t="shared" si="4"/>
        <v>0</v>
      </c>
      <c r="K14" s="50">
        <v>0</v>
      </c>
      <c r="L14" s="46">
        <f t="shared" si="5"/>
        <v>0</v>
      </c>
    </row>
    <row r="15" spans="1:23" outlineLevel="1" x14ac:dyDescent="0.25">
      <c r="A15" s="44">
        <v>42735</v>
      </c>
      <c r="B15" s="45">
        <v>0</v>
      </c>
      <c r="C15" s="46">
        <v>0</v>
      </c>
      <c r="D15" s="45">
        <v>0</v>
      </c>
      <c r="E15" s="46">
        <v>0</v>
      </c>
      <c r="F15" s="47">
        <f t="shared" si="0"/>
        <v>0</v>
      </c>
      <c r="G15" s="48">
        <f t="shared" si="1"/>
        <v>0</v>
      </c>
      <c r="H15" s="45">
        <f t="shared" si="2"/>
        <v>0</v>
      </c>
      <c r="I15" s="46">
        <f t="shared" si="3"/>
        <v>0</v>
      </c>
      <c r="J15" s="49">
        <f t="shared" si="4"/>
        <v>0</v>
      </c>
      <c r="K15" s="50">
        <v>0</v>
      </c>
      <c r="L15" s="46">
        <f t="shared" si="5"/>
        <v>0</v>
      </c>
    </row>
    <row r="16" spans="1:23" outlineLevel="1" x14ac:dyDescent="0.25">
      <c r="A16" s="44">
        <v>42766</v>
      </c>
      <c r="B16" s="45">
        <v>0</v>
      </c>
      <c r="C16" s="46">
        <v>0</v>
      </c>
      <c r="D16" s="45">
        <v>0</v>
      </c>
      <c r="E16" s="46">
        <v>0</v>
      </c>
      <c r="F16" s="47">
        <f t="shared" si="0"/>
        <v>0</v>
      </c>
      <c r="G16" s="48">
        <f t="shared" si="1"/>
        <v>0</v>
      </c>
      <c r="H16" s="45">
        <f t="shared" si="2"/>
        <v>0</v>
      </c>
      <c r="I16" s="46">
        <f t="shared" si="3"/>
        <v>0</v>
      </c>
      <c r="J16" s="49">
        <f t="shared" si="4"/>
        <v>0</v>
      </c>
      <c r="K16" s="50">
        <v>0</v>
      </c>
      <c r="L16" s="46">
        <f t="shared" si="5"/>
        <v>0</v>
      </c>
    </row>
    <row r="17" spans="1:20" outlineLevel="1" x14ac:dyDescent="0.25">
      <c r="A17" s="44">
        <v>42794</v>
      </c>
      <c r="B17" s="45">
        <v>0</v>
      </c>
      <c r="C17" s="46">
        <v>0</v>
      </c>
      <c r="D17" s="45">
        <v>0</v>
      </c>
      <c r="E17" s="46">
        <v>0</v>
      </c>
      <c r="F17" s="47">
        <f t="shared" si="0"/>
        <v>0</v>
      </c>
      <c r="G17" s="48">
        <f t="shared" si="1"/>
        <v>0</v>
      </c>
      <c r="H17" s="45">
        <f t="shared" si="2"/>
        <v>0</v>
      </c>
      <c r="I17" s="46">
        <f t="shared" si="3"/>
        <v>0</v>
      </c>
      <c r="J17" s="49">
        <f t="shared" si="4"/>
        <v>0</v>
      </c>
      <c r="K17" s="50">
        <v>0</v>
      </c>
      <c r="L17" s="46">
        <f t="shared" si="5"/>
        <v>0</v>
      </c>
    </row>
    <row r="18" spans="1:20" outlineLevel="1" x14ac:dyDescent="0.25">
      <c r="A18" s="44">
        <v>42825</v>
      </c>
      <c r="B18" s="45">
        <v>0</v>
      </c>
      <c r="C18" s="46">
        <v>0</v>
      </c>
      <c r="D18" s="45">
        <v>0</v>
      </c>
      <c r="E18" s="46">
        <v>0</v>
      </c>
      <c r="F18" s="47">
        <f t="shared" si="0"/>
        <v>0</v>
      </c>
      <c r="G18" s="48">
        <f t="shared" si="1"/>
        <v>0</v>
      </c>
      <c r="H18" s="45">
        <f t="shared" si="2"/>
        <v>0</v>
      </c>
      <c r="I18" s="46">
        <f t="shared" si="3"/>
        <v>0</v>
      </c>
      <c r="J18" s="49">
        <f t="shared" si="4"/>
        <v>0</v>
      </c>
      <c r="K18" s="50">
        <v>0</v>
      </c>
      <c r="L18" s="46">
        <f t="shared" si="5"/>
        <v>0</v>
      </c>
    </row>
    <row r="19" spans="1:20" outlineLevel="1" x14ac:dyDescent="0.25">
      <c r="A19" s="44">
        <v>42855</v>
      </c>
      <c r="B19" s="45">
        <v>0</v>
      </c>
      <c r="C19" s="46">
        <v>0</v>
      </c>
      <c r="D19" s="45">
        <v>0</v>
      </c>
      <c r="E19" s="46">
        <v>0</v>
      </c>
      <c r="F19" s="47">
        <f t="shared" si="0"/>
        <v>0</v>
      </c>
      <c r="G19" s="48">
        <f t="shared" si="1"/>
        <v>0</v>
      </c>
      <c r="H19" s="45">
        <f t="shared" si="2"/>
        <v>0</v>
      </c>
      <c r="I19" s="46">
        <f t="shared" si="3"/>
        <v>0</v>
      </c>
      <c r="J19" s="49">
        <f t="shared" si="4"/>
        <v>0</v>
      </c>
      <c r="K19" s="50">
        <v>0</v>
      </c>
      <c r="L19" s="46">
        <f t="shared" si="5"/>
        <v>0</v>
      </c>
    </row>
    <row r="20" spans="1:20" outlineLevel="1" x14ac:dyDescent="0.25">
      <c r="A20" s="44">
        <v>42886</v>
      </c>
      <c r="B20" s="45">
        <v>0</v>
      </c>
      <c r="C20" s="46">
        <v>0</v>
      </c>
      <c r="D20" s="45">
        <v>0</v>
      </c>
      <c r="E20" s="46">
        <v>0</v>
      </c>
      <c r="F20" s="47">
        <f t="shared" si="0"/>
        <v>0</v>
      </c>
      <c r="G20" s="48">
        <f t="shared" si="1"/>
        <v>0</v>
      </c>
      <c r="H20" s="45">
        <f t="shared" si="2"/>
        <v>0</v>
      </c>
      <c r="I20" s="46">
        <f t="shared" si="3"/>
        <v>0</v>
      </c>
      <c r="J20" s="49">
        <f t="shared" si="4"/>
        <v>0</v>
      </c>
      <c r="K20" s="50">
        <v>0</v>
      </c>
      <c r="L20" s="46">
        <f t="shared" si="5"/>
        <v>0</v>
      </c>
    </row>
    <row r="21" spans="1:20" outlineLevel="1" x14ac:dyDescent="0.25">
      <c r="A21" s="44">
        <v>42916</v>
      </c>
      <c r="B21" s="45">
        <v>0</v>
      </c>
      <c r="C21" s="46">
        <v>0</v>
      </c>
      <c r="D21" s="45">
        <v>0</v>
      </c>
      <c r="E21" s="46">
        <v>0</v>
      </c>
      <c r="F21" s="47">
        <f t="shared" si="0"/>
        <v>0</v>
      </c>
      <c r="G21" s="48">
        <f t="shared" si="1"/>
        <v>0</v>
      </c>
      <c r="H21" s="45">
        <f t="shared" si="2"/>
        <v>0</v>
      </c>
      <c r="I21" s="46">
        <f t="shared" si="3"/>
        <v>0</v>
      </c>
      <c r="J21" s="49">
        <f t="shared" si="4"/>
        <v>0</v>
      </c>
      <c r="K21" s="50">
        <v>0</v>
      </c>
      <c r="L21" s="46">
        <f t="shared" si="5"/>
        <v>0</v>
      </c>
    </row>
    <row r="22" spans="1:20" x14ac:dyDescent="0.25">
      <c r="A22" s="44">
        <v>42947</v>
      </c>
      <c r="B22" s="45">
        <v>10023.52</v>
      </c>
      <c r="C22" s="46">
        <v>10023.52</v>
      </c>
      <c r="D22" s="45">
        <v>7841.4812507619054</v>
      </c>
      <c r="E22" s="46">
        <v>20.882333333333335</v>
      </c>
      <c r="F22" s="47">
        <f t="shared" si="0"/>
        <v>-7841.4812507619054</v>
      </c>
      <c r="G22" s="48">
        <f t="shared" si="1"/>
        <v>-20.882333333333335</v>
      </c>
      <c r="H22" s="45">
        <f t="shared" si="2"/>
        <v>2182.0387492380951</v>
      </c>
      <c r="I22" s="46">
        <f t="shared" si="3"/>
        <v>10002.637666666667</v>
      </c>
      <c r="J22" s="49">
        <f t="shared" si="4"/>
        <v>7820.5989174285723</v>
      </c>
      <c r="K22" s="50">
        <v>-2737.2096211000003</v>
      </c>
      <c r="L22" s="46">
        <f t="shared" si="5"/>
        <v>2737.2096211000003</v>
      </c>
    </row>
    <row r="23" spans="1:20" x14ac:dyDescent="0.25">
      <c r="A23" s="44">
        <v>42978</v>
      </c>
      <c r="B23" s="45">
        <v>10023.52</v>
      </c>
      <c r="C23" s="46">
        <v>10023.52</v>
      </c>
      <c r="D23" s="45">
        <v>7841.4812507619054</v>
      </c>
      <c r="E23" s="46">
        <v>41.76466666666667</v>
      </c>
      <c r="F23" s="47">
        <f t="shared" si="0"/>
        <v>-15682.962501523811</v>
      </c>
      <c r="G23" s="48">
        <f t="shared" si="1"/>
        <v>-62.647000000000006</v>
      </c>
      <c r="H23" s="45">
        <f t="shared" si="2"/>
        <v>-5659.4425015238103</v>
      </c>
      <c r="I23" s="46">
        <f t="shared" si="3"/>
        <v>9960.8729999999996</v>
      </c>
      <c r="J23" s="49">
        <f t="shared" si="4"/>
        <v>15620.31550152381</v>
      </c>
      <c r="K23" s="50">
        <v>-5467.110425533333</v>
      </c>
      <c r="L23" s="46">
        <f t="shared" si="5"/>
        <v>2729.9008044333327</v>
      </c>
    </row>
    <row r="24" spans="1:20" ht="14.4" x14ac:dyDescent="0.3">
      <c r="A24" s="44">
        <v>43008</v>
      </c>
      <c r="B24" s="45">
        <v>10023.52</v>
      </c>
      <c r="C24" s="46">
        <v>10023.52</v>
      </c>
      <c r="D24" s="45">
        <v>7841.4812507619054</v>
      </c>
      <c r="E24" s="46">
        <v>41.76466666666667</v>
      </c>
      <c r="F24" s="47">
        <f t="shared" si="0"/>
        <v>-23524.443752285715</v>
      </c>
      <c r="G24" s="48">
        <f t="shared" si="1"/>
        <v>-104.41166666666668</v>
      </c>
      <c r="H24" s="45">
        <f t="shared" si="2"/>
        <v>-13500.923752285715</v>
      </c>
      <c r="I24" s="46">
        <f t="shared" si="3"/>
        <v>9919.1083333333336</v>
      </c>
      <c r="J24" s="49">
        <f t="shared" si="4"/>
        <v>23420.032085619048</v>
      </c>
      <c r="K24" s="50">
        <v>-8197.0112299666671</v>
      </c>
      <c r="L24" s="46">
        <f t="shared" si="5"/>
        <v>2729.9008044333341</v>
      </c>
      <c r="M24" s="3"/>
      <c r="N24" s="51"/>
      <c r="O24" s="51"/>
      <c r="P24" s="51"/>
      <c r="Q24" s="51"/>
      <c r="R24" s="51"/>
      <c r="S24" s="51"/>
      <c r="T24" s="51"/>
    </row>
    <row r="25" spans="1:20" ht="14.4" x14ac:dyDescent="0.3">
      <c r="A25" s="44">
        <v>43039</v>
      </c>
      <c r="B25" s="45">
        <v>54837.899999999994</v>
      </c>
      <c r="C25" s="46">
        <v>54837.899999999994</v>
      </c>
      <c r="D25" s="45">
        <v>7841.4812507619054</v>
      </c>
      <c r="E25" s="46">
        <v>82.657788416666676</v>
      </c>
      <c r="F25" s="47">
        <f t="shared" si="0"/>
        <v>-31365.925003047621</v>
      </c>
      <c r="G25" s="48">
        <f t="shared" si="1"/>
        <v>-187.06945508333337</v>
      </c>
      <c r="H25" s="45">
        <f t="shared" si="2"/>
        <v>23471.974996952373</v>
      </c>
      <c r="I25" s="46">
        <f t="shared" si="3"/>
        <v>54650.830544916658</v>
      </c>
      <c r="J25" s="49">
        <f t="shared" si="4"/>
        <v>31178.855547964286</v>
      </c>
      <c r="K25" s="50">
        <v>-10912.599441787501</v>
      </c>
      <c r="L25" s="46">
        <f t="shared" si="5"/>
        <v>2715.5882118208337</v>
      </c>
      <c r="M25" s="3"/>
      <c r="N25" s="51"/>
      <c r="O25" s="51"/>
      <c r="P25" s="51"/>
      <c r="Q25" s="51"/>
      <c r="R25" s="51"/>
      <c r="S25" s="51"/>
      <c r="T25" s="51"/>
    </row>
    <row r="26" spans="1:20" ht="14.4" x14ac:dyDescent="0.3">
      <c r="A26" s="44">
        <v>43069</v>
      </c>
      <c r="B26" s="45">
        <v>61190.849999999991</v>
      </c>
      <c r="C26" s="46">
        <v>61190.849999999991</v>
      </c>
      <c r="D26" s="45">
        <v>7841.4812507619054</v>
      </c>
      <c r="E26" s="46">
        <v>129.34797704166667</v>
      </c>
      <c r="F26" s="47">
        <f t="shared" si="0"/>
        <v>-39207.406253809524</v>
      </c>
      <c r="G26" s="48">
        <f t="shared" si="1"/>
        <v>-316.417432125</v>
      </c>
      <c r="H26" s="45">
        <f t="shared" si="2"/>
        <v>21983.443746190467</v>
      </c>
      <c r="I26" s="46">
        <f t="shared" si="3"/>
        <v>60874.432567874988</v>
      </c>
      <c r="J26" s="49">
        <f t="shared" si="4"/>
        <v>38890.988821684521</v>
      </c>
      <c r="K26" s="50">
        <v>-13611.846087589583</v>
      </c>
      <c r="L26" s="46">
        <f t="shared" si="5"/>
        <v>2699.2466458020826</v>
      </c>
      <c r="M26" s="3"/>
      <c r="N26" s="51"/>
      <c r="O26" s="51"/>
      <c r="P26" s="51"/>
      <c r="Q26" s="51"/>
      <c r="R26" s="51"/>
      <c r="S26" s="51"/>
      <c r="T26" s="51"/>
    </row>
    <row r="27" spans="1:20" ht="14.4" x14ac:dyDescent="0.3">
      <c r="A27" s="44">
        <v>43100</v>
      </c>
      <c r="B27" s="45">
        <v>93686.709999999992</v>
      </c>
      <c r="C27" s="46">
        <v>93686.709999999992</v>
      </c>
      <c r="D27" s="45">
        <v>7841.4812507619054</v>
      </c>
      <c r="E27" s="46">
        <v>411.91339908333333</v>
      </c>
      <c r="F27" s="47">
        <f t="shared" si="0"/>
        <v>-47048.88750457143</v>
      </c>
      <c r="G27" s="48">
        <f t="shared" si="1"/>
        <v>-728.33083120833339</v>
      </c>
      <c r="H27" s="45">
        <f t="shared" si="2"/>
        <v>46637.822495428562</v>
      </c>
      <c r="I27" s="46">
        <f t="shared" si="3"/>
        <v>92958.379168791653</v>
      </c>
      <c r="J27" s="49">
        <f t="shared" si="4"/>
        <v>46320.556673363091</v>
      </c>
      <c r="K27" s="50">
        <v>-16212.194835677081</v>
      </c>
      <c r="L27" s="46">
        <f t="shared" si="5"/>
        <v>2600.3487480874974</v>
      </c>
      <c r="M27" s="3"/>
      <c r="N27" s="51"/>
      <c r="O27" s="51"/>
      <c r="P27" s="51"/>
      <c r="Q27" s="51"/>
      <c r="R27" s="51"/>
      <c r="S27" s="51"/>
      <c r="T27" s="51"/>
    </row>
    <row r="28" spans="1:20" ht="14.4" x14ac:dyDescent="0.3">
      <c r="A28" s="44">
        <v>43131</v>
      </c>
      <c r="B28" s="45">
        <v>93686.709999999992</v>
      </c>
      <c r="C28" s="46">
        <v>93686.709999999992</v>
      </c>
      <c r="D28" s="45">
        <v>15377.827812279169</v>
      </c>
      <c r="E28" s="46">
        <v>691.24012074999996</v>
      </c>
      <c r="F28" s="47">
        <f t="shared" si="0"/>
        <v>-62426.715316850597</v>
      </c>
      <c r="G28" s="48">
        <f t="shared" si="1"/>
        <v>-1419.5709519583334</v>
      </c>
      <c r="H28" s="45">
        <f t="shared" si="2"/>
        <v>31259.994683149394</v>
      </c>
      <c r="I28" s="46">
        <f t="shared" si="3"/>
        <v>92267.139048041659</v>
      </c>
      <c r="J28" s="49">
        <f t="shared" si="4"/>
        <v>61007.144364892265</v>
      </c>
      <c r="K28" s="50">
        <v>-19296.378250898208</v>
      </c>
      <c r="L28" s="46">
        <f t="shared" si="5"/>
        <v>3084.1834152211268</v>
      </c>
      <c r="M28" s="3"/>
      <c r="N28" s="51"/>
      <c r="O28" s="51"/>
      <c r="P28" s="51"/>
      <c r="Q28" s="51"/>
      <c r="R28" s="51"/>
      <c r="S28" s="51"/>
      <c r="T28" s="51"/>
    </row>
    <row r="29" spans="1:20" x14ac:dyDescent="0.25">
      <c r="A29" s="44">
        <v>43159</v>
      </c>
      <c r="B29" s="45">
        <v>93686.709999999992</v>
      </c>
      <c r="C29" s="46">
        <v>93686.709999999992</v>
      </c>
      <c r="D29" s="45">
        <v>15377.827812279169</v>
      </c>
      <c r="E29" s="46">
        <v>691.24012074999996</v>
      </c>
      <c r="F29" s="47">
        <f t="shared" si="0"/>
        <v>-77804.543129129772</v>
      </c>
      <c r="G29" s="48">
        <f t="shared" si="1"/>
        <v>-2110.8110727083331</v>
      </c>
      <c r="H29" s="45">
        <f t="shared" si="2"/>
        <v>15882.16687087022</v>
      </c>
      <c r="I29" s="46">
        <f t="shared" si="3"/>
        <v>91575.898927291651</v>
      </c>
      <c r="J29" s="49">
        <f t="shared" si="4"/>
        <v>75693.732056421431</v>
      </c>
      <c r="K29" s="50">
        <v>-22380.561666119334</v>
      </c>
      <c r="L29" s="46">
        <f t="shared" si="5"/>
        <v>3084.1834152211268</v>
      </c>
      <c r="M29" s="52"/>
      <c r="N29" s="51"/>
      <c r="O29" s="51"/>
      <c r="P29" s="51"/>
      <c r="Q29" s="51"/>
      <c r="R29" s="51"/>
      <c r="S29" s="51"/>
      <c r="T29" s="51"/>
    </row>
    <row r="30" spans="1:20" x14ac:dyDescent="0.25">
      <c r="A30" s="44">
        <v>43190</v>
      </c>
      <c r="B30" s="45">
        <v>93686.709999999992</v>
      </c>
      <c r="C30" s="46">
        <v>93686.709999999992</v>
      </c>
      <c r="D30" s="45">
        <v>15377.827812279169</v>
      </c>
      <c r="E30" s="46">
        <v>691.24012074999996</v>
      </c>
      <c r="F30" s="47">
        <f t="shared" si="0"/>
        <v>-93182.370941408939</v>
      </c>
      <c r="G30" s="48">
        <f t="shared" si="1"/>
        <v>-2802.0511934583328</v>
      </c>
      <c r="H30" s="45">
        <f t="shared" si="2"/>
        <v>504.33905859105289</v>
      </c>
      <c r="I30" s="46">
        <f t="shared" si="3"/>
        <v>90884.658806541658</v>
      </c>
      <c r="J30" s="49">
        <f t="shared" si="4"/>
        <v>90380.319747950605</v>
      </c>
      <c r="K30" s="50">
        <v>-25464.745081340458</v>
      </c>
      <c r="L30" s="46">
        <f t="shared" si="5"/>
        <v>3084.1834152211231</v>
      </c>
      <c r="M30" s="52"/>
      <c r="N30" s="51"/>
      <c r="O30" s="51"/>
      <c r="P30" s="51"/>
      <c r="Q30" s="51"/>
      <c r="R30" s="51"/>
      <c r="S30" s="51"/>
      <c r="T30" s="51"/>
    </row>
    <row r="31" spans="1:20" x14ac:dyDescent="0.25">
      <c r="A31" s="44">
        <v>43220</v>
      </c>
      <c r="B31" s="45">
        <v>419425.96</v>
      </c>
      <c r="C31" s="46">
        <v>419425.96</v>
      </c>
      <c r="D31" s="45">
        <v>15377.827812279169</v>
      </c>
      <c r="E31" s="46">
        <v>1243.639598875</v>
      </c>
      <c r="F31" s="47">
        <f t="shared" si="0"/>
        <v>-108560.19875368811</v>
      </c>
      <c r="G31" s="48">
        <f t="shared" si="1"/>
        <v>-4045.6907923333329</v>
      </c>
      <c r="H31" s="45">
        <f t="shared" si="2"/>
        <v>310865.76124631194</v>
      </c>
      <c r="I31" s="46">
        <f t="shared" si="3"/>
        <v>415380.26920766669</v>
      </c>
      <c r="J31" s="49">
        <f t="shared" si="4"/>
        <v>104514.50796135474</v>
      </c>
      <c r="K31" s="50">
        <v>-28432.924606155331</v>
      </c>
      <c r="L31" s="46">
        <f t="shared" si="5"/>
        <v>2968.1795248148737</v>
      </c>
      <c r="M31" s="52"/>
      <c r="N31" s="53"/>
      <c r="O31" s="51"/>
      <c r="P31" s="51"/>
      <c r="Q31" s="51"/>
      <c r="R31" s="51"/>
      <c r="S31" s="51"/>
      <c r="T31" s="51"/>
    </row>
    <row r="32" spans="1:20" x14ac:dyDescent="0.25">
      <c r="A32" s="44">
        <v>43251</v>
      </c>
      <c r="B32" s="45">
        <v>419425.96</v>
      </c>
      <c r="C32" s="46">
        <v>419425.96</v>
      </c>
      <c r="D32" s="45">
        <v>15377.827812279169</v>
      </c>
      <c r="E32" s="46">
        <v>1796.0390769999999</v>
      </c>
      <c r="F32" s="47">
        <f t="shared" si="0"/>
        <v>-123938.02656596727</v>
      </c>
      <c r="G32" s="48">
        <f t="shared" si="1"/>
        <v>-5841.7298693333323</v>
      </c>
      <c r="H32" s="45">
        <f t="shared" si="2"/>
        <v>295487.93343403272</v>
      </c>
      <c r="I32" s="46">
        <f t="shared" si="3"/>
        <v>413584.23013066669</v>
      </c>
      <c r="J32" s="49">
        <f t="shared" si="4"/>
        <v>118096.29669663397</v>
      </c>
      <c r="K32" s="50">
        <v>-31285.100240563967</v>
      </c>
      <c r="L32" s="46">
        <f t="shared" si="5"/>
        <v>2852.1756344086352</v>
      </c>
      <c r="M32" s="52"/>
      <c r="N32" s="51"/>
      <c r="O32" s="51"/>
      <c r="P32" s="51"/>
      <c r="Q32" s="51"/>
      <c r="R32" s="51"/>
      <c r="S32" s="51"/>
      <c r="T32" s="51"/>
    </row>
    <row r="33" spans="1:20" x14ac:dyDescent="0.25">
      <c r="A33" s="44">
        <v>43281</v>
      </c>
      <c r="B33" s="45">
        <v>1575936.3100000003</v>
      </c>
      <c r="C33" s="46">
        <v>1575936.3100000003</v>
      </c>
      <c r="D33" s="45">
        <v>15377.827812279169</v>
      </c>
      <c r="E33" s="46">
        <v>5010.174091375</v>
      </c>
      <c r="F33" s="47">
        <f t="shared" si="0"/>
        <v>-139315.85437824644</v>
      </c>
      <c r="G33" s="48">
        <f t="shared" si="1"/>
        <v>-10851.903960708332</v>
      </c>
      <c r="H33" s="45">
        <f t="shared" si="2"/>
        <v>1436620.4556217538</v>
      </c>
      <c r="I33" s="46">
        <f t="shared" si="3"/>
        <v>1565084.406039292</v>
      </c>
      <c r="J33" s="49">
        <f t="shared" si="4"/>
        <v>128463.95041753817</v>
      </c>
      <c r="K33" s="50">
        <v>-33462.307521953837</v>
      </c>
      <c r="L33" s="46">
        <f t="shared" si="5"/>
        <v>2177.2072813898703</v>
      </c>
      <c r="M33" s="52"/>
      <c r="N33" s="51"/>
      <c r="O33" s="51"/>
      <c r="P33" s="51"/>
      <c r="Q33" s="51"/>
      <c r="R33" s="51"/>
      <c r="S33" s="51"/>
      <c r="T33" s="51"/>
    </row>
    <row r="34" spans="1:20" x14ac:dyDescent="0.25">
      <c r="A34" s="44">
        <v>43312</v>
      </c>
      <c r="B34" s="45">
        <v>1575936.3100000003</v>
      </c>
      <c r="C34" s="46">
        <v>1575936.3100000003</v>
      </c>
      <c r="D34" s="45">
        <v>15377.827812279169</v>
      </c>
      <c r="E34" s="46">
        <v>5010.174091375</v>
      </c>
      <c r="F34" s="47">
        <f t="shared" si="0"/>
        <v>-154693.68219052561</v>
      </c>
      <c r="G34" s="48">
        <f t="shared" si="1"/>
        <v>-15862.078052083332</v>
      </c>
      <c r="H34" s="45">
        <f t="shared" si="2"/>
        <v>1421242.6278094747</v>
      </c>
      <c r="I34" s="46">
        <f t="shared" si="3"/>
        <v>1560074.231947917</v>
      </c>
      <c r="J34" s="49">
        <f t="shared" si="4"/>
        <v>138831.60413844232</v>
      </c>
      <c r="K34" s="50">
        <v>-35639.514803343722</v>
      </c>
      <c r="L34" s="46">
        <f t="shared" si="5"/>
        <v>2177.2072813898849</v>
      </c>
      <c r="M34" s="52"/>
      <c r="N34" s="51"/>
      <c r="O34" s="51"/>
      <c r="P34" s="51"/>
      <c r="Q34" s="51"/>
      <c r="R34" s="51"/>
      <c r="S34" s="51"/>
      <c r="T34" s="51"/>
    </row>
    <row r="35" spans="1:20" x14ac:dyDescent="0.25">
      <c r="A35" s="44">
        <v>43343</v>
      </c>
      <c r="B35" s="45">
        <v>1575936.3100000003</v>
      </c>
      <c r="C35" s="46">
        <v>1575936.3100000003</v>
      </c>
      <c r="D35" s="45">
        <v>15377.827812279169</v>
      </c>
      <c r="E35" s="46">
        <v>5010.174091375</v>
      </c>
      <c r="F35" s="47">
        <f t="shared" si="0"/>
        <v>-170071.51000280477</v>
      </c>
      <c r="G35" s="48">
        <f t="shared" si="1"/>
        <v>-20872.252143458332</v>
      </c>
      <c r="H35" s="45">
        <f t="shared" si="2"/>
        <v>1405864.7999971956</v>
      </c>
      <c r="I35" s="46">
        <f t="shared" si="3"/>
        <v>1555064.0578565421</v>
      </c>
      <c r="J35" s="49">
        <f t="shared" si="4"/>
        <v>149199.25785934646</v>
      </c>
      <c r="K35" s="50">
        <v>-37816.722084733556</v>
      </c>
      <c r="L35" s="46">
        <f t="shared" si="5"/>
        <v>2177.207281389834</v>
      </c>
      <c r="M35" s="52"/>
      <c r="N35" s="51"/>
      <c r="O35" s="51"/>
      <c r="P35" s="51"/>
      <c r="Q35" s="51"/>
      <c r="R35" s="51"/>
      <c r="S35" s="51"/>
      <c r="T35" s="51"/>
    </row>
    <row r="36" spans="1:20" x14ac:dyDescent="0.25">
      <c r="A36" s="44">
        <v>43373</v>
      </c>
      <c r="B36" s="45">
        <v>1575936.3100000003</v>
      </c>
      <c r="C36" s="46">
        <v>1575936.3100000003</v>
      </c>
      <c r="D36" s="45">
        <v>15377.827812279169</v>
      </c>
      <c r="E36" s="46">
        <v>5010.174091375</v>
      </c>
      <c r="F36" s="47">
        <f t="shared" si="0"/>
        <v>-185449.33781508394</v>
      </c>
      <c r="G36" s="48">
        <f t="shared" si="1"/>
        <v>-25882.426234833332</v>
      </c>
      <c r="H36" s="45">
        <f t="shared" si="2"/>
        <v>1390486.9721849163</v>
      </c>
      <c r="I36" s="46">
        <f t="shared" si="3"/>
        <v>1550053.8837651669</v>
      </c>
      <c r="J36" s="49">
        <f t="shared" si="4"/>
        <v>159566.9115802506</v>
      </c>
      <c r="K36" s="50">
        <v>-39993.929366123433</v>
      </c>
      <c r="L36" s="46">
        <f t="shared" si="5"/>
        <v>2177.2072813898776</v>
      </c>
      <c r="M36" s="52"/>
      <c r="N36" s="51"/>
      <c r="O36" s="51"/>
      <c r="P36" s="51"/>
      <c r="Q36" s="51"/>
      <c r="R36" s="51"/>
      <c r="S36" s="51"/>
      <c r="T36" s="51"/>
    </row>
    <row r="37" spans="1:20" x14ac:dyDescent="0.25">
      <c r="A37" s="44">
        <v>43404</v>
      </c>
      <c r="B37" s="45">
        <v>1575936.3100000003</v>
      </c>
      <c r="C37" s="46">
        <v>1575936.3100000003</v>
      </c>
      <c r="D37" s="45">
        <v>15377.827812279169</v>
      </c>
      <c r="E37" s="46">
        <v>5010.174091375</v>
      </c>
      <c r="F37" s="47">
        <f t="shared" si="0"/>
        <v>-200827.16562736311</v>
      </c>
      <c r="G37" s="48">
        <f t="shared" si="1"/>
        <v>-30892.600326208332</v>
      </c>
      <c r="H37" s="45">
        <f t="shared" si="2"/>
        <v>1375109.1443726372</v>
      </c>
      <c r="I37" s="46">
        <f t="shared" si="3"/>
        <v>1545043.7096737919</v>
      </c>
      <c r="J37" s="49">
        <f t="shared" si="4"/>
        <v>169934.56530115474</v>
      </c>
      <c r="K37" s="50">
        <v>-42171.136647513318</v>
      </c>
      <c r="L37" s="46">
        <f t="shared" si="5"/>
        <v>2177.2072813898849</v>
      </c>
      <c r="M37" s="52"/>
      <c r="N37" s="51"/>
      <c r="O37" s="51"/>
      <c r="P37" s="51"/>
      <c r="Q37" s="51"/>
      <c r="R37" s="51"/>
      <c r="S37" s="51"/>
      <c r="T37" s="51"/>
    </row>
    <row r="38" spans="1:20" x14ac:dyDescent="0.25">
      <c r="A38" s="44">
        <v>43434</v>
      </c>
      <c r="B38" s="45">
        <v>1575936.3100000003</v>
      </c>
      <c r="C38" s="46">
        <v>1575936.3100000003</v>
      </c>
      <c r="D38" s="45">
        <v>15377.827812279169</v>
      </c>
      <c r="E38" s="46">
        <v>5010.174091375</v>
      </c>
      <c r="F38" s="47">
        <f t="shared" si="0"/>
        <v>-216204.99343964228</v>
      </c>
      <c r="G38" s="48">
        <f t="shared" si="1"/>
        <v>-35902.774417583336</v>
      </c>
      <c r="H38" s="45">
        <f t="shared" si="2"/>
        <v>1359731.316560358</v>
      </c>
      <c r="I38" s="46">
        <f t="shared" si="3"/>
        <v>1540033.5355824169</v>
      </c>
      <c r="J38" s="49">
        <f t="shared" si="4"/>
        <v>180302.21902205888</v>
      </c>
      <c r="K38" s="50">
        <v>-44348.343928903196</v>
      </c>
      <c r="L38" s="46">
        <f t="shared" si="5"/>
        <v>2177.2072813898776</v>
      </c>
      <c r="M38" s="52"/>
      <c r="N38" s="51"/>
      <c r="O38" s="51"/>
      <c r="P38" s="51"/>
      <c r="Q38" s="51"/>
      <c r="R38" s="51"/>
      <c r="S38" s="51"/>
      <c r="T38" s="51"/>
    </row>
    <row r="39" spans="1:20" x14ac:dyDescent="0.25">
      <c r="A39" s="44">
        <v>43465</v>
      </c>
      <c r="B39" s="45">
        <v>1575936.3100000003</v>
      </c>
      <c r="C39" s="46">
        <v>1575936.3100000003</v>
      </c>
      <c r="D39" s="45">
        <v>15377.827812279169</v>
      </c>
      <c r="E39" s="46">
        <v>5010.174091375</v>
      </c>
      <c r="F39" s="47">
        <f t="shared" si="0"/>
        <v>-231582.82125192144</v>
      </c>
      <c r="G39" s="48">
        <f t="shared" si="1"/>
        <v>-40912.948508958332</v>
      </c>
      <c r="H39" s="45">
        <f t="shared" si="2"/>
        <v>1344353.4887480789</v>
      </c>
      <c r="I39" s="46">
        <f t="shared" si="3"/>
        <v>1535023.361491042</v>
      </c>
      <c r="J39" s="49">
        <f t="shared" si="4"/>
        <v>190669.87274296302</v>
      </c>
      <c r="K39" s="50">
        <v>-46525.551210293066</v>
      </c>
      <c r="L39" s="46">
        <f t="shared" si="5"/>
        <v>2177.2072813898703</v>
      </c>
      <c r="M39" s="52"/>
      <c r="N39" s="51"/>
      <c r="O39" s="51"/>
      <c r="P39" s="51"/>
      <c r="Q39" s="51"/>
      <c r="R39" s="51"/>
      <c r="S39" s="51"/>
      <c r="T39" s="51"/>
    </row>
    <row r="40" spans="1:20" x14ac:dyDescent="0.25">
      <c r="A40" s="44">
        <v>43496</v>
      </c>
      <c r="B40" s="45">
        <v>1575936.3100000003</v>
      </c>
      <c r="C40" s="46">
        <v>1575936.3100000003</v>
      </c>
      <c r="D40" s="45">
        <v>26014.253522129169</v>
      </c>
      <c r="E40" s="46">
        <v>5010.174091375</v>
      </c>
      <c r="F40" s="47">
        <f t="shared" si="0"/>
        <v>-257597.07477405062</v>
      </c>
      <c r="G40" s="48">
        <f t="shared" si="1"/>
        <v>-45923.122600333329</v>
      </c>
      <c r="H40" s="45">
        <f t="shared" si="2"/>
        <v>1318339.2352259497</v>
      </c>
      <c r="I40" s="46">
        <f t="shared" si="3"/>
        <v>1530013.187399667</v>
      </c>
      <c r="J40" s="49">
        <f t="shared" si="4"/>
        <v>211673.95217371732</v>
      </c>
      <c r="K40" s="50">
        <v>-50936.407890751434</v>
      </c>
      <c r="L40" s="46">
        <f t="shared" si="5"/>
        <v>4410.8566804583679</v>
      </c>
      <c r="M40" s="52"/>
      <c r="N40" s="51"/>
      <c r="O40" s="51"/>
      <c r="P40" s="51"/>
      <c r="Q40" s="51"/>
      <c r="R40" s="51"/>
      <c r="S40" s="51"/>
      <c r="T40" s="51"/>
    </row>
    <row r="41" spans="1:20" x14ac:dyDescent="0.25">
      <c r="A41" s="44">
        <v>43524</v>
      </c>
      <c r="B41" s="45">
        <v>1575936.3100000003</v>
      </c>
      <c r="C41" s="46">
        <v>1575936.3100000003</v>
      </c>
      <c r="D41" s="45">
        <v>26014.253522129169</v>
      </c>
      <c r="E41" s="46">
        <v>5010.174091375</v>
      </c>
      <c r="F41" s="47">
        <f t="shared" si="0"/>
        <v>-283611.32829617977</v>
      </c>
      <c r="G41" s="48">
        <f t="shared" si="1"/>
        <v>-50933.296691708325</v>
      </c>
      <c r="H41" s="45">
        <f t="shared" si="2"/>
        <v>1292324.9817038206</v>
      </c>
      <c r="I41" s="46">
        <f t="shared" si="3"/>
        <v>1525003.013308292</v>
      </c>
      <c r="J41" s="49">
        <f t="shared" si="4"/>
        <v>232678.03160447138</v>
      </c>
      <c r="K41" s="50">
        <v>-55347.264571209816</v>
      </c>
      <c r="L41" s="46">
        <f t="shared" si="5"/>
        <v>4410.8566804583825</v>
      </c>
      <c r="M41" s="52"/>
      <c r="N41" s="51"/>
      <c r="O41" s="51"/>
      <c r="P41" s="51"/>
      <c r="Q41" s="51"/>
      <c r="R41" s="51"/>
      <c r="S41" s="51"/>
      <c r="T41" s="51"/>
    </row>
    <row r="42" spans="1:20" x14ac:dyDescent="0.25">
      <c r="A42" s="44">
        <v>43555</v>
      </c>
      <c r="B42" s="45">
        <v>1575936.3100000003</v>
      </c>
      <c r="C42" s="46">
        <v>1575936.3100000003</v>
      </c>
      <c r="D42" s="45">
        <v>26014.253522129169</v>
      </c>
      <c r="E42" s="46">
        <v>5010.174091375</v>
      </c>
      <c r="F42" s="47">
        <f t="shared" si="0"/>
        <v>-309625.58181830891</v>
      </c>
      <c r="G42" s="48">
        <f t="shared" si="1"/>
        <v>-55943.470783083321</v>
      </c>
      <c r="H42" s="45">
        <f t="shared" si="2"/>
        <v>1266310.7281816914</v>
      </c>
      <c r="I42" s="46">
        <f t="shared" si="3"/>
        <v>1519992.8392169171</v>
      </c>
      <c r="J42" s="49">
        <f t="shared" si="4"/>
        <v>253682.11103522568</v>
      </c>
      <c r="K42" s="50">
        <v>-59758.121251668221</v>
      </c>
      <c r="L42" s="46">
        <f t="shared" si="5"/>
        <v>4410.8566804584043</v>
      </c>
      <c r="M42" s="52"/>
      <c r="N42" s="51"/>
      <c r="O42" s="51"/>
      <c r="P42" s="51"/>
      <c r="Q42" s="51"/>
      <c r="R42" s="51"/>
      <c r="S42" s="51"/>
      <c r="T42" s="51"/>
    </row>
    <row r="43" spans="1:20" x14ac:dyDescent="0.25">
      <c r="A43" s="44">
        <v>43585</v>
      </c>
      <c r="B43" s="45">
        <v>1575936.3100000003</v>
      </c>
      <c r="C43" s="46">
        <v>1575936.3100000003</v>
      </c>
      <c r="D43" s="45">
        <v>26014.253522129169</v>
      </c>
      <c r="E43" s="46">
        <v>5010.174091375</v>
      </c>
      <c r="F43" s="47">
        <f t="shared" si="0"/>
        <v>-335639.83534043806</v>
      </c>
      <c r="G43" s="48">
        <f t="shared" si="1"/>
        <v>-60953.644874458318</v>
      </c>
      <c r="H43" s="45">
        <f t="shared" si="2"/>
        <v>1240296.4746595621</v>
      </c>
      <c r="I43" s="46">
        <f t="shared" si="3"/>
        <v>1514982.6651255419</v>
      </c>
      <c r="J43" s="49">
        <f t="shared" si="4"/>
        <v>274686.19046597974</v>
      </c>
      <c r="K43" s="50">
        <v>-64168.977932126596</v>
      </c>
      <c r="L43" s="46">
        <f t="shared" si="5"/>
        <v>4410.8566804583752</v>
      </c>
      <c r="M43" s="52"/>
      <c r="N43" s="51"/>
      <c r="O43" s="51"/>
      <c r="P43" s="51"/>
      <c r="Q43" s="51"/>
      <c r="R43" s="51"/>
      <c r="S43" s="51"/>
      <c r="T43" s="51"/>
    </row>
    <row r="44" spans="1:20" x14ac:dyDescent="0.25">
      <c r="A44" s="44">
        <v>43616</v>
      </c>
      <c r="B44" s="45">
        <v>1575936.3100000003</v>
      </c>
      <c r="C44" s="46">
        <v>1575936.3100000003</v>
      </c>
      <c r="D44" s="45">
        <v>26014.253522129169</v>
      </c>
      <c r="E44" s="46">
        <v>5010.174091375</v>
      </c>
      <c r="F44" s="47">
        <f t="shared" si="0"/>
        <v>-361654.08886256721</v>
      </c>
      <c r="G44" s="48">
        <f t="shared" si="1"/>
        <v>-65963.818965833314</v>
      </c>
      <c r="H44" s="45">
        <f t="shared" si="2"/>
        <v>1214282.2211374331</v>
      </c>
      <c r="I44" s="46">
        <f t="shared" si="3"/>
        <v>1509972.4910341669</v>
      </c>
      <c r="J44" s="49">
        <f t="shared" si="4"/>
        <v>295690.26989673381</v>
      </c>
      <c r="K44" s="50">
        <v>-68579.834612584964</v>
      </c>
      <c r="L44" s="46">
        <f t="shared" si="5"/>
        <v>4410.8566804583679</v>
      </c>
      <c r="M44" s="52"/>
      <c r="N44" s="51"/>
      <c r="O44" s="51"/>
      <c r="P44" s="51"/>
      <c r="Q44" s="51"/>
      <c r="R44" s="51"/>
      <c r="S44" s="51"/>
      <c r="T44" s="51"/>
    </row>
    <row r="45" spans="1:20" x14ac:dyDescent="0.25">
      <c r="A45" s="44">
        <v>43646</v>
      </c>
      <c r="B45" s="45">
        <v>1575936.3100000003</v>
      </c>
      <c r="C45" s="46">
        <v>1575936.3100000003</v>
      </c>
      <c r="D45" s="45">
        <v>26014.253522129169</v>
      </c>
      <c r="E45" s="46">
        <v>5010.174091375</v>
      </c>
      <c r="F45" s="47">
        <f t="shared" si="0"/>
        <v>-387668.34238469636</v>
      </c>
      <c r="G45" s="48">
        <f t="shared" si="1"/>
        <v>-70973.99305720831</v>
      </c>
      <c r="H45" s="45">
        <f t="shared" si="2"/>
        <v>1188267.967615304</v>
      </c>
      <c r="I45" s="46">
        <f t="shared" si="3"/>
        <v>1504962.3169427919</v>
      </c>
      <c r="J45" s="49">
        <f t="shared" si="4"/>
        <v>316694.34932748787</v>
      </c>
      <c r="K45" s="50">
        <v>-72990.691293043346</v>
      </c>
      <c r="L45" s="46">
        <f t="shared" si="5"/>
        <v>4410.8566804583825</v>
      </c>
      <c r="M45" s="52"/>
      <c r="N45" s="51"/>
      <c r="O45" s="51"/>
      <c r="P45" s="51"/>
      <c r="Q45" s="51"/>
      <c r="R45" s="51"/>
      <c r="S45" s="51"/>
      <c r="T45" s="51"/>
    </row>
    <row r="46" spans="1:20" ht="13.8" thickBot="1" x14ac:dyDescent="0.3">
      <c r="A46" s="54"/>
      <c r="B46" s="55"/>
      <c r="C46" s="56"/>
      <c r="D46" s="55"/>
      <c r="E46" s="56"/>
      <c r="F46" s="55"/>
      <c r="G46" s="56"/>
      <c r="H46" s="55"/>
      <c r="I46" s="56"/>
      <c r="J46" s="57"/>
      <c r="K46" s="56"/>
      <c r="L46" s="56"/>
      <c r="M46" s="52"/>
      <c r="N46" s="51"/>
      <c r="O46" s="51"/>
      <c r="P46" s="51"/>
      <c r="Q46" s="51"/>
      <c r="R46" s="51"/>
      <c r="S46" s="51"/>
      <c r="T46" s="51"/>
    </row>
    <row r="47" spans="1:20" ht="13.8" thickBot="1" x14ac:dyDescent="0.3">
      <c r="A47" s="58"/>
      <c r="B47" s="58">
        <f>(B21+B33+SUM(B22:B32)*2)/24</f>
        <v>178972.18541666667</v>
      </c>
      <c r="C47" s="59">
        <f>(C21+C33+SUM(C22:C32)*2)/24</f>
        <v>178972.18541666667</v>
      </c>
      <c r="D47" s="58">
        <f>SUM(D22:D46)</f>
        <v>387668.34238469636</v>
      </c>
      <c r="E47" s="59">
        <f>SUM(E22:E46)</f>
        <v>70973.99305720831</v>
      </c>
      <c r="F47" s="58">
        <f>(F21+F33+SUM(F22:F32)*2)/24</f>
        <v>-58353.407346847329</v>
      </c>
      <c r="G47" s="59">
        <f>(G21+G33+SUM(G22:G32)*2)/24</f>
        <v>-1922.1303815468748</v>
      </c>
      <c r="H47" s="58">
        <f>(H21+H33+SUM(H22:H32)*2)/24</f>
        <v>120618.77806981937</v>
      </c>
      <c r="I47" s="59">
        <f>(I21+I33+SUM(I22:I32)*2)/24</f>
        <v>177050.05503511979</v>
      </c>
      <c r="J47" s="60">
        <f>I47-H47</f>
        <v>56431.276965300422</v>
      </c>
      <c r="K47" s="61">
        <f>(K21+K33+SUM(K22:K32)*2)/24</f>
        <v>-16727.402937309034</v>
      </c>
      <c r="L47" s="61">
        <f>SUM(L22:L46)</f>
        <v>72990.691293043346</v>
      </c>
      <c r="M47" s="52"/>
      <c r="N47" s="62"/>
      <c r="O47" s="63"/>
      <c r="P47" s="51"/>
      <c r="Q47" s="51"/>
      <c r="R47" s="51"/>
      <c r="S47" s="51"/>
      <c r="T47" s="51"/>
    </row>
    <row r="48" spans="1:20" ht="13.8" thickTop="1" x14ac:dyDescent="0.25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N48" s="51"/>
      <c r="O48" s="51"/>
      <c r="P48" s="51"/>
      <c r="Q48" s="51"/>
      <c r="R48" s="51"/>
      <c r="S48" s="51"/>
      <c r="T48" s="51"/>
    </row>
    <row r="49" spans="1:20" x14ac:dyDescent="0.25">
      <c r="A49" s="51"/>
      <c r="B49" s="51"/>
      <c r="C49" s="64"/>
      <c r="D49" s="51"/>
      <c r="E49" s="51"/>
      <c r="F49" s="65"/>
      <c r="G49" s="64"/>
      <c r="H49" s="51"/>
      <c r="I49" s="64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 x14ac:dyDescent="0.25">
      <c r="A51" s="14" t="s">
        <v>0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 ht="14.4" x14ac:dyDescent="0.3">
      <c r="A52" s="3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"/>
      <c r="N52" s="3"/>
      <c r="O52" s="3"/>
    </row>
    <row r="53" spans="1:20" ht="14.4" x14ac:dyDescent="0.3">
      <c r="A53" s="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"/>
      <c r="N53" s="3"/>
      <c r="O53" s="3"/>
      <c r="P53" s="3"/>
    </row>
    <row r="54" spans="1:20" x14ac:dyDescent="0.25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20" x14ac:dyDescent="0.25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zoomScale="80" zoomScaleNormal="80" workbookViewId="0">
      <pane xSplit="1" ySplit="11" topLeftCell="B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 outlineLevelRow="1" x14ac:dyDescent="0.25"/>
  <cols>
    <col min="1" max="1" width="37.33203125" style="14" customWidth="1"/>
    <col min="2" max="2" width="15.88671875" style="14" customWidth="1"/>
    <col min="3" max="3" width="16" style="14" customWidth="1"/>
    <col min="4" max="4" width="14.6640625" style="14" customWidth="1"/>
    <col min="5" max="5" width="13.44140625" style="14" customWidth="1"/>
    <col min="6" max="6" width="14.5546875" style="14" customWidth="1"/>
    <col min="7" max="7" width="12.33203125" style="14" customWidth="1"/>
    <col min="8" max="8" width="13" style="14" customWidth="1"/>
    <col min="9" max="9" width="13.33203125" style="14" customWidth="1"/>
    <col min="10" max="12" width="12.6640625" style="14" customWidth="1"/>
    <col min="13" max="16" width="11.33203125" style="14" customWidth="1"/>
    <col min="17" max="17" width="8.88671875" style="14"/>
    <col min="18" max="18" width="10.6640625" style="14" customWidth="1"/>
    <col min="19" max="22" width="8.88671875" style="14"/>
    <col min="23" max="23" width="9.33203125" style="14" customWidth="1"/>
    <col min="24" max="16384" width="8.88671875" style="14"/>
  </cols>
  <sheetData>
    <row r="1" spans="1:23" s="7" customFormat="1" ht="14.4" x14ac:dyDescent="0.3">
      <c r="A1" s="1" t="s">
        <v>35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  <c r="M1" s="2"/>
      <c r="N1" s="5"/>
      <c r="O1" s="6"/>
      <c r="P1" s="5"/>
      <c r="Q1" s="2"/>
      <c r="R1" s="2"/>
      <c r="S1" s="2"/>
      <c r="T1" s="2"/>
      <c r="U1" s="5"/>
    </row>
    <row r="2" spans="1:23" s="7" customFormat="1" x14ac:dyDescent="0.25">
      <c r="A2" s="1"/>
      <c r="C2" s="8"/>
      <c r="D2" s="9"/>
      <c r="F2" s="10"/>
      <c r="G2" s="11"/>
      <c r="H2" s="11"/>
      <c r="I2" s="12"/>
      <c r="J2" s="2"/>
      <c r="K2" s="2"/>
      <c r="L2" s="4"/>
      <c r="M2" s="2"/>
      <c r="N2" s="13"/>
      <c r="O2" s="6"/>
      <c r="P2" s="5"/>
      <c r="S2" s="2"/>
      <c r="T2" s="2"/>
      <c r="U2" s="2"/>
    </row>
    <row r="3" spans="1:23" s="7" customFormat="1" ht="12.75" customHeight="1" x14ac:dyDescent="0.25">
      <c r="A3" s="14" t="s">
        <v>38</v>
      </c>
      <c r="B3" s="15">
        <v>0.66190000000000004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3" s="7" customFormat="1" ht="14.4" x14ac:dyDescent="0.3">
      <c r="A4" s="17"/>
      <c r="B4" s="18"/>
      <c r="C4" s="18"/>
      <c r="D4" s="18"/>
      <c r="E4" s="18"/>
      <c r="F4" s="18"/>
      <c r="G4" s="18"/>
      <c r="H4" s="18"/>
      <c r="I4" s="18"/>
      <c r="J4" s="19"/>
      <c r="K4" s="3"/>
      <c r="L4" s="3"/>
      <c r="M4" s="3"/>
      <c r="N4" s="3"/>
      <c r="O4" s="19"/>
      <c r="P4" s="19"/>
    </row>
    <row r="5" spans="1:23" s="7" customFormat="1" ht="14.4" x14ac:dyDescent="0.3">
      <c r="A5" s="17"/>
      <c r="B5" s="3"/>
      <c r="C5" s="3"/>
      <c r="D5" s="3"/>
      <c r="E5" s="3"/>
      <c r="I5" s="20"/>
      <c r="J5" s="20"/>
      <c r="K5" s="3"/>
      <c r="L5" s="3"/>
      <c r="M5" s="3"/>
      <c r="N5" s="3"/>
      <c r="O5" s="20"/>
      <c r="P5" s="20"/>
      <c r="Q5" s="20"/>
      <c r="R5" s="20"/>
      <c r="S5" s="20"/>
      <c r="T5" s="20"/>
      <c r="U5" s="20"/>
      <c r="V5" s="20"/>
      <c r="W5" s="21"/>
    </row>
    <row r="6" spans="1:23" ht="5.0999999999999996" customHeight="1" thickBot="1" x14ac:dyDescent="0.3"/>
    <row r="7" spans="1:23" x14ac:dyDescent="0.25">
      <c r="A7" s="22" t="s">
        <v>30</v>
      </c>
      <c r="B7" s="23" t="s">
        <v>29</v>
      </c>
      <c r="C7" s="24"/>
      <c r="D7" s="23" t="s">
        <v>28</v>
      </c>
      <c r="E7" s="24"/>
      <c r="F7" s="23" t="s">
        <v>27</v>
      </c>
      <c r="G7" s="24"/>
      <c r="H7" s="23" t="s">
        <v>26</v>
      </c>
      <c r="I7" s="24"/>
      <c r="J7" s="25" t="s">
        <v>25</v>
      </c>
      <c r="K7" s="26" t="s">
        <v>24</v>
      </c>
      <c r="L7" s="26" t="s">
        <v>23</v>
      </c>
    </row>
    <row r="8" spans="1:23" x14ac:dyDescent="0.25">
      <c r="A8" s="27"/>
      <c r="B8" s="28"/>
      <c r="C8" s="29"/>
      <c r="D8" s="30"/>
      <c r="E8" s="31"/>
      <c r="F8" s="30"/>
      <c r="G8" s="29"/>
      <c r="H8" s="28"/>
      <c r="I8" s="32"/>
      <c r="J8" s="33"/>
      <c r="K8" s="34"/>
      <c r="L8" s="34" t="s">
        <v>22</v>
      </c>
    </row>
    <row r="9" spans="1:23" x14ac:dyDescent="0.25">
      <c r="A9" s="35"/>
      <c r="B9" s="36" t="s">
        <v>18</v>
      </c>
      <c r="C9" s="32" t="s">
        <v>19</v>
      </c>
      <c r="D9" s="36" t="s">
        <v>21</v>
      </c>
      <c r="E9" s="32" t="s">
        <v>20</v>
      </c>
      <c r="F9" s="36" t="s">
        <v>18</v>
      </c>
      <c r="G9" s="32" t="s">
        <v>19</v>
      </c>
      <c r="H9" s="36" t="s">
        <v>18</v>
      </c>
      <c r="I9" s="32" t="s">
        <v>17</v>
      </c>
      <c r="J9" s="33" t="s">
        <v>11</v>
      </c>
      <c r="K9" s="37">
        <v>0.35</v>
      </c>
      <c r="L9" s="34" t="s">
        <v>16</v>
      </c>
    </row>
    <row r="10" spans="1:23" x14ac:dyDescent="0.25">
      <c r="A10" s="35"/>
      <c r="B10" s="36"/>
      <c r="C10" s="32"/>
      <c r="D10" s="36" t="s">
        <v>15</v>
      </c>
      <c r="E10" s="32" t="s">
        <v>14</v>
      </c>
      <c r="F10" s="36" t="s">
        <v>13</v>
      </c>
      <c r="G10" s="32" t="s">
        <v>12</v>
      </c>
      <c r="H10" s="36"/>
      <c r="I10" s="32"/>
      <c r="J10" s="33" t="s">
        <v>11</v>
      </c>
      <c r="K10" s="37">
        <v>0.21</v>
      </c>
      <c r="L10" s="34" t="s">
        <v>10</v>
      </c>
    </row>
    <row r="11" spans="1:23" x14ac:dyDescent="0.25">
      <c r="A11" s="38"/>
      <c r="B11" s="39" t="s">
        <v>9</v>
      </c>
      <c r="C11" s="40" t="s">
        <v>8</v>
      </c>
      <c r="D11" s="39"/>
      <c r="E11" s="40"/>
      <c r="F11" s="39" t="s">
        <v>7</v>
      </c>
      <c r="G11" s="40" t="s">
        <v>6</v>
      </c>
      <c r="H11" s="39" t="s">
        <v>5</v>
      </c>
      <c r="I11" s="40" t="s">
        <v>4</v>
      </c>
      <c r="J11" s="41" t="s">
        <v>3</v>
      </c>
      <c r="K11" s="42" t="s">
        <v>2</v>
      </c>
      <c r="L11" s="43" t="s">
        <v>1</v>
      </c>
    </row>
    <row r="12" spans="1:23" outlineLevel="1" x14ac:dyDescent="0.25">
      <c r="A12" s="44"/>
      <c r="B12" s="45"/>
      <c r="C12" s="46"/>
      <c r="D12" s="45"/>
      <c r="E12" s="46"/>
      <c r="F12" s="47">
        <v>0</v>
      </c>
      <c r="G12" s="48">
        <v>0</v>
      </c>
      <c r="H12" s="45">
        <v>0</v>
      </c>
      <c r="I12" s="46">
        <v>0</v>
      </c>
      <c r="J12" s="49">
        <v>0</v>
      </c>
      <c r="K12" s="50">
        <v>0</v>
      </c>
      <c r="L12" s="46">
        <v>0</v>
      </c>
    </row>
    <row r="13" spans="1:23" outlineLevel="1" x14ac:dyDescent="0.25">
      <c r="A13" s="44">
        <v>42674</v>
      </c>
      <c r="B13" s="45">
        <f>+'AMI COMMON'!B13*$B$3</f>
        <v>634174.33280000009</v>
      </c>
      <c r="C13" s="46">
        <f>+'AMI COMMON'!C13*$B$3</f>
        <v>634174.33280000009</v>
      </c>
      <c r="D13" s="45">
        <f>+'AMI COMMON'!D13*$B$3</f>
        <v>146008.01125834422</v>
      </c>
      <c r="E13" s="46">
        <f>+'AMI COMMON'!E13*$B$3</f>
        <v>1762.4761665733333</v>
      </c>
      <c r="F13" s="47">
        <f t="shared" ref="F13:F33" si="0">+F12-D13</f>
        <v>-146008.01125834422</v>
      </c>
      <c r="G13" s="48">
        <f t="shared" ref="G13:G33" si="1">+G12-E13</f>
        <v>-1762.4761665733333</v>
      </c>
      <c r="H13" s="45">
        <f t="shared" ref="H13:H33" si="2">B13+F13</f>
        <v>488166.32154165587</v>
      </c>
      <c r="I13" s="46">
        <f t="shared" ref="I13:I33" si="3">C13+G13</f>
        <v>632411.85663342674</v>
      </c>
      <c r="J13" s="49">
        <f t="shared" ref="J13:J33" si="4">I13-H13</f>
        <v>144245.53509177087</v>
      </c>
      <c r="K13" s="50">
        <f>+'AMI COMMON'!K13*$B$3</f>
        <v>-50485.937282119834</v>
      </c>
      <c r="L13" s="46">
        <f t="shared" ref="L13:L33" si="5">-K13+K12</f>
        <v>50485.937282119834</v>
      </c>
    </row>
    <row r="14" spans="1:23" outlineLevel="1" x14ac:dyDescent="0.25">
      <c r="A14" s="44">
        <v>42704</v>
      </c>
      <c r="B14" s="45">
        <f>+'AMI COMMON'!B14*$B$3</f>
        <v>634174.33280000009</v>
      </c>
      <c r="C14" s="46">
        <f>+'AMI COMMON'!C14*$B$3</f>
        <v>634174.33280000009</v>
      </c>
      <c r="D14" s="45">
        <f>+'AMI COMMON'!D14*$B$3</f>
        <v>146008.01125834422</v>
      </c>
      <c r="E14" s="46">
        <f>+'AMI COMMON'!E14*$B$3</f>
        <v>3524.9523331466667</v>
      </c>
      <c r="F14" s="47">
        <f t="shared" si="0"/>
        <v>-292016.02251668845</v>
      </c>
      <c r="G14" s="48">
        <f t="shared" si="1"/>
        <v>-5287.4284997200002</v>
      </c>
      <c r="H14" s="45">
        <f t="shared" si="2"/>
        <v>342158.31028331164</v>
      </c>
      <c r="I14" s="46">
        <f t="shared" si="3"/>
        <v>628886.90430028015</v>
      </c>
      <c r="J14" s="49">
        <f t="shared" si="4"/>
        <v>286728.59401696851</v>
      </c>
      <c r="K14" s="50">
        <f>+'AMI COMMON'!K14*$B$3</f>
        <v>-100355.00790593897</v>
      </c>
      <c r="L14" s="46">
        <f t="shared" si="5"/>
        <v>49869.070623819134</v>
      </c>
    </row>
    <row r="15" spans="1:23" outlineLevel="1" x14ac:dyDescent="0.25">
      <c r="A15" s="44">
        <v>42735</v>
      </c>
      <c r="B15" s="45">
        <f>+'AMI COMMON'!B15*$B$3</f>
        <v>766513.31485700002</v>
      </c>
      <c r="C15" s="46">
        <f>+'AMI COMMON'!C15*$B$3</f>
        <v>766513.31485700002</v>
      </c>
      <c r="D15" s="45">
        <f>+'AMI COMMON'!D15*$B$3</f>
        <v>146008.01125834422</v>
      </c>
      <c r="E15" s="46">
        <f>+'AMI COMMON'!E15*$B$3</f>
        <v>3892.7444207800795</v>
      </c>
      <c r="F15" s="47">
        <f t="shared" si="0"/>
        <v>-438024.03377503267</v>
      </c>
      <c r="G15" s="48">
        <f t="shared" si="1"/>
        <v>-9180.1729205000793</v>
      </c>
      <c r="H15" s="45">
        <f t="shared" si="2"/>
        <v>328489.28108196735</v>
      </c>
      <c r="I15" s="46">
        <f t="shared" si="3"/>
        <v>757333.14193649997</v>
      </c>
      <c r="J15" s="49">
        <f t="shared" si="4"/>
        <v>428843.86085453263</v>
      </c>
      <c r="K15" s="50">
        <f>+'AMI COMMON'!K15*$B$3</f>
        <v>-150095.35129908641</v>
      </c>
      <c r="L15" s="46">
        <f t="shared" si="5"/>
        <v>49740.343393147443</v>
      </c>
    </row>
    <row r="16" spans="1:23" outlineLevel="1" x14ac:dyDescent="0.25">
      <c r="A16" s="44">
        <v>42766</v>
      </c>
      <c r="B16" s="45">
        <f>+'AMI COMMON'!B16*$B$3</f>
        <v>766513.31485700002</v>
      </c>
      <c r="C16" s="46">
        <f>+'AMI COMMON'!C16*$B$3</f>
        <v>766513.31485700002</v>
      </c>
      <c r="D16" s="45">
        <f>+'AMI COMMON'!D16*$B$3</f>
        <v>202802.22284808502</v>
      </c>
      <c r="E16" s="46">
        <f>+'AMI COMMON'!E16*$B$3</f>
        <v>4260.5365084134919</v>
      </c>
      <c r="F16" s="47">
        <f t="shared" si="0"/>
        <v>-640826.25662311772</v>
      </c>
      <c r="G16" s="48">
        <f t="shared" si="1"/>
        <v>-13440.709428913571</v>
      </c>
      <c r="H16" s="45">
        <f t="shared" si="2"/>
        <v>125687.0582338823</v>
      </c>
      <c r="I16" s="46">
        <f t="shared" si="3"/>
        <v>753072.60542808648</v>
      </c>
      <c r="J16" s="49">
        <f t="shared" si="4"/>
        <v>627385.54719420418</v>
      </c>
      <c r="K16" s="50">
        <f>+'AMI COMMON'!K16*$B$3</f>
        <v>-219584.94151797143</v>
      </c>
      <c r="L16" s="46">
        <f t="shared" si="5"/>
        <v>69489.590218885016</v>
      </c>
    </row>
    <row r="17" spans="1:20" outlineLevel="1" x14ac:dyDescent="0.25">
      <c r="A17" s="44">
        <v>42794</v>
      </c>
      <c r="B17" s="45">
        <f>+'AMI COMMON'!B17*$B$3</f>
        <v>766513.31485700002</v>
      </c>
      <c r="C17" s="46">
        <f>+'AMI COMMON'!C17*$B$3</f>
        <v>766513.31485700002</v>
      </c>
      <c r="D17" s="45">
        <f>+'AMI COMMON'!D17*$B$3</f>
        <v>202802.22284808502</v>
      </c>
      <c r="E17" s="46">
        <f>+'AMI COMMON'!E17*$B$3</f>
        <v>4260.5365084134919</v>
      </c>
      <c r="F17" s="47">
        <f t="shared" si="0"/>
        <v>-843628.47947120271</v>
      </c>
      <c r="G17" s="48">
        <f t="shared" si="1"/>
        <v>-17701.245937327061</v>
      </c>
      <c r="H17" s="45">
        <f t="shared" si="2"/>
        <v>-77115.164614202688</v>
      </c>
      <c r="I17" s="46">
        <f t="shared" si="3"/>
        <v>748812.06891967298</v>
      </c>
      <c r="J17" s="49">
        <f t="shared" si="4"/>
        <v>825927.23353387567</v>
      </c>
      <c r="K17" s="50">
        <f>+'AMI COMMON'!K17*$B$3</f>
        <v>-289074.53173685644</v>
      </c>
      <c r="L17" s="46">
        <f t="shared" si="5"/>
        <v>69489.590218885016</v>
      </c>
    </row>
    <row r="18" spans="1:20" outlineLevel="1" x14ac:dyDescent="0.25">
      <c r="A18" s="44">
        <v>42825</v>
      </c>
      <c r="B18" s="45">
        <f>+'AMI COMMON'!B18*$B$3</f>
        <v>4537122.5543100005</v>
      </c>
      <c r="C18" s="46">
        <f>+'AMI COMMON'!C18*$B$3</f>
        <v>4537122.5543100005</v>
      </c>
      <c r="D18" s="45">
        <f>+'AMI COMMON'!D18*$B$3</f>
        <v>501687.66898871842</v>
      </c>
      <c r="E18" s="46">
        <f>+'AMI COMMON'!E18*$B$3</f>
        <v>32216.53954492748</v>
      </c>
      <c r="F18" s="47">
        <f t="shared" si="0"/>
        <v>-1345316.1484599211</v>
      </c>
      <c r="G18" s="48">
        <f t="shared" si="1"/>
        <v>-49917.785482254541</v>
      </c>
      <c r="H18" s="45">
        <f t="shared" si="2"/>
        <v>3191806.4058500794</v>
      </c>
      <c r="I18" s="46">
        <f t="shared" si="3"/>
        <v>4487204.7688277457</v>
      </c>
      <c r="J18" s="49">
        <f t="shared" si="4"/>
        <v>1295398.3629776663</v>
      </c>
      <c r="K18" s="50">
        <f>+'AMI COMMON'!K18*$B$3</f>
        <v>-453389.42704218323</v>
      </c>
      <c r="L18" s="46">
        <f t="shared" si="5"/>
        <v>164314.89530532679</v>
      </c>
    </row>
    <row r="19" spans="1:20" outlineLevel="1" x14ac:dyDescent="0.25">
      <c r="A19" s="44">
        <v>42855</v>
      </c>
      <c r="B19" s="45">
        <f>+'AMI COMMON'!B19*$B$3</f>
        <v>4537122.5543100005</v>
      </c>
      <c r="C19" s="46">
        <f>+'AMI COMMON'!C19*$B$3</f>
        <v>4537122.5543100005</v>
      </c>
      <c r="D19" s="45">
        <f>+'AMI COMMON'!D19*$B$3</f>
        <v>501687.66898871842</v>
      </c>
      <c r="E19" s="46">
        <f>+'AMI COMMON'!E19*$B$3</f>
        <v>60172.522724441456</v>
      </c>
      <c r="F19" s="47">
        <f t="shared" si="0"/>
        <v>-1847003.8174486395</v>
      </c>
      <c r="G19" s="48">
        <f t="shared" si="1"/>
        <v>-110090.30820669601</v>
      </c>
      <c r="H19" s="45">
        <f t="shared" si="2"/>
        <v>2690118.7368613612</v>
      </c>
      <c r="I19" s="46">
        <f t="shared" si="3"/>
        <v>4427032.2461033044</v>
      </c>
      <c r="J19" s="49">
        <f t="shared" si="4"/>
        <v>1736913.5092419432</v>
      </c>
      <c r="K19" s="50">
        <f>+'AMI COMMON'!K19*$B$3</f>
        <v>-607919.72823468025</v>
      </c>
      <c r="L19" s="46">
        <f t="shared" si="5"/>
        <v>154530.30119249702</v>
      </c>
    </row>
    <row r="20" spans="1:20" outlineLevel="1" x14ac:dyDescent="0.25">
      <c r="A20" s="44">
        <v>42886</v>
      </c>
      <c r="B20" s="45">
        <f>+'AMI COMMON'!B20*$B$3</f>
        <v>6212780.1947990013</v>
      </c>
      <c r="C20" s="46">
        <f>+'AMI COMMON'!C20*$B$3</f>
        <v>6212780.1947990013</v>
      </c>
      <c r="D20" s="45">
        <f>+'AMI COMMON'!D20*$B$3</f>
        <v>501687.66898871842</v>
      </c>
      <c r="E20" s="46">
        <f>+'AMI COMMON'!E20*$B$3</f>
        <v>65259.649415735883</v>
      </c>
      <c r="F20" s="47">
        <f t="shared" si="0"/>
        <v>-2348691.486437358</v>
      </c>
      <c r="G20" s="48">
        <f t="shared" si="1"/>
        <v>-175349.95762243189</v>
      </c>
      <c r="H20" s="45">
        <f t="shared" si="2"/>
        <v>3864088.7083616434</v>
      </c>
      <c r="I20" s="46">
        <f t="shared" si="3"/>
        <v>6037430.2371765692</v>
      </c>
      <c r="J20" s="49">
        <f t="shared" si="4"/>
        <v>2173341.5288149258</v>
      </c>
      <c r="K20" s="50">
        <f>+'AMI COMMON'!K20*$B$3</f>
        <v>-760669.53508522408</v>
      </c>
      <c r="L20" s="46">
        <f t="shared" si="5"/>
        <v>152749.80685054383</v>
      </c>
    </row>
    <row r="21" spans="1:20" outlineLevel="1" x14ac:dyDescent="0.25">
      <c r="A21" s="44">
        <v>42916</v>
      </c>
      <c r="B21" s="45">
        <f>+'AMI COMMON'!B21*$B$3</f>
        <v>6212780.1947990013</v>
      </c>
      <c r="C21" s="46">
        <f>+'AMI COMMON'!C21*$B$3</f>
        <v>6212780.1947990013</v>
      </c>
      <c r="D21" s="45">
        <f>+'AMI COMMON'!D21*$B$3</f>
        <v>501687.66898871842</v>
      </c>
      <c r="E21" s="46">
        <f>+'AMI COMMON'!E21*$B$3</f>
        <v>70346.743012030303</v>
      </c>
      <c r="F21" s="47">
        <f t="shared" si="0"/>
        <v>-2850379.1554260766</v>
      </c>
      <c r="G21" s="48">
        <f t="shared" si="1"/>
        <v>-245696.70063446218</v>
      </c>
      <c r="H21" s="45">
        <f t="shared" si="2"/>
        <v>3362401.0393729247</v>
      </c>
      <c r="I21" s="46">
        <f t="shared" si="3"/>
        <v>5967083.4941645395</v>
      </c>
      <c r="J21" s="49">
        <f t="shared" si="4"/>
        <v>2604682.4547916148</v>
      </c>
      <c r="K21" s="50">
        <f>+'AMI COMMON'!K21*$B$3</f>
        <v>-911638.85917706485</v>
      </c>
      <c r="L21" s="46">
        <f t="shared" si="5"/>
        <v>150969.32409184077</v>
      </c>
    </row>
    <row r="22" spans="1:20" x14ac:dyDescent="0.25">
      <c r="A22" s="44">
        <v>42947</v>
      </c>
      <c r="B22" s="45">
        <f>+'AMI COMMON'!B22*$B$3</f>
        <v>6212780.1947990013</v>
      </c>
      <c r="C22" s="46">
        <f>+'AMI COMMON'!C22*$B$3</f>
        <v>6212780.1947990013</v>
      </c>
      <c r="D22" s="45">
        <f>+'AMI COMMON'!D22*$B$3</f>
        <v>501687.66898871842</v>
      </c>
      <c r="E22" s="46">
        <f>+'AMI COMMON'!E22*$B$3</f>
        <v>70346.769488030302</v>
      </c>
      <c r="F22" s="47">
        <f t="shared" si="0"/>
        <v>-3352066.8244147953</v>
      </c>
      <c r="G22" s="48">
        <f t="shared" si="1"/>
        <v>-316043.47012249246</v>
      </c>
      <c r="H22" s="45">
        <f t="shared" si="2"/>
        <v>2860713.3703842061</v>
      </c>
      <c r="I22" s="46">
        <f t="shared" si="3"/>
        <v>5896736.7246765085</v>
      </c>
      <c r="J22" s="49">
        <f t="shared" si="4"/>
        <v>3036023.3542923024</v>
      </c>
      <c r="K22" s="50">
        <f>+'AMI COMMON'!K22*$B$3</f>
        <v>-1062608.1740023058</v>
      </c>
      <c r="L22" s="46">
        <f t="shared" si="5"/>
        <v>150969.31482524099</v>
      </c>
    </row>
    <row r="23" spans="1:20" x14ac:dyDescent="0.25">
      <c r="A23" s="44">
        <v>42978</v>
      </c>
      <c r="B23" s="45">
        <f>+'AMI COMMON'!B23*$B$3</f>
        <v>6212780.1947990013</v>
      </c>
      <c r="C23" s="46">
        <f>+'AMI COMMON'!C23*$B$3</f>
        <v>6212780.1947990013</v>
      </c>
      <c r="D23" s="45">
        <f>+'AMI COMMON'!D23*$B$3</f>
        <v>501687.66898871842</v>
      </c>
      <c r="E23" s="46">
        <f>+'AMI COMMON'!E23*$B$3</f>
        <v>70346.756250030303</v>
      </c>
      <c r="F23" s="47">
        <f t="shared" si="0"/>
        <v>-3853754.4934035139</v>
      </c>
      <c r="G23" s="48">
        <f t="shared" si="1"/>
        <v>-386390.22637252277</v>
      </c>
      <c r="H23" s="45">
        <f t="shared" si="2"/>
        <v>2359025.7013954874</v>
      </c>
      <c r="I23" s="46">
        <f t="shared" si="3"/>
        <v>5826389.968426479</v>
      </c>
      <c r="J23" s="49">
        <f t="shared" si="4"/>
        <v>3467364.2670309916</v>
      </c>
      <c r="K23" s="50">
        <f>+'AMI COMMON'!K23*$B$3</f>
        <v>-1213577.4934608464</v>
      </c>
      <c r="L23" s="46">
        <f t="shared" si="5"/>
        <v>150969.31945854053</v>
      </c>
    </row>
    <row r="24" spans="1:20" ht="14.4" x14ac:dyDescent="0.3">
      <c r="A24" s="44">
        <v>43008</v>
      </c>
      <c r="B24" s="45">
        <f>+'AMI COMMON'!B24*$B$3</f>
        <v>7142706.4727290003</v>
      </c>
      <c r="C24" s="46">
        <f>+'AMI COMMON'!C24*$B$3</f>
        <v>7142706.4727290003</v>
      </c>
      <c r="D24" s="45">
        <f>+'AMI COMMON'!D24*$B$3</f>
        <v>501687.66898871842</v>
      </c>
      <c r="E24" s="46">
        <f>+'AMI COMMON'!E24*$B$3</f>
        <v>72931.163126110754</v>
      </c>
      <c r="F24" s="47">
        <f t="shared" si="0"/>
        <v>-4355442.1623922326</v>
      </c>
      <c r="G24" s="48">
        <f t="shared" si="1"/>
        <v>-459321.38949863351</v>
      </c>
      <c r="H24" s="45">
        <f t="shared" si="2"/>
        <v>2787264.3103367677</v>
      </c>
      <c r="I24" s="46">
        <f t="shared" si="3"/>
        <v>6683385.0832303669</v>
      </c>
      <c r="J24" s="49">
        <f t="shared" si="4"/>
        <v>3896120.7728935992</v>
      </c>
      <c r="K24" s="50">
        <f>+'AMI COMMON'!K24*$B$3</f>
        <v>-1363642.2705127588</v>
      </c>
      <c r="L24" s="46">
        <f t="shared" si="5"/>
        <v>150064.77705191239</v>
      </c>
      <c r="M24" s="3"/>
      <c r="N24" s="51"/>
      <c r="O24" s="51"/>
      <c r="P24" s="51"/>
      <c r="Q24" s="51"/>
      <c r="R24" s="51"/>
      <c r="S24" s="51"/>
      <c r="T24" s="51"/>
    </row>
    <row r="25" spans="1:20" ht="14.4" x14ac:dyDescent="0.3">
      <c r="A25" s="44">
        <v>43039</v>
      </c>
      <c r="B25" s="45">
        <f>+'AMI COMMON'!B25*$B$3</f>
        <v>7245794.3794650016</v>
      </c>
      <c r="C25" s="46">
        <f>+'AMI COMMON'!C25*$B$3</f>
        <v>7245794.3794650016</v>
      </c>
      <c r="D25" s="45">
        <f>+'AMI COMMON'!D25*$B$3</f>
        <v>501687.66898871842</v>
      </c>
      <c r="E25" s="46">
        <f>+'AMI COMMON'!E25*$B$3</f>
        <v>75802.094952328349</v>
      </c>
      <c r="F25" s="47">
        <f t="shared" si="0"/>
        <v>-4857129.8313809512</v>
      </c>
      <c r="G25" s="48">
        <f t="shared" si="1"/>
        <v>-535123.48445096181</v>
      </c>
      <c r="H25" s="45">
        <f t="shared" si="2"/>
        <v>2388664.5480840504</v>
      </c>
      <c r="I25" s="46">
        <f t="shared" si="3"/>
        <v>6710670.8950140402</v>
      </c>
      <c r="J25" s="49">
        <f t="shared" si="4"/>
        <v>4322006.3469299898</v>
      </c>
      <c r="K25" s="50">
        <f>+'AMI COMMON'!K25*$B$3</f>
        <v>-1512702.2214254956</v>
      </c>
      <c r="L25" s="46">
        <f t="shared" si="5"/>
        <v>149059.95091273682</v>
      </c>
      <c r="M25" s="3"/>
      <c r="N25" s="51"/>
      <c r="O25" s="51"/>
      <c r="P25" s="51"/>
      <c r="Q25" s="51"/>
      <c r="R25" s="51"/>
      <c r="S25" s="51"/>
      <c r="T25" s="51"/>
    </row>
    <row r="26" spans="1:20" ht="14.4" x14ac:dyDescent="0.3">
      <c r="A26" s="44">
        <v>43069</v>
      </c>
      <c r="B26" s="45">
        <f>+'AMI COMMON'!B26*$B$3</f>
        <v>8083307.2847680021</v>
      </c>
      <c r="C26" s="46">
        <f>+'AMI COMMON'!C26*$B$3</f>
        <v>8083307.2847680021</v>
      </c>
      <c r="D26" s="45">
        <f>+'AMI COMMON'!D26*$B$3</f>
        <v>501687.66898871842</v>
      </c>
      <c r="E26" s="46">
        <f>+'AMI COMMON'!E26*$B$3</f>
        <v>78416.181375786749</v>
      </c>
      <c r="F26" s="47">
        <f t="shared" si="0"/>
        <v>-5358817.5003696699</v>
      </c>
      <c r="G26" s="48">
        <f t="shared" si="1"/>
        <v>-613539.66582674859</v>
      </c>
      <c r="H26" s="45">
        <f t="shared" si="2"/>
        <v>2724489.7843983322</v>
      </c>
      <c r="I26" s="46">
        <f t="shared" si="3"/>
        <v>7469767.6189412531</v>
      </c>
      <c r="J26" s="49">
        <f t="shared" si="4"/>
        <v>4745277.8345429208</v>
      </c>
      <c r="K26" s="50">
        <f>+'AMI COMMON'!K26*$B$3</f>
        <v>-1660847.2420900217</v>
      </c>
      <c r="L26" s="46">
        <f t="shared" si="5"/>
        <v>148145.02066452615</v>
      </c>
      <c r="M26" s="3"/>
      <c r="N26" s="51"/>
      <c r="O26" s="51"/>
      <c r="P26" s="51"/>
      <c r="Q26" s="51"/>
      <c r="R26" s="51"/>
      <c r="S26" s="51"/>
      <c r="T26" s="51"/>
    </row>
    <row r="27" spans="1:20" ht="14.4" x14ac:dyDescent="0.3">
      <c r="A27" s="44">
        <v>43100</v>
      </c>
      <c r="B27" s="45">
        <f>+'AMI COMMON'!B27*$B$3</f>
        <v>9984702.736518003</v>
      </c>
      <c r="C27" s="46">
        <f>+'AMI COMMON'!C27*$B$3</f>
        <v>9984702.736518003</v>
      </c>
      <c r="D27" s="45">
        <f>+'AMI COMMON'!D27*$B$3</f>
        <v>501687.66898871842</v>
      </c>
      <c r="E27" s="46">
        <f>+'AMI COMMON'!E27*$B$3</f>
        <v>95225.209821902972</v>
      </c>
      <c r="F27" s="47">
        <f t="shared" si="0"/>
        <v>-5860505.1693583885</v>
      </c>
      <c r="G27" s="48">
        <f t="shared" si="1"/>
        <v>-708764.8756486515</v>
      </c>
      <c r="H27" s="45">
        <f t="shared" si="2"/>
        <v>4124197.5671596145</v>
      </c>
      <c r="I27" s="46">
        <f t="shared" si="3"/>
        <v>9275937.8608693518</v>
      </c>
      <c r="J27" s="49">
        <f t="shared" si="4"/>
        <v>5151740.2937097372</v>
      </c>
      <c r="K27" s="50">
        <f>+'AMI COMMON'!K27*$B$3</f>
        <v>-1803109.1027984074</v>
      </c>
      <c r="L27" s="46">
        <f t="shared" si="5"/>
        <v>142261.86070838571</v>
      </c>
      <c r="M27" s="3"/>
      <c r="N27" s="51"/>
      <c r="O27" s="51"/>
      <c r="P27" s="51"/>
      <c r="Q27" s="51"/>
      <c r="R27" s="51"/>
      <c r="S27" s="51"/>
      <c r="T27" s="51"/>
    </row>
    <row r="28" spans="1:20" ht="14.4" x14ac:dyDescent="0.3">
      <c r="A28" s="44">
        <v>43131</v>
      </c>
      <c r="B28" s="45">
        <f>+'AMI COMMON'!B28*$B$3</f>
        <v>12282503.624886002</v>
      </c>
      <c r="C28" s="46">
        <f>+'AMI COMMON'!C28*$B$3</f>
        <v>12282503.624886002</v>
      </c>
      <c r="D28" s="45">
        <f>+'AMI COMMON'!D28*$B$3</f>
        <v>366471.84760041739</v>
      </c>
      <c r="E28" s="46">
        <f>+'AMI COMMON'!E28*$B$3</f>
        <v>114806.76868128733</v>
      </c>
      <c r="F28" s="47">
        <f t="shared" si="0"/>
        <v>-6226977.0169588057</v>
      </c>
      <c r="G28" s="48">
        <f t="shared" si="1"/>
        <v>-823571.6443299388</v>
      </c>
      <c r="H28" s="45">
        <f t="shared" si="2"/>
        <v>6055526.6079271967</v>
      </c>
      <c r="I28" s="46">
        <f t="shared" si="3"/>
        <v>11458931.980556063</v>
      </c>
      <c r="J28" s="49">
        <f t="shared" si="4"/>
        <v>5403405.3726288667</v>
      </c>
      <c r="K28" s="50">
        <f>+'AMI COMMON'!K28*$B$3</f>
        <v>-1855958.7693714241</v>
      </c>
      <c r="L28" s="46">
        <f t="shared" si="5"/>
        <v>52849.666573016671</v>
      </c>
      <c r="M28" s="3"/>
      <c r="N28" s="51"/>
      <c r="O28" s="51"/>
      <c r="P28" s="51"/>
      <c r="Q28" s="51"/>
      <c r="R28" s="51"/>
      <c r="S28" s="51"/>
      <c r="T28" s="51"/>
    </row>
    <row r="29" spans="1:20" x14ac:dyDescent="0.25">
      <c r="A29" s="44">
        <v>43159</v>
      </c>
      <c r="B29" s="45">
        <f>+'AMI COMMON'!B29*$B$3</f>
        <v>14536796.469359001</v>
      </c>
      <c r="C29" s="46">
        <f>+'AMI COMMON'!C29*$B$3</f>
        <v>14536796.469359001</v>
      </c>
      <c r="D29" s="45">
        <f>+'AMI COMMON'!D29*$B$3</f>
        <v>366471.84760041739</v>
      </c>
      <c r="E29" s="46">
        <f>+'AMI COMMON'!E29*$B$3</f>
        <v>127457.81570414128</v>
      </c>
      <c r="F29" s="47">
        <f t="shared" si="0"/>
        <v>-6593448.8645592229</v>
      </c>
      <c r="G29" s="48">
        <f t="shared" si="1"/>
        <v>-951029.46003408008</v>
      </c>
      <c r="H29" s="45">
        <f t="shared" si="2"/>
        <v>7943347.6047997782</v>
      </c>
      <c r="I29" s="46">
        <f t="shared" si="3"/>
        <v>13585767.009324921</v>
      </c>
      <c r="J29" s="49">
        <f t="shared" si="4"/>
        <v>5642419.4045251431</v>
      </c>
      <c r="K29" s="50">
        <f>+'AMI COMMON'!K29*$B$3</f>
        <v>-1906151.7160696425</v>
      </c>
      <c r="L29" s="46">
        <f t="shared" si="5"/>
        <v>50192.946698218351</v>
      </c>
      <c r="M29" s="52"/>
      <c r="N29" s="51"/>
      <c r="O29" s="51"/>
      <c r="P29" s="51"/>
      <c r="Q29" s="51"/>
      <c r="R29" s="51"/>
      <c r="S29" s="51"/>
      <c r="T29" s="51"/>
    </row>
    <row r="30" spans="1:20" x14ac:dyDescent="0.25">
      <c r="A30" s="44">
        <v>43190</v>
      </c>
      <c r="B30" s="45">
        <f>+'AMI COMMON'!B30*$B$3</f>
        <v>14536796.469359001</v>
      </c>
      <c r="C30" s="46">
        <f>+'AMI COMMON'!C30*$B$3</f>
        <v>14536796.469359001</v>
      </c>
      <c r="D30" s="45">
        <f>+'AMI COMMON'!D30*$B$3</f>
        <v>366471.84760041739</v>
      </c>
      <c r="E30" s="46">
        <f>+'AMI COMMON'!E30*$B$3</f>
        <v>133722.86461540579</v>
      </c>
      <c r="F30" s="47">
        <f t="shared" si="0"/>
        <v>-6959920.7121596402</v>
      </c>
      <c r="G30" s="48">
        <f t="shared" si="1"/>
        <v>-1084752.3246494858</v>
      </c>
      <c r="H30" s="45">
        <f t="shared" si="2"/>
        <v>7576875.757199361</v>
      </c>
      <c r="I30" s="46">
        <f t="shared" si="3"/>
        <v>13452044.144709516</v>
      </c>
      <c r="J30" s="49">
        <f t="shared" si="4"/>
        <v>5875168.3875101553</v>
      </c>
      <c r="K30" s="50">
        <f>+'AMI COMMON'!K30*$B$3</f>
        <v>-1955029.0024964947</v>
      </c>
      <c r="L30" s="46">
        <f t="shared" si="5"/>
        <v>48877.286426852224</v>
      </c>
      <c r="M30" s="52"/>
      <c r="N30" s="51"/>
      <c r="O30" s="51"/>
      <c r="P30" s="51"/>
      <c r="Q30" s="51"/>
      <c r="R30" s="51"/>
      <c r="S30" s="51"/>
      <c r="T30" s="51"/>
    </row>
    <row r="31" spans="1:20" x14ac:dyDescent="0.25">
      <c r="A31" s="44">
        <v>43220</v>
      </c>
      <c r="B31" s="45">
        <f>+'AMI COMMON'!B31*$B$3</f>
        <v>14857670.656895002</v>
      </c>
      <c r="C31" s="46">
        <f>+'AMI COMMON'!C31*$B$3</f>
        <v>14857670.656895002</v>
      </c>
      <c r="D31" s="45">
        <f>+'AMI COMMON'!D31*$B$3</f>
        <v>366471.84760041739</v>
      </c>
      <c r="E31" s="46">
        <f>+'AMI COMMON'!E31*$B$3</f>
        <v>134614.62746159962</v>
      </c>
      <c r="F31" s="47">
        <f t="shared" si="0"/>
        <v>-7326392.5597600574</v>
      </c>
      <c r="G31" s="48">
        <f t="shared" si="1"/>
        <v>-1219366.9521110854</v>
      </c>
      <c r="H31" s="45">
        <f t="shared" si="2"/>
        <v>7531278.097134945</v>
      </c>
      <c r="I31" s="46">
        <f t="shared" si="3"/>
        <v>13638303.704783916</v>
      </c>
      <c r="J31" s="49">
        <f t="shared" si="4"/>
        <v>6107025.6076489715</v>
      </c>
      <c r="K31" s="50">
        <f>+'AMI COMMON'!K31*$B$3</f>
        <v>-2003719.0187256467</v>
      </c>
      <c r="L31" s="46">
        <f t="shared" si="5"/>
        <v>48690.016229151981</v>
      </c>
      <c r="M31" s="52"/>
      <c r="N31" s="53"/>
      <c r="O31" s="51"/>
      <c r="P31" s="51"/>
      <c r="Q31" s="51"/>
      <c r="R31" s="51"/>
      <c r="S31" s="51"/>
      <c r="T31" s="51"/>
    </row>
    <row r="32" spans="1:20" x14ac:dyDescent="0.25">
      <c r="A32" s="44">
        <v>43251</v>
      </c>
      <c r="B32" s="45">
        <f>+'AMI COMMON'!B32*$B$3</f>
        <v>14912063.957383001</v>
      </c>
      <c r="C32" s="46">
        <f>+'AMI COMMON'!C32*$B$3</f>
        <v>14912063.957383001</v>
      </c>
      <c r="D32" s="45">
        <f>+'AMI COMMON'!D32*$B$3</f>
        <v>366471.84760041739</v>
      </c>
      <c r="E32" s="46">
        <f>+'AMI COMMON'!E32*$B$3</f>
        <v>112804.68719923835</v>
      </c>
      <c r="F32" s="47">
        <f t="shared" si="0"/>
        <v>-7692864.4073604746</v>
      </c>
      <c r="G32" s="48">
        <f t="shared" si="1"/>
        <v>-1332171.6393103239</v>
      </c>
      <c r="H32" s="45">
        <f t="shared" si="2"/>
        <v>7219199.5500225266</v>
      </c>
      <c r="I32" s="46">
        <f t="shared" si="3"/>
        <v>13579892.318072677</v>
      </c>
      <c r="J32" s="49">
        <f t="shared" si="4"/>
        <v>6360692.76805015</v>
      </c>
      <c r="K32" s="50">
        <f>+'AMI COMMON'!K32*$B$3</f>
        <v>-2056989.1224098939</v>
      </c>
      <c r="L32" s="46">
        <f t="shared" si="5"/>
        <v>53270.103684247239</v>
      </c>
      <c r="M32" s="52"/>
      <c r="N32" s="51"/>
      <c r="O32" s="51"/>
      <c r="P32" s="51"/>
      <c r="Q32" s="51"/>
      <c r="R32" s="51"/>
      <c r="S32" s="51"/>
      <c r="T32" s="51"/>
    </row>
    <row r="33" spans="1:20" x14ac:dyDescent="0.25">
      <c r="A33" s="44">
        <v>43281</v>
      </c>
      <c r="B33" s="45">
        <f>+'AMI COMMON'!B33*$B$3</f>
        <v>28539193.160395999</v>
      </c>
      <c r="C33" s="46">
        <f>+'AMI COMMON'!C33*$B$3</f>
        <v>28539193.160395999</v>
      </c>
      <c r="D33" s="45">
        <f>+'AMI COMMON'!D33*$B$3</f>
        <v>366471.84760041739</v>
      </c>
      <c r="E33" s="46">
        <f>+'AMI COMMON'!E33*$B$3</f>
        <v>311832.25614268339</v>
      </c>
      <c r="F33" s="47">
        <f t="shared" si="0"/>
        <v>-8059336.2549608918</v>
      </c>
      <c r="G33" s="48">
        <f t="shared" si="1"/>
        <v>-1644003.8954530072</v>
      </c>
      <c r="H33" s="45">
        <f t="shared" si="2"/>
        <v>20479856.905435108</v>
      </c>
      <c r="I33" s="46">
        <f t="shared" si="3"/>
        <v>26895189.264942992</v>
      </c>
      <c r="J33" s="49">
        <f t="shared" si="4"/>
        <v>6415332.3595078848</v>
      </c>
      <c r="K33" s="50">
        <f>+'AMI COMMON'!K33*$B$3</f>
        <v>-2068463.4366160186</v>
      </c>
      <c r="L33" s="46">
        <f t="shared" si="5"/>
        <v>11474.314206124749</v>
      </c>
      <c r="M33" s="52"/>
      <c r="N33" s="51"/>
      <c r="O33" s="51"/>
      <c r="P33" s="51"/>
      <c r="Q33" s="51"/>
      <c r="R33" s="51"/>
      <c r="S33" s="51"/>
      <c r="T33" s="51"/>
    </row>
    <row r="34" spans="1:20" x14ac:dyDescent="0.25">
      <c r="A34" s="44">
        <v>43312</v>
      </c>
      <c r="B34" s="45">
        <f>+'AMI COMMON'!B34*$B$3</f>
        <v>28539193.160395999</v>
      </c>
      <c r="C34" s="46">
        <f>+'AMI COMMON'!C34*$B$3</f>
        <v>28539193.160395999</v>
      </c>
      <c r="D34" s="45">
        <f>+'AMI COMMON'!D34*$B$3</f>
        <v>366471.84760041739</v>
      </c>
      <c r="E34" s="46">
        <f>+'AMI COMMON'!E34*$B$3</f>
        <v>569115.4138856834</v>
      </c>
      <c r="F34" s="47">
        <f t="shared" ref="F34:F45" si="6">+F33-D34</f>
        <v>-8425808.1025613099</v>
      </c>
      <c r="G34" s="48">
        <f t="shared" ref="G34:G45" si="7">+G33-E34</f>
        <v>-2213119.3093386907</v>
      </c>
      <c r="H34" s="45">
        <f t="shared" ref="H34:H45" si="8">B34+F34</f>
        <v>20113385.057834689</v>
      </c>
      <c r="I34" s="46">
        <f t="shared" ref="I34:I45" si="9">C34+G34</f>
        <v>26326073.851057306</v>
      </c>
      <c r="J34" s="49">
        <f t="shared" ref="J34:J45" si="10">I34-H34</f>
        <v>6212688.7932226174</v>
      </c>
      <c r="K34" s="50">
        <f>+'AMI COMMON'!K34*$B$3</f>
        <v>-2025908.2876961122</v>
      </c>
      <c r="L34" s="46">
        <f t="shared" ref="L34:L45" si="11">-K34+K33</f>
        <v>-42555.148919906467</v>
      </c>
      <c r="M34" s="52"/>
      <c r="N34" s="51"/>
      <c r="O34" s="51"/>
      <c r="P34" s="51"/>
      <c r="Q34" s="51"/>
      <c r="R34" s="51"/>
      <c r="S34" s="51"/>
      <c r="T34" s="51"/>
    </row>
    <row r="35" spans="1:20" x14ac:dyDescent="0.25">
      <c r="A35" s="44">
        <v>43343</v>
      </c>
      <c r="B35" s="45">
        <f>+'AMI COMMON'!B35*$B$3</f>
        <v>28539193.160395999</v>
      </c>
      <c r="C35" s="46">
        <f>+'AMI COMMON'!C35*$B$3</f>
        <v>28539193.160395999</v>
      </c>
      <c r="D35" s="45">
        <f>+'AMI COMMON'!D35*$B$3</f>
        <v>366471.84760041739</v>
      </c>
      <c r="E35" s="46">
        <f>+'AMI COMMON'!E35*$B$3</f>
        <v>569115.4138856834</v>
      </c>
      <c r="F35" s="47">
        <f t="shared" si="6"/>
        <v>-8792279.9501617271</v>
      </c>
      <c r="G35" s="48">
        <f t="shared" si="7"/>
        <v>-2782234.723224374</v>
      </c>
      <c r="H35" s="45">
        <f t="shared" si="8"/>
        <v>19746913.210234269</v>
      </c>
      <c r="I35" s="46">
        <f t="shared" si="9"/>
        <v>25756958.437171623</v>
      </c>
      <c r="J35" s="49">
        <f t="shared" si="10"/>
        <v>6010045.2269373536</v>
      </c>
      <c r="K35" s="50">
        <f>+'AMI COMMON'!K35*$B$3</f>
        <v>-1983353.1387762069</v>
      </c>
      <c r="L35" s="46">
        <f t="shared" si="11"/>
        <v>-42555.148919905303</v>
      </c>
      <c r="M35" s="52"/>
      <c r="N35" s="51"/>
      <c r="O35" s="51"/>
      <c r="P35" s="51"/>
      <c r="Q35" s="51"/>
      <c r="R35" s="51"/>
      <c r="S35" s="51"/>
      <c r="T35" s="51"/>
    </row>
    <row r="36" spans="1:20" x14ac:dyDescent="0.25">
      <c r="A36" s="44">
        <v>43373</v>
      </c>
      <c r="B36" s="45">
        <f>+'AMI COMMON'!B36*$B$3</f>
        <v>28539193.160395999</v>
      </c>
      <c r="C36" s="46">
        <f>+'AMI COMMON'!C36*$B$3</f>
        <v>28539193.160395999</v>
      </c>
      <c r="D36" s="45">
        <f>+'AMI COMMON'!D36*$B$3</f>
        <v>366471.84760041739</v>
      </c>
      <c r="E36" s="46">
        <f>+'AMI COMMON'!E36*$B$3</f>
        <v>569115.4138856834</v>
      </c>
      <c r="F36" s="47">
        <f t="shared" si="6"/>
        <v>-9158751.7977621444</v>
      </c>
      <c r="G36" s="48">
        <f t="shared" si="7"/>
        <v>-3351350.1371100573</v>
      </c>
      <c r="H36" s="45">
        <f t="shared" si="8"/>
        <v>19380441.362633854</v>
      </c>
      <c r="I36" s="46">
        <f t="shared" si="9"/>
        <v>25187843.02328594</v>
      </c>
      <c r="J36" s="49">
        <f t="shared" si="10"/>
        <v>5807401.6606520861</v>
      </c>
      <c r="K36" s="50">
        <f>+'AMI COMMON'!K36*$B$3</f>
        <v>-1940797.9898563009</v>
      </c>
      <c r="L36" s="46">
        <f t="shared" si="11"/>
        <v>-42555.148919906002</v>
      </c>
      <c r="M36" s="52"/>
      <c r="N36" s="51"/>
      <c r="O36" s="51"/>
      <c r="P36" s="51"/>
      <c r="Q36" s="51"/>
      <c r="R36" s="51"/>
      <c r="S36" s="51"/>
      <c r="T36" s="51"/>
    </row>
    <row r="37" spans="1:20" x14ac:dyDescent="0.25">
      <c r="A37" s="44">
        <v>43404</v>
      </c>
      <c r="B37" s="45">
        <f>+'AMI COMMON'!B37*$B$3</f>
        <v>28539193.160395999</v>
      </c>
      <c r="C37" s="46">
        <f>+'AMI COMMON'!C37*$B$3</f>
        <v>28539193.160395999</v>
      </c>
      <c r="D37" s="45">
        <f>+'AMI COMMON'!D37*$B$3</f>
        <v>366471.84760041739</v>
      </c>
      <c r="E37" s="46">
        <f>+'AMI COMMON'!E37*$B$3</f>
        <v>569115.4138856834</v>
      </c>
      <c r="F37" s="47">
        <f t="shared" si="6"/>
        <v>-9525223.6453625616</v>
      </c>
      <c r="G37" s="48">
        <f t="shared" si="7"/>
        <v>-3920465.5509957406</v>
      </c>
      <c r="H37" s="45">
        <f t="shared" si="8"/>
        <v>19013969.515033439</v>
      </c>
      <c r="I37" s="46">
        <f t="shared" si="9"/>
        <v>24618727.609400257</v>
      </c>
      <c r="J37" s="49">
        <f t="shared" si="10"/>
        <v>5604758.0943668187</v>
      </c>
      <c r="K37" s="50">
        <f>+'AMI COMMON'!K37*$B$3</f>
        <v>-1898242.8409363951</v>
      </c>
      <c r="L37" s="46">
        <f t="shared" si="11"/>
        <v>-42555.148919905769</v>
      </c>
      <c r="M37" s="52"/>
      <c r="N37" s="51"/>
      <c r="O37" s="51"/>
      <c r="P37" s="51"/>
      <c r="Q37" s="51"/>
      <c r="R37" s="51"/>
      <c r="S37" s="51"/>
      <c r="T37" s="51"/>
    </row>
    <row r="38" spans="1:20" x14ac:dyDescent="0.25">
      <c r="A38" s="44">
        <v>43434</v>
      </c>
      <c r="B38" s="45">
        <f>+'AMI COMMON'!B38*$B$3</f>
        <v>28539193.160395999</v>
      </c>
      <c r="C38" s="46">
        <f>+'AMI COMMON'!C38*$B$3</f>
        <v>28539193.160395999</v>
      </c>
      <c r="D38" s="45">
        <f>+'AMI COMMON'!D38*$B$3</f>
        <v>366471.84760041739</v>
      </c>
      <c r="E38" s="46">
        <f>+'AMI COMMON'!E38*$B$3</f>
        <v>569115.4138856834</v>
      </c>
      <c r="F38" s="47">
        <f t="shared" si="6"/>
        <v>-9891695.4929629788</v>
      </c>
      <c r="G38" s="48">
        <f t="shared" si="7"/>
        <v>-4489580.9648814239</v>
      </c>
      <c r="H38" s="45">
        <f t="shared" si="8"/>
        <v>18647497.66743302</v>
      </c>
      <c r="I38" s="46">
        <f t="shared" si="9"/>
        <v>24049612.195514575</v>
      </c>
      <c r="J38" s="49">
        <f t="shared" si="10"/>
        <v>5402114.5280815549</v>
      </c>
      <c r="K38" s="50">
        <f>+'AMI COMMON'!K38*$B$3</f>
        <v>-1855687.6920164891</v>
      </c>
      <c r="L38" s="46">
        <f t="shared" si="11"/>
        <v>-42555.148919906002</v>
      </c>
      <c r="M38" s="52"/>
      <c r="N38" s="51"/>
      <c r="O38" s="51"/>
      <c r="P38" s="51"/>
      <c r="Q38" s="51"/>
      <c r="R38" s="51"/>
      <c r="S38" s="51"/>
      <c r="T38" s="51"/>
    </row>
    <row r="39" spans="1:20" x14ac:dyDescent="0.25">
      <c r="A39" s="44">
        <v>43465</v>
      </c>
      <c r="B39" s="45">
        <f>+'AMI COMMON'!B39*$B$3</f>
        <v>28539193.160395999</v>
      </c>
      <c r="C39" s="46">
        <f>+'AMI COMMON'!C39*$B$3</f>
        <v>28539193.160395999</v>
      </c>
      <c r="D39" s="45">
        <f>+'AMI COMMON'!D39*$B$3</f>
        <v>366471.84760041739</v>
      </c>
      <c r="E39" s="46">
        <f>+'AMI COMMON'!E39*$B$3</f>
        <v>569115.4138856834</v>
      </c>
      <c r="F39" s="47">
        <f t="shared" si="6"/>
        <v>-10258167.340563396</v>
      </c>
      <c r="G39" s="48">
        <f t="shared" si="7"/>
        <v>-5058696.3787671076</v>
      </c>
      <c r="H39" s="45">
        <f t="shared" si="8"/>
        <v>18281025.819832601</v>
      </c>
      <c r="I39" s="46">
        <f t="shared" si="9"/>
        <v>23480496.781628892</v>
      </c>
      <c r="J39" s="49">
        <f t="shared" si="10"/>
        <v>5199470.9617962912</v>
      </c>
      <c r="K39" s="50">
        <f>+'AMI COMMON'!K39*$B$3</f>
        <v>-1813132.5430965833</v>
      </c>
      <c r="L39" s="46">
        <f t="shared" si="11"/>
        <v>-42555.148919905769</v>
      </c>
      <c r="M39" s="52"/>
      <c r="N39" s="51"/>
      <c r="O39" s="51"/>
      <c r="P39" s="51"/>
      <c r="Q39" s="51"/>
      <c r="R39" s="51"/>
      <c r="S39" s="51"/>
      <c r="T39" s="51"/>
    </row>
    <row r="40" spans="1:20" x14ac:dyDescent="0.25">
      <c r="A40" s="44">
        <v>43496</v>
      </c>
      <c r="B40" s="45">
        <f>+'AMI COMMON'!B40*$B$3</f>
        <v>28539193.160395999</v>
      </c>
      <c r="C40" s="46">
        <f>+'AMI COMMON'!C40*$B$3</f>
        <v>28539193.160395999</v>
      </c>
      <c r="D40" s="45">
        <f>+'AMI COMMON'!D40*$B$3</f>
        <v>584081.08510751883</v>
      </c>
      <c r="E40" s="46">
        <f>+'AMI COMMON'!E40*$B$3</f>
        <v>569115.4138856834</v>
      </c>
      <c r="F40" s="47">
        <f t="shared" si="6"/>
        <v>-10842248.425670914</v>
      </c>
      <c r="G40" s="48">
        <f t="shared" si="7"/>
        <v>-5627811.7926527914</v>
      </c>
      <c r="H40" s="45">
        <f t="shared" si="8"/>
        <v>17696944.734725084</v>
      </c>
      <c r="I40" s="46">
        <f t="shared" si="9"/>
        <v>22911381.367743209</v>
      </c>
      <c r="J40" s="49">
        <f t="shared" si="10"/>
        <v>5214436.6330181248</v>
      </c>
      <c r="K40" s="50">
        <f>+'AMI COMMON'!K40*$B$3</f>
        <v>-1816275.3340531681</v>
      </c>
      <c r="L40" s="46">
        <f t="shared" si="11"/>
        <v>3142.7909565847367</v>
      </c>
      <c r="M40" s="52"/>
      <c r="N40" s="51"/>
      <c r="O40" s="51"/>
      <c r="P40" s="51"/>
      <c r="Q40" s="51"/>
      <c r="R40" s="51"/>
      <c r="S40" s="51"/>
      <c r="T40" s="51"/>
    </row>
    <row r="41" spans="1:20" x14ac:dyDescent="0.25">
      <c r="A41" s="44">
        <v>43524</v>
      </c>
      <c r="B41" s="45">
        <f>+'AMI COMMON'!B41*$B$3</f>
        <v>28539193.160395999</v>
      </c>
      <c r="C41" s="46">
        <f>+'AMI COMMON'!C41*$B$3</f>
        <v>28539193.160395999</v>
      </c>
      <c r="D41" s="45">
        <f>+'AMI COMMON'!D41*$B$3</f>
        <v>584081.08510751883</v>
      </c>
      <c r="E41" s="46">
        <f>+'AMI COMMON'!E41*$B$3</f>
        <v>569115.4138856834</v>
      </c>
      <c r="F41" s="47">
        <f t="shared" si="6"/>
        <v>-11426329.510778433</v>
      </c>
      <c r="G41" s="48">
        <f t="shared" si="7"/>
        <v>-6196927.2065384751</v>
      </c>
      <c r="H41" s="45">
        <f t="shared" si="8"/>
        <v>17112863.649617568</v>
      </c>
      <c r="I41" s="46">
        <f t="shared" si="9"/>
        <v>22342265.953857522</v>
      </c>
      <c r="J41" s="49">
        <f t="shared" si="10"/>
        <v>5229402.3042399548</v>
      </c>
      <c r="K41" s="50">
        <f>+'AMI COMMON'!K41*$B$3</f>
        <v>-1819418.1250097542</v>
      </c>
      <c r="L41" s="46">
        <f t="shared" si="11"/>
        <v>3142.7909565861337</v>
      </c>
      <c r="M41" s="52"/>
      <c r="N41" s="51"/>
      <c r="O41" s="51"/>
      <c r="P41" s="51"/>
      <c r="Q41" s="51"/>
      <c r="R41" s="51"/>
      <c r="S41" s="51"/>
      <c r="T41" s="51"/>
    </row>
    <row r="42" spans="1:20" x14ac:dyDescent="0.25">
      <c r="A42" s="44">
        <v>43555</v>
      </c>
      <c r="B42" s="45">
        <f>+'AMI COMMON'!B42*$B$3</f>
        <v>28539193.160395999</v>
      </c>
      <c r="C42" s="46">
        <f>+'AMI COMMON'!C42*$B$3</f>
        <v>28539193.160395999</v>
      </c>
      <c r="D42" s="45">
        <f>+'AMI COMMON'!D42*$B$3</f>
        <v>584081.08510751883</v>
      </c>
      <c r="E42" s="46">
        <f>+'AMI COMMON'!E42*$B$3</f>
        <v>569115.4138856834</v>
      </c>
      <c r="F42" s="47">
        <f t="shared" si="6"/>
        <v>-12010410.595885951</v>
      </c>
      <c r="G42" s="48">
        <f t="shared" si="7"/>
        <v>-6766042.6204241589</v>
      </c>
      <c r="H42" s="45">
        <f t="shared" si="8"/>
        <v>16528782.564510047</v>
      </c>
      <c r="I42" s="46">
        <f t="shared" si="9"/>
        <v>21773150.53997184</v>
      </c>
      <c r="J42" s="49">
        <f t="shared" si="10"/>
        <v>5244367.9754617922</v>
      </c>
      <c r="K42" s="50">
        <f>+'AMI COMMON'!K42*$B$3</f>
        <v>-1822560.9159663394</v>
      </c>
      <c r="L42" s="46">
        <f t="shared" si="11"/>
        <v>3142.7909565852024</v>
      </c>
      <c r="M42" s="52"/>
      <c r="N42" s="51"/>
      <c r="O42" s="51"/>
      <c r="P42" s="51"/>
      <c r="Q42" s="51"/>
      <c r="R42" s="51"/>
      <c r="S42" s="51"/>
      <c r="T42" s="51"/>
    </row>
    <row r="43" spans="1:20" x14ac:dyDescent="0.25">
      <c r="A43" s="44">
        <v>43585</v>
      </c>
      <c r="B43" s="45">
        <f>+'AMI COMMON'!B43*$B$3</f>
        <v>28539193.160395999</v>
      </c>
      <c r="C43" s="46">
        <f>+'AMI COMMON'!C43*$B$3</f>
        <v>28539193.160395999</v>
      </c>
      <c r="D43" s="45">
        <f>+'AMI COMMON'!D43*$B$3</f>
        <v>584081.08510751883</v>
      </c>
      <c r="E43" s="46">
        <f>+'AMI COMMON'!E43*$B$3</f>
        <v>569115.4138856834</v>
      </c>
      <c r="F43" s="47">
        <f t="shared" si="6"/>
        <v>-12594491.680993469</v>
      </c>
      <c r="G43" s="48">
        <f t="shared" si="7"/>
        <v>-7335158.0343098426</v>
      </c>
      <c r="H43" s="45">
        <f t="shared" si="8"/>
        <v>15944701.479402529</v>
      </c>
      <c r="I43" s="46">
        <f t="shared" si="9"/>
        <v>21204035.126086157</v>
      </c>
      <c r="J43" s="49">
        <f t="shared" si="10"/>
        <v>5259333.6466836277</v>
      </c>
      <c r="K43" s="50">
        <f>+'AMI COMMON'!K43*$B$3</f>
        <v>-1825703.7069229248</v>
      </c>
      <c r="L43" s="46">
        <f t="shared" si="11"/>
        <v>3142.7909565854352</v>
      </c>
      <c r="M43" s="52"/>
      <c r="N43" s="51"/>
      <c r="O43" s="51"/>
      <c r="P43" s="51"/>
      <c r="Q43" s="51"/>
      <c r="R43" s="51"/>
      <c r="S43" s="51"/>
      <c r="T43" s="51"/>
    </row>
    <row r="44" spans="1:20" x14ac:dyDescent="0.25">
      <c r="A44" s="44">
        <v>43616</v>
      </c>
      <c r="B44" s="45">
        <f>+'AMI COMMON'!B44*$B$3</f>
        <v>28539193.160395999</v>
      </c>
      <c r="C44" s="46">
        <f>+'AMI COMMON'!C44*$B$3</f>
        <v>28539193.160395999</v>
      </c>
      <c r="D44" s="45">
        <f>+'AMI COMMON'!D44*$B$3</f>
        <v>584081.08510751883</v>
      </c>
      <c r="E44" s="46">
        <f>+'AMI COMMON'!E44*$B$3</f>
        <v>569115.4138856834</v>
      </c>
      <c r="F44" s="47">
        <f t="shared" si="6"/>
        <v>-13178572.766100988</v>
      </c>
      <c r="G44" s="48">
        <f t="shared" si="7"/>
        <v>-7904273.4481955264</v>
      </c>
      <c r="H44" s="45">
        <f t="shared" si="8"/>
        <v>15360620.394295011</v>
      </c>
      <c r="I44" s="46">
        <f t="shared" si="9"/>
        <v>20634919.71220047</v>
      </c>
      <c r="J44" s="49">
        <f t="shared" si="10"/>
        <v>5274299.3179054596</v>
      </c>
      <c r="K44" s="50">
        <f>+'AMI COMMON'!K44*$B$3</f>
        <v>-1828846.4978795103</v>
      </c>
      <c r="L44" s="46">
        <f t="shared" si="11"/>
        <v>3142.7909565854352</v>
      </c>
      <c r="M44" s="52"/>
      <c r="N44" s="51"/>
      <c r="O44" s="51"/>
      <c r="P44" s="51"/>
      <c r="Q44" s="51"/>
      <c r="R44" s="51"/>
      <c r="S44" s="51"/>
      <c r="T44" s="51"/>
    </row>
    <row r="45" spans="1:20" x14ac:dyDescent="0.25">
      <c r="A45" s="44">
        <v>43646</v>
      </c>
      <c r="B45" s="45">
        <f>+'AMI COMMON'!B45*$B$3</f>
        <v>28539193.160395999</v>
      </c>
      <c r="C45" s="46">
        <f>+'AMI COMMON'!C45*$B$3</f>
        <v>28539193.160395999</v>
      </c>
      <c r="D45" s="45">
        <f>+'AMI COMMON'!D45*$B$3</f>
        <v>584081.08510751883</v>
      </c>
      <c r="E45" s="46">
        <f>+'AMI COMMON'!E45*$B$3</f>
        <v>569115.4138856834</v>
      </c>
      <c r="F45" s="47">
        <f t="shared" si="6"/>
        <v>-13762653.851208506</v>
      </c>
      <c r="G45" s="48">
        <f t="shared" si="7"/>
        <v>-8473388.8620812092</v>
      </c>
      <c r="H45" s="45">
        <f t="shared" si="8"/>
        <v>14776539.309187492</v>
      </c>
      <c r="I45" s="46">
        <f t="shared" si="9"/>
        <v>20065804.298314787</v>
      </c>
      <c r="J45" s="49">
        <f t="shared" si="10"/>
        <v>5289264.9891272951</v>
      </c>
      <c r="K45" s="50">
        <f>+'AMI COMMON'!K45*$B$3</f>
        <v>-1831989.2888360955</v>
      </c>
      <c r="L45" s="46">
        <f t="shared" si="11"/>
        <v>3142.7909565852024</v>
      </c>
      <c r="M45" s="52"/>
      <c r="N45" s="51"/>
      <c r="O45" s="51"/>
      <c r="P45" s="51"/>
      <c r="Q45" s="51"/>
      <c r="R45" s="51"/>
      <c r="S45" s="51"/>
      <c r="T45" s="51"/>
    </row>
    <row r="46" spans="1:20" ht="13.8" thickBot="1" x14ac:dyDescent="0.3">
      <c r="A46" s="54"/>
      <c r="B46" s="55"/>
      <c r="C46" s="56"/>
      <c r="D46" s="55"/>
      <c r="E46" s="56"/>
      <c r="F46" s="55"/>
      <c r="G46" s="56"/>
      <c r="H46" s="55"/>
      <c r="I46" s="56"/>
      <c r="J46" s="57"/>
      <c r="K46" s="56"/>
      <c r="L46" s="56"/>
      <c r="M46" s="52"/>
      <c r="N46" s="51"/>
      <c r="O46" s="51"/>
      <c r="P46" s="51"/>
      <c r="Q46" s="51"/>
      <c r="R46" s="51"/>
      <c r="S46" s="51"/>
      <c r="T46" s="51"/>
    </row>
    <row r="47" spans="1:20" ht="13.8" thickBot="1" x14ac:dyDescent="0.3">
      <c r="A47" s="58"/>
      <c r="B47" s="58">
        <f>(B21+B33+SUM(B22:B32)*2)/24</f>
        <v>11115324.093213126</v>
      </c>
      <c r="C47" s="59">
        <f>(C21+C33+SUM(C22:C32)*2)/24</f>
        <v>11115324.093213126</v>
      </c>
      <c r="D47" s="58">
        <f>SUM(D22:D46)</f>
        <v>10912274.695782429</v>
      </c>
      <c r="E47" s="59">
        <f>SUM(E22:E46)</f>
        <v>8227692.1614467483</v>
      </c>
      <c r="F47" s="58">
        <f>(F21+F33+SUM(F22:F32)*2)/24</f>
        <v>-5657681.4372759359</v>
      </c>
      <c r="G47" s="59">
        <f>(G21+G33+SUM(G22:G32)*2)/24</f>
        <v>-781243.78586655494</v>
      </c>
      <c r="H47" s="58">
        <f>(H21+H33+SUM(H22:H32)*2)/24</f>
        <v>5457642.6559371902</v>
      </c>
      <c r="I47" s="59">
        <f>(I21+I33+SUM(I22:I32)*2)/24</f>
        <v>10334080.307346573</v>
      </c>
      <c r="J47" s="60">
        <f>I47-H47</f>
        <v>4876437.6514093829</v>
      </c>
      <c r="K47" s="61">
        <f>(K21+K33+SUM(K22:K32)*2)/24</f>
        <v>-1657032.1067716235</v>
      </c>
      <c r="L47" s="61">
        <f>SUM(L22:L46)</f>
        <v>920350.42965903063</v>
      </c>
      <c r="M47" s="52"/>
      <c r="N47" s="62"/>
      <c r="O47" s="63"/>
      <c r="P47" s="51"/>
      <c r="Q47" s="51"/>
      <c r="R47" s="51"/>
      <c r="S47" s="51"/>
      <c r="T47" s="51"/>
    </row>
    <row r="48" spans="1:20" ht="13.8" thickTop="1" x14ac:dyDescent="0.25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N48" s="51"/>
      <c r="O48" s="51"/>
      <c r="P48" s="51"/>
      <c r="Q48" s="51"/>
      <c r="R48" s="51"/>
      <c r="S48" s="51"/>
      <c r="T48" s="51"/>
    </row>
    <row r="49" spans="1:20" x14ac:dyDescent="0.25">
      <c r="A49" s="51"/>
      <c r="B49" s="51"/>
      <c r="C49" s="64"/>
      <c r="D49" s="51"/>
      <c r="E49" s="51"/>
      <c r="F49" s="65"/>
      <c r="G49" s="64"/>
      <c r="H49" s="51"/>
      <c r="I49" s="64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 x14ac:dyDescent="0.25">
      <c r="A51" s="14" t="s">
        <v>0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 ht="14.4" x14ac:dyDescent="0.3">
      <c r="A52" s="3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"/>
      <c r="N52" s="3"/>
      <c r="O52" s="3"/>
    </row>
    <row r="53" spans="1:20" ht="14.4" x14ac:dyDescent="0.3">
      <c r="A53" s="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"/>
      <c r="N53" s="3"/>
      <c r="O53" s="3"/>
      <c r="P53" s="3"/>
    </row>
    <row r="54" spans="1:20" x14ac:dyDescent="0.25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20" x14ac:dyDescent="0.25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7" spans="1:20" ht="14.4" x14ac:dyDescent="0.3">
      <c r="A57" s="3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zoomScale="80" zoomScaleNormal="80" workbookViewId="0">
      <pane xSplit="1" ySplit="11" topLeftCell="B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 outlineLevelRow="1" x14ac:dyDescent="0.25"/>
  <cols>
    <col min="1" max="1" width="37.33203125" style="14" customWidth="1"/>
    <col min="2" max="2" width="15.88671875" style="14" customWidth="1"/>
    <col min="3" max="3" width="16" style="14" customWidth="1"/>
    <col min="4" max="4" width="14.6640625" style="14" customWidth="1"/>
    <col min="5" max="5" width="13.44140625" style="14" customWidth="1"/>
    <col min="6" max="6" width="14.5546875" style="14" customWidth="1"/>
    <col min="7" max="7" width="12.33203125" style="14" customWidth="1"/>
    <col min="8" max="8" width="13" style="14" customWidth="1"/>
    <col min="9" max="9" width="13.33203125" style="14" customWidth="1"/>
    <col min="10" max="12" width="12.6640625" style="14" customWidth="1"/>
    <col min="13" max="16" width="11.33203125" style="14" customWidth="1"/>
    <col min="17" max="17" width="8.88671875" style="14"/>
    <col min="18" max="18" width="10.6640625" style="14" customWidth="1"/>
    <col min="19" max="22" width="8.88671875" style="14"/>
    <col min="23" max="23" width="9.33203125" style="14" customWidth="1"/>
    <col min="24" max="16384" width="8.88671875" style="14"/>
  </cols>
  <sheetData>
    <row r="1" spans="1:23" s="7" customFormat="1" ht="14.4" x14ac:dyDescent="0.3">
      <c r="A1" s="1" t="s">
        <v>35</v>
      </c>
      <c r="B1" s="2"/>
      <c r="C1" s="2"/>
      <c r="D1" s="2"/>
      <c r="E1" s="2"/>
      <c r="F1" s="3"/>
      <c r="G1" s="3"/>
      <c r="H1" s="3"/>
      <c r="I1" s="3"/>
      <c r="J1" s="3"/>
      <c r="K1" s="3"/>
      <c r="L1" s="4" t="s">
        <v>34</v>
      </c>
      <c r="M1" s="2"/>
      <c r="N1" s="5"/>
      <c r="O1" s="6"/>
      <c r="P1" s="5"/>
      <c r="Q1" s="2"/>
      <c r="R1" s="2"/>
      <c r="S1" s="2"/>
      <c r="T1" s="2"/>
      <c r="U1" s="5"/>
    </row>
    <row r="2" spans="1:23" s="7" customFormat="1" x14ac:dyDescent="0.25">
      <c r="A2" s="1"/>
      <c r="C2" s="8"/>
      <c r="D2" s="9"/>
      <c r="F2" s="10"/>
      <c r="G2" s="11"/>
      <c r="H2" s="11"/>
      <c r="I2" s="12"/>
      <c r="J2" s="2"/>
      <c r="K2" s="2"/>
      <c r="L2" s="4" t="s">
        <v>31</v>
      </c>
      <c r="M2" s="2"/>
      <c r="N2" s="13"/>
      <c r="O2" s="6"/>
      <c r="P2" s="5"/>
      <c r="S2" s="2"/>
      <c r="T2" s="2"/>
      <c r="U2" s="2"/>
    </row>
    <row r="3" spans="1:23" s="7" customFormat="1" ht="12.75" customHeight="1" x14ac:dyDescent="0.25">
      <c r="A3" s="14" t="s">
        <v>38</v>
      </c>
      <c r="B3" s="15">
        <v>0.33810000000000001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3" s="7" customFormat="1" ht="14.4" x14ac:dyDescent="0.3">
      <c r="A4" s="17"/>
      <c r="B4" s="18"/>
      <c r="C4" s="18"/>
      <c r="D4" s="18"/>
      <c r="E4" s="18"/>
      <c r="F4" s="18"/>
      <c r="G4" s="18"/>
      <c r="H4" s="18"/>
      <c r="I4" s="18"/>
      <c r="J4" s="19"/>
      <c r="K4" s="3"/>
      <c r="L4" s="3"/>
      <c r="M4" s="3"/>
      <c r="N4" s="3"/>
      <c r="O4" s="19"/>
      <c r="P4" s="19"/>
    </row>
    <row r="5" spans="1:23" s="7" customFormat="1" ht="14.4" x14ac:dyDescent="0.3">
      <c r="A5" s="17"/>
      <c r="B5" s="3"/>
      <c r="C5" s="3"/>
      <c r="D5" s="3"/>
      <c r="E5" s="3"/>
      <c r="I5" s="20"/>
      <c r="J5" s="20"/>
      <c r="K5" s="3"/>
      <c r="L5" s="3"/>
      <c r="M5" s="3"/>
      <c r="N5" s="3"/>
      <c r="O5" s="20"/>
      <c r="P5" s="20"/>
      <c r="Q5" s="20"/>
      <c r="R5" s="20"/>
      <c r="S5" s="20"/>
      <c r="T5" s="20"/>
      <c r="U5" s="20"/>
      <c r="V5" s="20"/>
      <c r="W5" s="21"/>
    </row>
    <row r="6" spans="1:23" ht="5.0999999999999996" customHeight="1" thickBot="1" x14ac:dyDescent="0.3"/>
    <row r="7" spans="1:23" x14ac:dyDescent="0.25">
      <c r="A7" s="22" t="s">
        <v>30</v>
      </c>
      <c r="B7" s="23" t="s">
        <v>29</v>
      </c>
      <c r="C7" s="24"/>
      <c r="D7" s="23" t="s">
        <v>28</v>
      </c>
      <c r="E7" s="24"/>
      <c r="F7" s="23" t="s">
        <v>27</v>
      </c>
      <c r="G7" s="24"/>
      <c r="H7" s="23" t="s">
        <v>26</v>
      </c>
      <c r="I7" s="24"/>
      <c r="J7" s="25" t="s">
        <v>25</v>
      </c>
      <c r="K7" s="26" t="s">
        <v>24</v>
      </c>
      <c r="L7" s="26" t="s">
        <v>23</v>
      </c>
    </row>
    <row r="8" spans="1:23" x14ac:dyDescent="0.25">
      <c r="A8" s="27"/>
      <c r="B8" s="28"/>
      <c r="C8" s="29"/>
      <c r="D8" s="30"/>
      <c r="E8" s="31"/>
      <c r="F8" s="30"/>
      <c r="G8" s="29"/>
      <c r="H8" s="28"/>
      <c r="I8" s="32"/>
      <c r="J8" s="33"/>
      <c r="K8" s="34"/>
      <c r="L8" s="34" t="s">
        <v>22</v>
      </c>
    </row>
    <row r="9" spans="1:23" x14ac:dyDescent="0.25">
      <c r="A9" s="35"/>
      <c r="B9" s="36" t="s">
        <v>18</v>
      </c>
      <c r="C9" s="32" t="s">
        <v>19</v>
      </c>
      <c r="D9" s="36" t="s">
        <v>21</v>
      </c>
      <c r="E9" s="32" t="s">
        <v>20</v>
      </c>
      <c r="F9" s="36" t="s">
        <v>18</v>
      </c>
      <c r="G9" s="32" t="s">
        <v>19</v>
      </c>
      <c r="H9" s="36" t="s">
        <v>18</v>
      </c>
      <c r="I9" s="32" t="s">
        <v>17</v>
      </c>
      <c r="J9" s="33" t="s">
        <v>11</v>
      </c>
      <c r="K9" s="37">
        <v>0.35</v>
      </c>
      <c r="L9" s="34" t="s">
        <v>16</v>
      </c>
    </row>
    <row r="10" spans="1:23" x14ac:dyDescent="0.25">
      <c r="A10" s="35"/>
      <c r="B10" s="36"/>
      <c r="C10" s="32"/>
      <c r="D10" s="36" t="s">
        <v>15</v>
      </c>
      <c r="E10" s="32" t="s">
        <v>14</v>
      </c>
      <c r="F10" s="36" t="s">
        <v>13</v>
      </c>
      <c r="G10" s="32" t="s">
        <v>12</v>
      </c>
      <c r="H10" s="36"/>
      <c r="I10" s="32"/>
      <c r="J10" s="33" t="s">
        <v>11</v>
      </c>
      <c r="K10" s="37">
        <v>0.21</v>
      </c>
      <c r="L10" s="34" t="s">
        <v>10</v>
      </c>
    </row>
    <row r="11" spans="1:23" x14ac:dyDescent="0.25">
      <c r="A11" s="38"/>
      <c r="B11" s="39" t="s">
        <v>9</v>
      </c>
      <c r="C11" s="40" t="s">
        <v>8</v>
      </c>
      <c r="D11" s="39"/>
      <c r="E11" s="40"/>
      <c r="F11" s="39" t="s">
        <v>7</v>
      </c>
      <c r="G11" s="40" t="s">
        <v>6</v>
      </c>
      <c r="H11" s="39" t="s">
        <v>5</v>
      </c>
      <c r="I11" s="40" t="s">
        <v>4</v>
      </c>
      <c r="J11" s="41" t="s">
        <v>3</v>
      </c>
      <c r="K11" s="42" t="s">
        <v>2</v>
      </c>
      <c r="L11" s="43" t="s">
        <v>1</v>
      </c>
    </row>
    <row r="12" spans="1:23" outlineLevel="1" x14ac:dyDescent="0.25">
      <c r="A12" s="44"/>
      <c r="B12" s="45"/>
      <c r="C12" s="46"/>
      <c r="D12" s="45"/>
      <c r="E12" s="46"/>
      <c r="F12" s="47">
        <v>0</v>
      </c>
      <c r="G12" s="48">
        <v>0</v>
      </c>
      <c r="H12" s="45">
        <v>0</v>
      </c>
      <c r="I12" s="46">
        <v>0</v>
      </c>
      <c r="J12" s="49">
        <v>0</v>
      </c>
      <c r="K12" s="50">
        <v>0</v>
      </c>
      <c r="L12" s="46">
        <v>0</v>
      </c>
    </row>
    <row r="13" spans="1:23" outlineLevel="1" x14ac:dyDescent="0.25">
      <c r="A13" s="44">
        <v>42674</v>
      </c>
      <c r="B13" s="45">
        <f>+'AMI COMMON'!B13*$B$3</f>
        <v>323937.66720000003</v>
      </c>
      <c r="C13" s="46">
        <f>+'AMI COMMON'!C13*$B$3</f>
        <v>323937.66720000003</v>
      </c>
      <c r="D13" s="45">
        <f>+'AMI COMMON'!D13*$B$3</f>
        <v>74581.21862282246</v>
      </c>
      <c r="E13" s="46">
        <f>+'AMI COMMON'!E13*$B$3</f>
        <v>900.27676675999999</v>
      </c>
      <c r="F13" s="47">
        <f t="shared" ref="F13:G33" si="0">+F12-D13</f>
        <v>-74581.21862282246</v>
      </c>
      <c r="G13" s="48">
        <f t="shared" si="0"/>
        <v>-900.27676675999999</v>
      </c>
      <c r="H13" s="45">
        <f t="shared" ref="H13:I33" si="1">B13+F13</f>
        <v>249356.44857717757</v>
      </c>
      <c r="I13" s="46">
        <f t="shared" si="1"/>
        <v>323037.39043324004</v>
      </c>
      <c r="J13" s="49">
        <f t="shared" ref="J13:J33" si="2">I13-H13</f>
        <v>73680.941856062476</v>
      </c>
      <c r="K13" s="50">
        <f>+'AMI COMMON'!K13*$B$3</f>
        <v>-25788.329649621872</v>
      </c>
      <c r="L13" s="46">
        <f t="shared" ref="L13:L33" si="3">-K13+K12</f>
        <v>25788.329649621872</v>
      </c>
    </row>
    <row r="14" spans="1:23" outlineLevel="1" x14ac:dyDescent="0.25">
      <c r="A14" s="44">
        <v>42704</v>
      </c>
      <c r="B14" s="45">
        <f>+'AMI COMMON'!B14*$B$3</f>
        <v>323937.66720000003</v>
      </c>
      <c r="C14" s="46">
        <f>+'AMI COMMON'!C14*$B$3</f>
        <v>323937.66720000003</v>
      </c>
      <c r="D14" s="45">
        <f>+'AMI COMMON'!D14*$B$3</f>
        <v>74581.21862282246</v>
      </c>
      <c r="E14" s="46">
        <f>+'AMI COMMON'!E14*$B$3</f>
        <v>1800.55353352</v>
      </c>
      <c r="F14" s="47">
        <f t="shared" si="0"/>
        <v>-149162.43724564492</v>
      </c>
      <c r="G14" s="48">
        <f t="shared" si="0"/>
        <v>-2700.8303002799998</v>
      </c>
      <c r="H14" s="45">
        <f t="shared" si="1"/>
        <v>174775.22995435511</v>
      </c>
      <c r="I14" s="46">
        <f t="shared" si="1"/>
        <v>321236.83689972002</v>
      </c>
      <c r="J14" s="49">
        <f t="shared" si="2"/>
        <v>146461.60694536491</v>
      </c>
      <c r="K14" s="50">
        <f>+'AMI COMMON'!K14*$B$3</f>
        <v>-51261.562430877726</v>
      </c>
      <c r="L14" s="46">
        <f t="shared" si="3"/>
        <v>25473.232781255854</v>
      </c>
    </row>
    <row r="15" spans="1:23" outlineLevel="1" x14ac:dyDescent="0.25">
      <c r="A15" s="44">
        <v>42735</v>
      </c>
      <c r="B15" s="45">
        <f>+'AMI COMMON'!B15*$B$3</f>
        <v>391536.71514300001</v>
      </c>
      <c r="C15" s="46">
        <f>+'AMI COMMON'!C15*$B$3</f>
        <v>391536.71514300001</v>
      </c>
      <c r="D15" s="45">
        <f>+'AMI COMMON'!D15*$B$3</f>
        <v>74581.21862282246</v>
      </c>
      <c r="E15" s="46">
        <f>+'AMI COMMON'!E15*$B$3</f>
        <v>1988.4225542615875</v>
      </c>
      <c r="F15" s="47">
        <f t="shared" si="0"/>
        <v>-223743.65586846738</v>
      </c>
      <c r="G15" s="48">
        <f t="shared" si="0"/>
        <v>-4689.2528545415871</v>
      </c>
      <c r="H15" s="45">
        <f t="shared" si="1"/>
        <v>167793.05927453263</v>
      </c>
      <c r="I15" s="46">
        <f t="shared" si="1"/>
        <v>386847.46228845842</v>
      </c>
      <c r="J15" s="49">
        <f t="shared" si="2"/>
        <v>219054.4030139258</v>
      </c>
      <c r="K15" s="50">
        <f>+'AMI COMMON'!K15*$B$3</f>
        <v>-76669.041054874018</v>
      </c>
      <c r="L15" s="46">
        <f t="shared" si="3"/>
        <v>25407.478623996292</v>
      </c>
    </row>
    <row r="16" spans="1:23" outlineLevel="1" x14ac:dyDescent="0.25">
      <c r="A16" s="44">
        <v>42766</v>
      </c>
      <c r="B16" s="45">
        <f>+'AMI COMMON'!B16*$B$3</f>
        <v>391536.71514300001</v>
      </c>
      <c r="C16" s="46">
        <f>+'AMI COMMON'!C16*$B$3</f>
        <v>391536.71514300001</v>
      </c>
      <c r="D16" s="45">
        <f>+'AMI COMMON'!D16*$B$3</f>
        <v>103591.8288939984</v>
      </c>
      <c r="E16" s="46">
        <f>+'AMI COMMON'!E16*$B$3</f>
        <v>2176.2915750031748</v>
      </c>
      <c r="F16" s="47">
        <f t="shared" si="0"/>
        <v>-327335.48476246581</v>
      </c>
      <c r="G16" s="48">
        <f t="shared" si="0"/>
        <v>-6865.5444295447614</v>
      </c>
      <c r="H16" s="45">
        <f t="shared" si="1"/>
        <v>64201.230380534194</v>
      </c>
      <c r="I16" s="46">
        <f t="shared" si="1"/>
        <v>384671.17071345524</v>
      </c>
      <c r="J16" s="49">
        <f t="shared" si="2"/>
        <v>320469.94033292105</v>
      </c>
      <c r="K16" s="50">
        <f>+'AMI COMMON'!K16*$B$3</f>
        <v>-112164.47911652234</v>
      </c>
      <c r="L16" s="46">
        <f t="shared" si="3"/>
        <v>35495.438061648325</v>
      </c>
    </row>
    <row r="17" spans="1:20" outlineLevel="1" x14ac:dyDescent="0.25">
      <c r="A17" s="44">
        <v>42794</v>
      </c>
      <c r="B17" s="45">
        <f>+'AMI COMMON'!B17*$B$3</f>
        <v>391536.71514300001</v>
      </c>
      <c r="C17" s="46">
        <f>+'AMI COMMON'!C17*$B$3</f>
        <v>391536.71514300001</v>
      </c>
      <c r="D17" s="45">
        <f>+'AMI COMMON'!D17*$B$3</f>
        <v>103591.8288939984</v>
      </c>
      <c r="E17" s="46">
        <f>+'AMI COMMON'!E17*$B$3</f>
        <v>2176.2915750031748</v>
      </c>
      <c r="F17" s="47">
        <f t="shared" si="0"/>
        <v>-430927.31365646422</v>
      </c>
      <c r="G17" s="48">
        <f t="shared" si="0"/>
        <v>-9041.8360045479367</v>
      </c>
      <c r="H17" s="45">
        <f t="shared" si="1"/>
        <v>-39390.598513464211</v>
      </c>
      <c r="I17" s="46">
        <f t="shared" si="1"/>
        <v>382494.87913845206</v>
      </c>
      <c r="J17" s="49">
        <f t="shared" si="2"/>
        <v>421885.47765191627</v>
      </c>
      <c r="K17" s="50">
        <f>+'AMI COMMON'!K17*$B$3</f>
        <v>-147659.91717817067</v>
      </c>
      <c r="L17" s="46">
        <f t="shared" si="3"/>
        <v>35495.438061648325</v>
      </c>
    </row>
    <row r="18" spans="1:20" outlineLevel="1" x14ac:dyDescent="0.25">
      <c r="A18" s="44">
        <v>42825</v>
      </c>
      <c r="B18" s="45">
        <f>+'AMI COMMON'!B18*$B$3</f>
        <v>2317572.3456900003</v>
      </c>
      <c r="C18" s="46">
        <f>+'AMI COMMON'!C18*$B$3</f>
        <v>2317572.3456900003</v>
      </c>
      <c r="D18" s="45">
        <f>+'AMI COMMON'!D18*$B$3</f>
        <v>256263.18308669844</v>
      </c>
      <c r="E18" s="46">
        <f>+'AMI COMMON'!E18*$B$3</f>
        <v>16456.280435322526</v>
      </c>
      <c r="F18" s="47">
        <f t="shared" si="0"/>
        <v>-687190.49674316263</v>
      </c>
      <c r="G18" s="48">
        <f t="shared" si="0"/>
        <v>-25498.116439870464</v>
      </c>
      <c r="H18" s="45">
        <f t="shared" si="1"/>
        <v>1630381.8489468377</v>
      </c>
      <c r="I18" s="46">
        <f t="shared" si="1"/>
        <v>2292074.2292501298</v>
      </c>
      <c r="J18" s="49">
        <f t="shared" si="2"/>
        <v>661692.38030329207</v>
      </c>
      <c r="K18" s="50">
        <f>+'AMI COMMON'!K18*$B$3</f>
        <v>-231592.33310615219</v>
      </c>
      <c r="L18" s="46">
        <f t="shared" si="3"/>
        <v>83932.415927981521</v>
      </c>
    </row>
    <row r="19" spans="1:20" outlineLevel="1" x14ac:dyDescent="0.25">
      <c r="A19" s="44">
        <v>42855</v>
      </c>
      <c r="B19" s="45">
        <f>+'AMI COMMON'!B19*$B$3</f>
        <v>2317572.3456900003</v>
      </c>
      <c r="C19" s="46">
        <f>+'AMI COMMON'!C19*$B$3</f>
        <v>2317572.3456900003</v>
      </c>
      <c r="D19" s="45">
        <f>+'AMI COMMON'!D19*$B$3</f>
        <v>256263.18308669844</v>
      </c>
      <c r="E19" s="46">
        <f>+'AMI COMMON'!E19*$B$3</f>
        <v>30736.259152641873</v>
      </c>
      <c r="F19" s="47">
        <f t="shared" si="0"/>
        <v>-943453.67982986104</v>
      </c>
      <c r="G19" s="48">
        <f t="shared" si="0"/>
        <v>-56234.375592512341</v>
      </c>
      <c r="H19" s="45">
        <f t="shared" si="1"/>
        <v>1374118.6658601393</v>
      </c>
      <c r="I19" s="46">
        <f t="shared" si="1"/>
        <v>2261337.9700974878</v>
      </c>
      <c r="J19" s="49">
        <f t="shared" si="2"/>
        <v>887219.30423734849</v>
      </c>
      <c r="K19" s="50">
        <f>+'AMI COMMON'!K19*$B$3</f>
        <v>-310526.75648307201</v>
      </c>
      <c r="L19" s="46">
        <f t="shared" si="3"/>
        <v>78934.423376919818</v>
      </c>
    </row>
    <row r="20" spans="1:20" outlineLevel="1" x14ac:dyDescent="0.25">
      <c r="A20" s="44">
        <v>42886</v>
      </c>
      <c r="B20" s="45">
        <f>+'AMI COMMON'!B20*$B$3</f>
        <v>3173502.0152010005</v>
      </c>
      <c r="C20" s="46">
        <f>+'AMI COMMON'!C20*$B$3</f>
        <v>3173502.0152010005</v>
      </c>
      <c r="D20" s="45">
        <f>+'AMI COMMON'!D20*$B$3</f>
        <v>256263.18308669844</v>
      </c>
      <c r="E20" s="46">
        <f>+'AMI COMMON'!E20*$B$3</f>
        <v>33334.774841305793</v>
      </c>
      <c r="F20" s="47">
        <f t="shared" si="0"/>
        <v>-1199716.8629165594</v>
      </c>
      <c r="G20" s="48">
        <f t="shared" si="0"/>
        <v>-89569.15043381814</v>
      </c>
      <c r="H20" s="45">
        <f t="shared" si="1"/>
        <v>1973785.1522844411</v>
      </c>
      <c r="I20" s="46">
        <f t="shared" si="1"/>
        <v>3083932.8647671822</v>
      </c>
      <c r="J20" s="49">
        <f t="shared" si="2"/>
        <v>1110147.7124827411</v>
      </c>
      <c r="K20" s="50">
        <f>+'AMI COMMON'!K20*$B$3</f>
        <v>-388551.69936895941</v>
      </c>
      <c r="L20" s="46">
        <f t="shared" si="3"/>
        <v>78024.942885887402</v>
      </c>
    </row>
    <row r="21" spans="1:20" outlineLevel="1" x14ac:dyDescent="0.25">
      <c r="A21" s="44">
        <v>42916</v>
      </c>
      <c r="B21" s="45">
        <f>+'AMI COMMON'!B21*$B$3</f>
        <v>3173502.0152010005</v>
      </c>
      <c r="C21" s="46">
        <f>+'AMI COMMON'!C21*$B$3</f>
        <v>3173502.0152010005</v>
      </c>
      <c r="D21" s="45">
        <f>+'AMI COMMON'!D21*$B$3</f>
        <v>256263.18308669844</v>
      </c>
      <c r="E21" s="46">
        <f>+'AMI COMMON'!E21*$B$3</f>
        <v>35933.273624969697</v>
      </c>
      <c r="F21" s="47">
        <f t="shared" si="0"/>
        <v>-1455980.0460032579</v>
      </c>
      <c r="G21" s="48">
        <f t="shared" si="0"/>
        <v>-125502.42405878784</v>
      </c>
      <c r="H21" s="45">
        <f t="shared" si="1"/>
        <v>1717521.9691977426</v>
      </c>
      <c r="I21" s="46">
        <f t="shared" si="1"/>
        <v>3047999.5911422125</v>
      </c>
      <c r="J21" s="49">
        <f t="shared" si="2"/>
        <v>1330477.6219444699</v>
      </c>
      <c r="K21" s="50">
        <f>+'AMI COMMON'!K21*$B$3</f>
        <v>-465667.16768056445</v>
      </c>
      <c r="L21" s="46">
        <f t="shared" si="3"/>
        <v>77115.468311605044</v>
      </c>
    </row>
    <row r="22" spans="1:20" x14ac:dyDescent="0.25">
      <c r="A22" s="44">
        <v>42947</v>
      </c>
      <c r="B22" s="45">
        <f>+'AMI COMMON'!B22*$B$3</f>
        <v>3173502.0152010005</v>
      </c>
      <c r="C22" s="46">
        <f>+'AMI COMMON'!C22*$B$3</f>
        <v>3173502.0152010005</v>
      </c>
      <c r="D22" s="45">
        <f>+'AMI COMMON'!D22*$B$3</f>
        <v>256263.18308669844</v>
      </c>
      <c r="E22" s="46">
        <f>+'AMI COMMON'!E22*$B$3</f>
        <v>35933.287148969699</v>
      </c>
      <c r="F22" s="47">
        <f t="shared" si="0"/>
        <v>-1712243.2290899563</v>
      </c>
      <c r="G22" s="48">
        <f t="shared" si="0"/>
        <v>-161435.71120775753</v>
      </c>
      <c r="H22" s="45">
        <f t="shared" si="1"/>
        <v>1461258.7861110442</v>
      </c>
      <c r="I22" s="46">
        <f t="shared" si="1"/>
        <v>3012066.3039932428</v>
      </c>
      <c r="J22" s="49">
        <f t="shared" si="2"/>
        <v>1550807.5178821986</v>
      </c>
      <c r="K22" s="50">
        <f>+'AMI COMMON'!K22*$B$3</f>
        <v>-542782.63125876954</v>
      </c>
      <c r="L22" s="46">
        <f t="shared" si="3"/>
        <v>77115.46357820509</v>
      </c>
    </row>
    <row r="23" spans="1:20" x14ac:dyDescent="0.25">
      <c r="A23" s="44">
        <v>42978</v>
      </c>
      <c r="B23" s="45">
        <f>+'AMI COMMON'!B23*$B$3</f>
        <v>3173502.0152010005</v>
      </c>
      <c r="C23" s="46">
        <f>+'AMI COMMON'!C23*$B$3</f>
        <v>3173502.0152010005</v>
      </c>
      <c r="D23" s="45">
        <f>+'AMI COMMON'!D23*$B$3</f>
        <v>256263.18308669844</v>
      </c>
      <c r="E23" s="46">
        <f>+'AMI COMMON'!E23*$B$3</f>
        <v>35933.280386969702</v>
      </c>
      <c r="F23" s="47">
        <f t="shared" si="0"/>
        <v>-1968506.4121766547</v>
      </c>
      <c r="G23" s="48">
        <f t="shared" si="0"/>
        <v>-197368.99159472724</v>
      </c>
      <c r="H23" s="45">
        <f t="shared" si="1"/>
        <v>1204995.6030243458</v>
      </c>
      <c r="I23" s="46">
        <f t="shared" si="1"/>
        <v>2976133.0236062733</v>
      </c>
      <c r="J23" s="49">
        <f t="shared" si="2"/>
        <v>1771137.4205819275</v>
      </c>
      <c r="K23" s="50">
        <f>+'AMI COMMON'!K23*$B$3</f>
        <v>-619898.09720367449</v>
      </c>
      <c r="L23" s="46">
        <f t="shared" si="3"/>
        <v>77115.46594490495</v>
      </c>
    </row>
    <row r="24" spans="1:20" ht="14.4" x14ac:dyDescent="0.3">
      <c r="A24" s="44">
        <v>43008</v>
      </c>
      <c r="B24" s="45">
        <f>+'AMI COMMON'!B24*$B$3</f>
        <v>3648510.4372710004</v>
      </c>
      <c r="C24" s="46">
        <f>+'AMI COMMON'!C24*$B$3</f>
        <v>3648510.4372710004</v>
      </c>
      <c r="D24" s="45">
        <f>+'AMI COMMON'!D24*$B$3</f>
        <v>256263.18308669844</v>
      </c>
      <c r="E24" s="46">
        <f>+'AMI COMMON'!E24*$B$3</f>
        <v>37253.401197972576</v>
      </c>
      <c r="F24" s="47">
        <f t="shared" si="0"/>
        <v>-2224769.5952633531</v>
      </c>
      <c r="G24" s="48">
        <f t="shared" si="0"/>
        <v>-234622.3927926998</v>
      </c>
      <c r="H24" s="45">
        <f t="shared" si="1"/>
        <v>1423740.8420076473</v>
      </c>
      <c r="I24" s="46">
        <f t="shared" si="1"/>
        <v>3413888.0444783005</v>
      </c>
      <c r="J24" s="49">
        <f t="shared" si="2"/>
        <v>1990147.2024706532</v>
      </c>
      <c r="K24" s="50">
        <f>+'AMI COMMON'!K24*$B$3</f>
        <v>-696551.52086472837</v>
      </c>
      <c r="L24" s="46">
        <f t="shared" si="3"/>
        <v>76653.423661053879</v>
      </c>
      <c r="M24" s="3"/>
      <c r="N24" s="51"/>
      <c r="O24" s="51"/>
      <c r="P24" s="51"/>
      <c r="Q24" s="51"/>
      <c r="R24" s="51"/>
      <c r="S24" s="51"/>
      <c r="T24" s="51"/>
    </row>
    <row r="25" spans="1:20" ht="14.4" x14ac:dyDescent="0.3">
      <c r="A25" s="44">
        <v>43039</v>
      </c>
      <c r="B25" s="45">
        <f>+'AMI COMMON'!B25*$B$3</f>
        <v>3701167.9705350008</v>
      </c>
      <c r="C25" s="46">
        <f>+'AMI COMMON'!C25*$B$3</f>
        <v>3701167.9705350008</v>
      </c>
      <c r="D25" s="45">
        <f>+'AMI COMMON'!D25*$B$3</f>
        <v>256263.18308669844</v>
      </c>
      <c r="E25" s="46">
        <f>+'AMI COMMON'!E25*$B$3</f>
        <v>38719.879594171653</v>
      </c>
      <c r="F25" s="47">
        <f t="shared" si="0"/>
        <v>-2481032.7783500515</v>
      </c>
      <c r="G25" s="48">
        <f t="shared" si="0"/>
        <v>-273342.27238687145</v>
      </c>
      <c r="H25" s="45">
        <f t="shared" si="1"/>
        <v>1220135.1921849493</v>
      </c>
      <c r="I25" s="46">
        <f t="shared" si="1"/>
        <v>3427825.6981481295</v>
      </c>
      <c r="J25" s="49">
        <f t="shared" si="2"/>
        <v>2207690.5059631802</v>
      </c>
      <c r="K25" s="50">
        <f>+'AMI COMMON'!K25*$B$3</f>
        <v>-772691.67708711291</v>
      </c>
      <c r="L25" s="46">
        <f t="shared" si="3"/>
        <v>76140.156222384539</v>
      </c>
      <c r="M25" s="3"/>
      <c r="N25" s="51"/>
      <c r="O25" s="51"/>
      <c r="P25" s="51"/>
      <c r="Q25" s="51"/>
      <c r="R25" s="51"/>
      <c r="S25" s="51"/>
      <c r="T25" s="51"/>
    </row>
    <row r="26" spans="1:20" ht="14.4" x14ac:dyDescent="0.3">
      <c r="A26" s="44">
        <v>43069</v>
      </c>
      <c r="B26" s="45">
        <f>+'AMI COMMON'!B26*$B$3</f>
        <v>4128971.4352320009</v>
      </c>
      <c r="C26" s="46">
        <f>+'AMI COMMON'!C26*$B$3</f>
        <v>4128971.4352320009</v>
      </c>
      <c r="D26" s="45">
        <f>+'AMI COMMON'!D26*$B$3</f>
        <v>256263.18308669844</v>
      </c>
      <c r="E26" s="46">
        <f>+'AMI COMMON'!E26*$B$3</f>
        <v>40055.160784338266</v>
      </c>
      <c r="F26" s="47">
        <f t="shared" si="0"/>
        <v>-2737295.9614367499</v>
      </c>
      <c r="G26" s="48">
        <f t="shared" si="0"/>
        <v>-313397.4331712097</v>
      </c>
      <c r="H26" s="45">
        <f t="shared" si="1"/>
        <v>1391675.473795251</v>
      </c>
      <c r="I26" s="46">
        <f t="shared" si="1"/>
        <v>3815574.002060791</v>
      </c>
      <c r="J26" s="49">
        <f t="shared" si="2"/>
        <v>2423898.52826554</v>
      </c>
      <c r="K26" s="50">
        <f>+'AMI COMMON'!K26*$B$3</f>
        <v>-848364.48489293898</v>
      </c>
      <c r="L26" s="46">
        <f t="shared" si="3"/>
        <v>75672.807805826073</v>
      </c>
      <c r="M26" s="3"/>
      <c r="N26" s="51"/>
      <c r="O26" s="51"/>
      <c r="P26" s="51"/>
      <c r="Q26" s="51"/>
      <c r="R26" s="51"/>
      <c r="S26" s="51"/>
      <c r="T26" s="51"/>
    </row>
    <row r="27" spans="1:20" ht="14.4" x14ac:dyDescent="0.3">
      <c r="A27" s="44">
        <v>43100</v>
      </c>
      <c r="B27" s="45">
        <f>+'AMI COMMON'!B27*$B$3</f>
        <v>5100208.4834820013</v>
      </c>
      <c r="C27" s="46">
        <f>+'AMI COMMON'!C27*$B$3</f>
        <v>5100208.4834820013</v>
      </c>
      <c r="D27" s="45">
        <f>+'AMI COMMON'!D27*$B$3</f>
        <v>256263.18308669844</v>
      </c>
      <c r="E27" s="46">
        <f>+'AMI COMMON'!E27*$B$3</f>
        <v>48641.250099388715</v>
      </c>
      <c r="F27" s="47">
        <f t="shared" si="0"/>
        <v>-2993559.1445234483</v>
      </c>
      <c r="G27" s="48">
        <f t="shared" si="0"/>
        <v>-362038.68327059841</v>
      </c>
      <c r="H27" s="45">
        <f t="shared" si="1"/>
        <v>2106649.338958553</v>
      </c>
      <c r="I27" s="46">
        <f t="shared" si="1"/>
        <v>4738169.8002114026</v>
      </c>
      <c r="J27" s="49">
        <f t="shared" si="2"/>
        <v>2631520.4612528495</v>
      </c>
      <c r="K27" s="50">
        <f>+'AMI COMMON'!K27*$B$3</f>
        <v>-921032.16143849748</v>
      </c>
      <c r="L27" s="46">
        <f t="shared" si="3"/>
        <v>72667.676545558497</v>
      </c>
      <c r="M27" s="3"/>
      <c r="N27" s="51"/>
      <c r="O27" s="51"/>
      <c r="P27" s="51"/>
      <c r="Q27" s="51"/>
      <c r="R27" s="51"/>
      <c r="S27" s="51"/>
      <c r="T27" s="51"/>
    </row>
    <row r="28" spans="1:20" ht="14.4" x14ac:dyDescent="0.3">
      <c r="A28" s="44">
        <v>43131</v>
      </c>
      <c r="B28" s="45">
        <f>+'AMI COMMON'!B28*$B$3</f>
        <v>6273930.3151140008</v>
      </c>
      <c r="C28" s="46">
        <f>+'AMI COMMON'!C28*$B$3</f>
        <v>6273930.3151140008</v>
      </c>
      <c r="D28" s="45">
        <f>+'AMI COMMON'!D28*$B$3</f>
        <v>187194.63918069363</v>
      </c>
      <c r="E28" s="46">
        <f>+'AMI COMMON'!E28*$B$3</f>
        <v>58643.554148879353</v>
      </c>
      <c r="F28" s="47">
        <f t="shared" si="0"/>
        <v>-3180753.7837041421</v>
      </c>
      <c r="G28" s="48">
        <f t="shared" si="0"/>
        <v>-420682.23741947778</v>
      </c>
      <c r="H28" s="45">
        <f t="shared" si="1"/>
        <v>3093176.5314098587</v>
      </c>
      <c r="I28" s="46">
        <f t="shared" si="1"/>
        <v>5853248.0776945231</v>
      </c>
      <c r="J28" s="49">
        <f t="shared" si="2"/>
        <v>2760071.5462846644</v>
      </c>
      <c r="K28" s="50">
        <f>+'AMI COMMON'!K28*$B$3</f>
        <v>-948027.88929517823</v>
      </c>
      <c r="L28" s="46">
        <f t="shared" si="3"/>
        <v>26995.727856680751</v>
      </c>
      <c r="M28" s="3"/>
      <c r="N28" s="51"/>
      <c r="O28" s="51"/>
      <c r="P28" s="51"/>
      <c r="Q28" s="51"/>
      <c r="R28" s="51"/>
      <c r="S28" s="51"/>
      <c r="T28" s="51"/>
    </row>
    <row r="29" spans="1:20" x14ac:dyDescent="0.25">
      <c r="A29" s="44">
        <v>43159</v>
      </c>
      <c r="B29" s="45">
        <f>+'AMI COMMON'!B29*$B$3</f>
        <v>7425428.1406410001</v>
      </c>
      <c r="C29" s="46">
        <f>+'AMI COMMON'!C29*$B$3</f>
        <v>7425428.1406410001</v>
      </c>
      <c r="D29" s="45">
        <f>+'AMI COMMON'!D29*$B$3</f>
        <v>187194.63918069363</v>
      </c>
      <c r="E29" s="46">
        <f>+'AMI COMMON'!E29*$B$3</f>
        <v>65105.737255733737</v>
      </c>
      <c r="F29" s="47">
        <f t="shared" si="0"/>
        <v>-3367948.4228848359</v>
      </c>
      <c r="G29" s="48">
        <f t="shared" si="0"/>
        <v>-485787.97467521153</v>
      </c>
      <c r="H29" s="45">
        <f t="shared" si="1"/>
        <v>4057479.7177561643</v>
      </c>
      <c r="I29" s="46">
        <f t="shared" si="1"/>
        <v>6939640.165965789</v>
      </c>
      <c r="J29" s="49">
        <f t="shared" si="2"/>
        <v>2882160.4482096247</v>
      </c>
      <c r="K29" s="50">
        <f>+'AMI COMMON'!K29*$B$3</f>
        <v>-973666.55869941995</v>
      </c>
      <c r="L29" s="46">
        <f t="shared" si="3"/>
        <v>25638.669404241722</v>
      </c>
      <c r="M29" s="52"/>
      <c r="N29" s="51"/>
      <c r="O29" s="51"/>
      <c r="P29" s="51"/>
      <c r="Q29" s="51"/>
      <c r="R29" s="51"/>
      <c r="S29" s="51"/>
      <c r="T29" s="51"/>
    </row>
    <row r="30" spans="1:20" x14ac:dyDescent="0.25">
      <c r="A30" s="44">
        <v>43190</v>
      </c>
      <c r="B30" s="45">
        <f>+'AMI COMMON'!B30*$B$3</f>
        <v>7425428.1406410001</v>
      </c>
      <c r="C30" s="46">
        <f>+'AMI COMMON'!C30*$B$3</f>
        <v>7425428.1406410001</v>
      </c>
      <c r="D30" s="45">
        <f>+'AMI COMMON'!D30*$B$3</f>
        <v>187194.63918069363</v>
      </c>
      <c r="E30" s="46">
        <f>+'AMI COMMON'!E30*$B$3</f>
        <v>68305.938248177525</v>
      </c>
      <c r="F30" s="47">
        <f t="shared" si="0"/>
        <v>-3555143.0620655296</v>
      </c>
      <c r="G30" s="48">
        <f t="shared" si="0"/>
        <v>-554093.91292338911</v>
      </c>
      <c r="H30" s="45">
        <f t="shared" si="1"/>
        <v>3870285.0785754705</v>
      </c>
      <c r="I30" s="46">
        <f t="shared" si="1"/>
        <v>6871334.227717611</v>
      </c>
      <c r="J30" s="49">
        <f t="shared" si="2"/>
        <v>3001049.1491421405</v>
      </c>
      <c r="K30" s="50">
        <f>+'AMI COMMON'!K30*$B$3</f>
        <v>-998633.18589524832</v>
      </c>
      <c r="L30" s="46">
        <f t="shared" si="3"/>
        <v>24966.627195828361</v>
      </c>
      <c r="M30" s="52"/>
      <c r="N30" s="51"/>
      <c r="O30" s="51"/>
      <c r="P30" s="51"/>
      <c r="Q30" s="51"/>
      <c r="R30" s="51"/>
      <c r="S30" s="51"/>
      <c r="T30" s="51"/>
    </row>
    <row r="31" spans="1:20" x14ac:dyDescent="0.25">
      <c r="A31" s="44">
        <v>43220</v>
      </c>
      <c r="B31" s="45">
        <f>+'AMI COMMON'!B31*$B$3</f>
        <v>7589331.3931050003</v>
      </c>
      <c r="C31" s="46">
        <f>+'AMI COMMON'!C31*$B$3</f>
        <v>7589331.3931050003</v>
      </c>
      <c r="D31" s="45">
        <f>+'AMI COMMON'!D31*$B$3</f>
        <v>187194.63918069363</v>
      </c>
      <c r="E31" s="46">
        <f>+'AMI COMMON'!E31*$B$3</f>
        <v>68761.452703983727</v>
      </c>
      <c r="F31" s="47">
        <f t="shared" si="0"/>
        <v>-3742337.7012462234</v>
      </c>
      <c r="G31" s="48">
        <f t="shared" si="0"/>
        <v>-622855.36562737287</v>
      </c>
      <c r="H31" s="45">
        <f t="shared" si="1"/>
        <v>3846993.6918587768</v>
      </c>
      <c r="I31" s="46">
        <f t="shared" si="1"/>
        <v>6966476.0274776276</v>
      </c>
      <c r="J31" s="49">
        <f t="shared" si="2"/>
        <v>3119482.3356188508</v>
      </c>
      <c r="K31" s="50">
        <f>+'AMI COMMON'!K31*$B$3</f>
        <v>-1023504.1550553574</v>
      </c>
      <c r="L31" s="46">
        <f t="shared" si="3"/>
        <v>24870.96916010906</v>
      </c>
      <c r="M31" s="52"/>
      <c r="N31" s="53"/>
      <c r="O31" s="51"/>
      <c r="P31" s="51"/>
      <c r="Q31" s="51"/>
      <c r="R31" s="51"/>
      <c r="S31" s="51"/>
      <c r="T31" s="51"/>
    </row>
    <row r="32" spans="1:20" x14ac:dyDescent="0.25">
      <c r="A32" s="44">
        <v>43251</v>
      </c>
      <c r="B32" s="45">
        <f>+'AMI COMMON'!B32*$B$3</f>
        <v>7617115.612617</v>
      </c>
      <c r="C32" s="46">
        <f>+'AMI COMMON'!C32*$B$3</f>
        <v>7617115.612617</v>
      </c>
      <c r="D32" s="45">
        <f>+'AMI COMMON'!D32*$B$3</f>
        <v>187194.63918069363</v>
      </c>
      <c r="E32" s="46">
        <f>+'AMI COMMON'!E32*$B$3</f>
        <v>57620.886451219958</v>
      </c>
      <c r="F32" s="47">
        <f t="shared" si="0"/>
        <v>-3929532.3404269172</v>
      </c>
      <c r="G32" s="48">
        <f t="shared" si="0"/>
        <v>-680476.25207859278</v>
      </c>
      <c r="H32" s="45">
        <f t="shared" si="1"/>
        <v>3687583.2721900828</v>
      </c>
      <c r="I32" s="46">
        <f t="shared" si="1"/>
        <v>6936639.3605384072</v>
      </c>
      <c r="J32" s="49">
        <f t="shared" si="2"/>
        <v>3249056.0883483244</v>
      </c>
      <c r="K32" s="50">
        <f>+'AMI COMMON'!K32*$B$3</f>
        <v>-1050714.6431285469</v>
      </c>
      <c r="L32" s="46">
        <f t="shared" si="3"/>
        <v>27210.48807318951</v>
      </c>
      <c r="M32" s="52"/>
      <c r="N32" s="51"/>
      <c r="O32" s="51"/>
      <c r="P32" s="51"/>
      <c r="Q32" s="51"/>
      <c r="R32" s="51"/>
      <c r="S32" s="51"/>
      <c r="T32" s="51"/>
    </row>
    <row r="33" spans="1:20" x14ac:dyDescent="0.25">
      <c r="A33" s="44">
        <v>43281</v>
      </c>
      <c r="B33" s="45">
        <f>+'AMI COMMON'!B33*$B$3</f>
        <v>14577883.679603999</v>
      </c>
      <c r="C33" s="46">
        <f>+'AMI COMMON'!C33*$B$3</f>
        <v>14577883.679603999</v>
      </c>
      <c r="D33" s="45">
        <f>+'AMI COMMON'!D33*$B$3</f>
        <v>187194.63918069363</v>
      </c>
      <c r="E33" s="46">
        <f>+'AMI COMMON'!E33*$B$3</f>
        <v>159284.61369065</v>
      </c>
      <c r="F33" s="47">
        <f t="shared" si="0"/>
        <v>-4116726.979607611</v>
      </c>
      <c r="G33" s="48">
        <f t="shared" si="0"/>
        <v>-839760.86576924275</v>
      </c>
      <c r="H33" s="45">
        <f t="shared" si="1"/>
        <v>10461156.699996389</v>
      </c>
      <c r="I33" s="46">
        <f t="shared" si="1"/>
        <v>13738122.813834757</v>
      </c>
      <c r="J33" s="49">
        <f t="shared" si="2"/>
        <v>3276966.1138383672</v>
      </c>
      <c r="K33" s="50">
        <f>+'AMI COMMON'!K33*$B$3</f>
        <v>-1056575.7484814562</v>
      </c>
      <c r="L33" s="46">
        <f t="shared" si="3"/>
        <v>5861.1053529093042</v>
      </c>
      <c r="M33" s="52"/>
      <c r="N33" s="51"/>
      <c r="O33" s="51"/>
      <c r="P33" s="51"/>
      <c r="Q33" s="51"/>
      <c r="R33" s="51"/>
      <c r="S33" s="51"/>
      <c r="T33" s="51"/>
    </row>
    <row r="34" spans="1:20" x14ac:dyDescent="0.25">
      <c r="A34" s="44">
        <v>43312</v>
      </c>
      <c r="B34" s="45">
        <f>+'AMI COMMON'!B34*$B$3</f>
        <v>14577883.679603999</v>
      </c>
      <c r="C34" s="46">
        <f>+'AMI COMMON'!C34*$B$3</f>
        <v>14577883.679603999</v>
      </c>
      <c r="D34" s="45">
        <f>+'AMI COMMON'!D34*$B$3</f>
        <v>187194.63918069363</v>
      </c>
      <c r="E34" s="46">
        <f>+'AMI COMMON'!E34*$B$3</f>
        <v>290705.42594765004</v>
      </c>
      <c r="F34" s="47">
        <f t="shared" ref="F34:F45" si="4">+F33-D34</f>
        <v>-4303921.6187883047</v>
      </c>
      <c r="G34" s="48">
        <f t="shared" ref="G34:G45" si="5">+G33-E34</f>
        <v>-1130466.2917168927</v>
      </c>
      <c r="H34" s="45">
        <f t="shared" ref="H34:H45" si="6">B34+F34</f>
        <v>10273962.060815696</v>
      </c>
      <c r="I34" s="46">
        <f t="shared" ref="I34:I45" si="7">C34+G34</f>
        <v>13447417.387887107</v>
      </c>
      <c r="J34" s="49">
        <f t="shared" ref="J34:J45" si="8">I34-H34</f>
        <v>3173455.3270714115</v>
      </c>
      <c r="K34" s="50">
        <f>+'AMI COMMON'!K34*$B$3</f>
        <v>-1034838.483260395</v>
      </c>
      <c r="L34" s="46">
        <f t="shared" ref="L34:L45" si="9">-K34+K33</f>
        <v>-21737.265221061185</v>
      </c>
      <c r="M34" s="52"/>
      <c r="N34" s="51"/>
      <c r="O34" s="51"/>
      <c r="P34" s="51"/>
      <c r="Q34" s="51"/>
      <c r="R34" s="51"/>
      <c r="S34" s="51"/>
      <c r="T34" s="51"/>
    </row>
    <row r="35" spans="1:20" x14ac:dyDescent="0.25">
      <c r="A35" s="44">
        <v>43343</v>
      </c>
      <c r="B35" s="45">
        <f>+'AMI COMMON'!B35*$B$3</f>
        <v>14577883.679603999</v>
      </c>
      <c r="C35" s="46">
        <f>+'AMI COMMON'!C35*$B$3</f>
        <v>14577883.679603999</v>
      </c>
      <c r="D35" s="45">
        <f>+'AMI COMMON'!D35*$B$3</f>
        <v>187194.63918069363</v>
      </c>
      <c r="E35" s="46">
        <f>+'AMI COMMON'!E35*$B$3</f>
        <v>290705.42594765004</v>
      </c>
      <c r="F35" s="47">
        <f t="shared" si="4"/>
        <v>-4491116.2579689985</v>
      </c>
      <c r="G35" s="48">
        <f t="shared" si="5"/>
        <v>-1421171.7176645428</v>
      </c>
      <c r="H35" s="45">
        <f t="shared" si="6"/>
        <v>10086767.421635002</v>
      </c>
      <c r="I35" s="46">
        <f t="shared" si="7"/>
        <v>13156711.961939456</v>
      </c>
      <c r="J35" s="49">
        <f t="shared" si="8"/>
        <v>3069944.540304454</v>
      </c>
      <c r="K35" s="50">
        <f>+'AMI COMMON'!K35*$B$3</f>
        <v>-1013101.2180393345</v>
      </c>
      <c r="L35" s="46">
        <f t="shared" si="9"/>
        <v>-21737.265221060487</v>
      </c>
      <c r="M35" s="52"/>
      <c r="N35" s="51"/>
      <c r="O35" s="51"/>
      <c r="P35" s="51"/>
      <c r="Q35" s="51"/>
      <c r="R35" s="51"/>
      <c r="S35" s="51"/>
      <c r="T35" s="51"/>
    </row>
    <row r="36" spans="1:20" x14ac:dyDescent="0.25">
      <c r="A36" s="44">
        <v>43373</v>
      </c>
      <c r="B36" s="45">
        <f>+'AMI COMMON'!B36*$B$3</f>
        <v>14577883.679603999</v>
      </c>
      <c r="C36" s="46">
        <f>+'AMI COMMON'!C36*$B$3</f>
        <v>14577883.679603999</v>
      </c>
      <c r="D36" s="45">
        <f>+'AMI COMMON'!D36*$B$3</f>
        <v>187194.63918069363</v>
      </c>
      <c r="E36" s="46">
        <f>+'AMI COMMON'!E36*$B$3</f>
        <v>290705.42594765004</v>
      </c>
      <c r="F36" s="47">
        <f t="shared" si="4"/>
        <v>-4678310.8971496923</v>
      </c>
      <c r="G36" s="48">
        <f t="shared" si="5"/>
        <v>-1711877.1436121929</v>
      </c>
      <c r="H36" s="45">
        <f t="shared" si="6"/>
        <v>9899572.7824543081</v>
      </c>
      <c r="I36" s="46">
        <f t="shared" si="7"/>
        <v>12866006.535991807</v>
      </c>
      <c r="J36" s="49">
        <f t="shared" si="8"/>
        <v>2966433.7535374984</v>
      </c>
      <c r="K36" s="50">
        <f>+'AMI COMMON'!K36*$B$3</f>
        <v>-991363.95281827368</v>
      </c>
      <c r="L36" s="46">
        <f t="shared" si="9"/>
        <v>-21737.265221060836</v>
      </c>
      <c r="M36" s="52"/>
      <c r="N36" s="51"/>
      <c r="O36" s="51"/>
      <c r="P36" s="51"/>
      <c r="Q36" s="51"/>
      <c r="R36" s="51"/>
      <c r="S36" s="51"/>
      <c r="T36" s="51"/>
    </row>
    <row r="37" spans="1:20" x14ac:dyDescent="0.25">
      <c r="A37" s="44">
        <v>43404</v>
      </c>
      <c r="B37" s="45">
        <f>+'AMI COMMON'!B37*$B$3</f>
        <v>14577883.679603999</v>
      </c>
      <c r="C37" s="46">
        <f>+'AMI COMMON'!C37*$B$3</f>
        <v>14577883.679603999</v>
      </c>
      <c r="D37" s="45">
        <f>+'AMI COMMON'!D37*$B$3</f>
        <v>187194.63918069363</v>
      </c>
      <c r="E37" s="46">
        <f>+'AMI COMMON'!E37*$B$3</f>
        <v>290705.42594765004</v>
      </c>
      <c r="F37" s="47">
        <f t="shared" si="4"/>
        <v>-4865505.5363303861</v>
      </c>
      <c r="G37" s="48">
        <f t="shared" si="5"/>
        <v>-2002582.569559843</v>
      </c>
      <c r="H37" s="45">
        <f t="shared" si="6"/>
        <v>9712378.1432736143</v>
      </c>
      <c r="I37" s="46">
        <f t="shared" si="7"/>
        <v>12575301.110044157</v>
      </c>
      <c r="J37" s="49">
        <f t="shared" si="8"/>
        <v>2862922.9667705428</v>
      </c>
      <c r="K37" s="50">
        <f>+'AMI COMMON'!K37*$B$3</f>
        <v>-969626.68759721285</v>
      </c>
      <c r="L37" s="46">
        <f t="shared" si="9"/>
        <v>-21737.265221060836</v>
      </c>
      <c r="M37" s="52"/>
      <c r="N37" s="51"/>
      <c r="O37" s="51"/>
      <c r="P37" s="51"/>
      <c r="Q37" s="51"/>
      <c r="R37" s="51"/>
      <c r="S37" s="51"/>
      <c r="T37" s="51"/>
    </row>
    <row r="38" spans="1:20" x14ac:dyDescent="0.25">
      <c r="A38" s="44">
        <v>43434</v>
      </c>
      <c r="B38" s="45">
        <f>+'AMI COMMON'!B38*$B$3</f>
        <v>14577883.679603999</v>
      </c>
      <c r="C38" s="46">
        <f>+'AMI COMMON'!C38*$B$3</f>
        <v>14577883.679603999</v>
      </c>
      <c r="D38" s="45">
        <f>+'AMI COMMON'!D38*$B$3</f>
        <v>187194.63918069363</v>
      </c>
      <c r="E38" s="46">
        <f>+'AMI COMMON'!E38*$B$3</f>
        <v>290705.42594765004</v>
      </c>
      <c r="F38" s="47">
        <f t="shared" si="4"/>
        <v>-5052700.1755110798</v>
      </c>
      <c r="G38" s="48">
        <f t="shared" si="5"/>
        <v>-2293287.9955074931</v>
      </c>
      <c r="H38" s="45">
        <f t="shared" si="6"/>
        <v>9525183.5040929206</v>
      </c>
      <c r="I38" s="46">
        <f t="shared" si="7"/>
        <v>12284595.684096506</v>
      </c>
      <c r="J38" s="49">
        <f t="shared" si="8"/>
        <v>2759412.1800035853</v>
      </c>
      <c r="K38" s="50">
        <f>+'AMI COMMON'!K38*$B$3</f>
        <v>-947889.42237615201</v>
      </c>
      <c r="L38" s="46">
        <f t="shared" si="9"/>
        <v>-21737.265221060836</v>
      </c>
      <c r="M38" s="52"/>
      <c r="N38" s="51"/>
      <c r="O38" s="51"/>
      <c r="P38" s="51"/>
      <c r="Q38" s="51"/>
      <c r="R38" s="51"/>
      <c r="S38" s="51"/>
      <c r="T38" s="51"/>
    </row>
    <row r="39" spans="1:20" x14ac:dyDescent="0.25">
      <c r="A39" s="44">
        <v>43465</v>
      </c>
      <c r="B39" s="45">
        <f>+'AMI COMMON'!B39*$B$3</f>
        <v>14577883.679603999</v>
      </c>
      <c r="C39" s="46">
        <f>+'AMI COMMON'!C39*$B$3</f>
        <v>14577883.679603999</v>
      </c>
      <c r="D39" s="45">
        <f>+'AMI COMMON'!D39*$B$3</f>
        <v>187194.63918069363</v>
      </c>
      <c r="E39" s="46">
        <f>+'AMI COMMON'!E39*$B$3</f>
        <v>290705.42594765004</v>
      </c>
      <c r="F39" s="47">
        <f t="shared" si="4"/>
        <v>-5239894.8146917736</v>
      </c>
      <c r="G39" s="48">
        <f t="shared" si="5"/>
        <v>-2583993.421455143</v>
      </c>
      <c r="H39" s="45">
        <f t="shared" si="6"/>
        <v>9337988.8649122268</v>
      </c>
      <c r="I39" s="46">
        <f t="shared" si="7"/>
        <v>11993890.258148856</v>
      </c>
      <c r="J39" s="49">
        <f t="shared" si="8"/>
        <v>2655901.3932366297</v>
      </c>
      <c r="K39" s="50">
        <f>+'AMI COMMON'!K39*$B$3</f>
        <v>-926152.15715509106</v>
      </c>
      <c r="L39" s="46">
        <f t="shared" si="9"/>
        <v>-21737.265221060952</v>
      </c>
      <c r="M39" s="52"/>
      <c r="N39" s="51"/>
      <c r="O39" s="51"/>
      <c r="P39" s="51"/>
      <c r="Q39" s="51"/>
      <c r="R39" s="51"/>
      <c r="S39" s="51"/>
      <c r="T39" s="51"/>
    </row>
    <row r="40" spans="1:20" x14ac:dyDescent="0.25">
      <c r="A40" s="44">
        <v>43496</v>
      </c>
      <c r="B40" s="45">
        <f>+'AMI COMMON'!B40*$B$3</f>
        <v>14577883.679603999</v>
      </c>
      <c r="C40" s="46">
        <f>+'AMI COMMON'!C40*$B$3</f>
        <v>14577883.679603999</v>
      </c>
      <c r="D40" s="45">
        <f>+'AMI COMMON'!D40*$B$3</f>
        <v>298349.92427081446</v>
      </c>
      <c r="E40" s="46">
        <f>+'AMI COMMON'!E40*$B$3</f>
        <v>290705.42594765004</v>
      </c>
      <c r="F40" s="47">
        <f t="shared" si="4"/>
        <v>-5538244.7389625879</v>
      </c>
      <c r="G40" s="48">
        <f t="shared" si="5"/>
        <v>-2874698.8474027929</v>
      </c>
      <c r="H40" s="45">
        <f t="shared" si="6"/>
        <v>9039638.9406414106</v>
      </c>
      <c r="I40" s="46">
        <f t="shared" si="7"/>
        <v>11703184.832201207</v>
      </c>
      <c r="J40" s="49">
        <f t="shared" si="8"/>
        <v>2663545.8915597964</v>
      </c>
      <c r="K40" s="50">
        <f>+'AMI COMMON'!K40*$B$3</f>
        <v>-927757.50180295529</v>
      </c>
      <c r="L40" s="46">
        <f t="shared" si="9"/>
        <v>1605.344647864229</v>
      </c>
      <c r="M40" s="52"/>
      <c r="N40" s="51"/>
      <c r="O40" s="51"/>
      <c r="P40" s="51"/>
      <c r="Q40" s="51"/>
      <c r="R40" s="51"/>
      <c r="S40" s="51"/>
      <c r="T40" s="51"/>
    </row>
    <row r="41" spans="1:20" x14ac:dyDescent="0.25">
      <c r="A41" s="44">
        <v>43524</v>
      </c>
      <c r="B41" s="45">
        <f>+'AMI COMMON'!B41*$B$3</f>
        <v>14577883.679603999</v>
      </c>
      <c r="C41" s="46">
        <f>+'AMI COMMON'!C41*$B$3</f>
        <v>14577883.679603999</v>
      </c>
      <c r="D41" s="45">
        <f>+'AMI COMMON'!D41*$B$3</f>
        <v>298349.92427081446</v>
      </c>
      <c r="E41" s="46">
        <f>+'AMI COMMON'!E41*$B$3</f>
        <v>290705.42594765004</v>
      </c>
      <c r="F41" s="47">
        <f t="shared" si="4"/>
        <v>-5836594.6632334022</v>
      </c>
      <c r="G41" s="48">
        <f t="shared" si="5"/>
        <v>-3165404.2733504428</v>
      </c>
      <c r="H41" s="45">
        <f t="shared" si="6"/>
        <v>8741289.0163705982</v>
      </c>
      <c r="I41" s="46">
        <f t="shared" si="7"/>
        <v>11412479.406253558</v>
      </c>
      <c r="J41" s="49">
        <f t="shared" si="8"/>
        <v>2671190.3898829594</v>
      </c>
      <c r="K41" s="50">
        <f>+'AMI COMMON'!K41*$B$3</f>
        <v>-929362.84645082022</v>
      </c>
      <c r="L41" s="46">
        <f t="shared" si="9"/>
        <v>1605.3446478649275</v>
      </c>
      <c r="M41" s="52"/>
      <c r="N41" s="51"/>
      <c r="O41" s="51"/>
      <c r="P41" s="51"/>
      <c r="Q41" s="51"/>
      <c r="R41" s="51"/>
      <c r="S41" s="51"/>
      <c r="T41" s="51"/>
    </row>
    <row r="42" spans="1:20" x14ac:dyDescent="0.25">
      <c r="A42" s="44">
        <v>43555</v>
      </c>
      <c r="B42" s="45">
        <f>+'AMI COMMON'!B42*$B$3</f>
        <v>14577883.679603999</v>
      </c>
      <c r="C42" s="46">
        <f>+'AMI COMMON'!C42*$B$3</f>
        <v>14577883.679603999</v>
      </c>
      <c r="D42" s="45">
        <f>+'AMI COMMON'!D42*$B$3</f>
        <v>298349.92427081446</v>
      </c>
      <c r="E42" s="46">
        <f>+'AMI COMMON'!E42*$B$3</f>
        <v>290705.42594765004</v>
      </c>
      <c r="F42" s="47">
        <f t="shared" si="4"/>
        <v>-6134944.5875042165</v>
      </c>
      <c r="G42" s="48">
        <f t="shared" si="5"/>
        <v>-3456109.6992980926</v>
      </c>
      <c r="H42" s="45">
        <f t="shared" si="6"/>
        <v>8442939.0920997821</v>
      </c>
      <c r="I42" s="46">
        <f t="shared" si="7"/>
        <v>11121773.980305906</v>
      </c>
      <c r="J42" s="49">
        <f t="shared" si="8"/>
        <v>2678834.8882061243</v>
      </c>
      <c r="K42" s="50">
        <f>+'AMI COMMON'!K42*$B$3</f>
        <v>-930968.19109868456</v>
      </c>
      <c r="L42" s="46">
        <f t="shared" si="9"/>
        <v>1605.3446478643455</v>
      </c>
      <c r="M42" s="52"/>
      <c r="N42" s="51"/>
      <c r="O42" s="51"/>
      <c r="P42" s="51"/>
      <c r="Q42" s="51"/>
      <c r="R42" s="51"/>
      <c r="S42" s="51"/>
      <c r="T42" s="51"/>
    </row>
    <row r="43" spans="1:20" x14ac:dyDescent="0.25">
      <c r="A43" s="44">
        <v>43585</v>
      </c>
      <c r="B43" s="45">
        <f>+'AMI COMMON'!B43*$B$3</f>
        <v>14577883.679603999</v>
      </c>
      <c r="C43" s="46">
        <f>+'AMI COMMON'!C43*$B$3</f>
        <v>14577883.679603999</v>
      </c>
      <c r="D43" s="45">
        <f>+'AMI COMMON'!D43*$B$3</f>
        <v>298349.92427081446</v>
      </c>
      <c r="E43" s="46">
        <f>+'AMI COMMON'!E43*$B$3</f>
        <v>290705.42594765004</v>
      </c>
      <c r="F43" s="47">
        <f t="shared" si="4"/>
        <v>-6433294.5117750308</v>
      </c>
      <c r="G43" s="48">
        <f t="shared" si="5"/>
        <v>-3746815.1252457425</v>
      </c>
      <c r="H43" s="45">
        <f t="shared" si="6"/>
        <v>8144589.1678289687</v>
      </c>
      <c r="I43" s="46">
        <f t="shared" si="7"/>
        <v>10831068.554358257</v>
      </c>
      <c r="J43" s="49">
        <f t="shared" si="8"/>
        <v>2686479.3865292883</v>
      </c>
      <c r="K43" s="50">
        <f>+'AMI COMMON'!K43*$B$3</f>
        <v>-932573.53574654914</v>
      </c>
      <c r="L43" s="46">
        <f t="shared" si="9"/>
        <v>1605.3446478645783</v>
      </c>
      <c r="M43" s="52"/>
      <c r="N43" s="51"/>
      <c r="O43" s="51"/>
      <c r="P43" s="51"/>
      <c r="Q43" s="51"/>
      <c r="R43" s="51"/>
      <c r="S43" s="51"/>
      <c r="T43" s="51"/>
    </row>
    <row r="44" spans="1:20" x14ac:dyDescent="0.25">
      <c r="A44" s="44">
        <v>43616</v>
      </c>
      <c r="B44" s="45">
        <f>+'AMI COMMON'!B44*$B$3</f>
        <v>14577883.679603999</v>
      </c>
      <c r="C44" s="46">
        <f>+'AMI COMMON'!C44*$B$3</f>
        <v>14577883.679603999</v>
      </c>
      <c r="D44" s="45">
        <f>+'AMI COMMON'!D44*$B$3</f>
        <v>298349.92427081446</v>
      </c>
      <c r="E44" s="46">
        <f>+'AMI COMMON'!E44*$B$3</f>
        <v>290705.42594765004</v>
      </c>
      <c r="F44" s="47">
        <f t="shared" si="4"/>
        <v>-6731644.436045845</v>
      </c>
      <c r="G44" s="48">
        <f t="shared" si="5"/>
        <v>-4037520.5511933924</v>
      </c>
      <c r="H44" s="45">
        <f t="shared" si="6"/>
        <v>7846239.2435581544</v>
      </c>
      <c r="I44" s="46">
        <f t="shared" si="7"/>
        <v>10540363.128410608</v>
      </c>
      <c r="J44" s="49">
        <f t="shared" si="8"/>
        <v>2694123.8848524531</v>
      </c>
      <c r="K44" s="50">
        <f>+'AMI COMMON'!K44*$B$3</f>
        <v>-934178.88039441372</v>
      </c>
      <c r="L44" s="46">
        <f t="shared" si="9"/>
        <v>1605.3446478645783</v>
      </c>
      <c r="M44" s="52"/>
      <c r="N44" s="51"/>
      <c r="O44" s="51"/>
      <c r="P44" s="51"/>
      <c r="Q44" s="51"/>
      <c r="R44" s="51"/>
      <c r="S44" s="51"/>
      <c r="T44" s="51"/>
    </row>
    <row r="45" spans="1:20" x14ac:dyDescent="0.25">
      <c r="A45" s="44">
        <v>43646</v>
      </c>
      <c r="B45" s="45">
        <f>+'AMI COMMON'!B45*$B$3</f>
        <v>14577883.679603999</v>
      </c>
      <c r="C45" s="46">
        <f>+'AMI COMMON'!C45*$B$3</f>
        <v>14577883.679603999</v>
      </c>
      <c r="D45" s="45">
        <f>+'AMI COMMON'!D45*$B$3</f>
        <v>298349.92427081446</v>
      </c>
      <c r="E45" s="46">
        <f>+'AMI COMMON'!E45*$B$3</f>
        <v>290705.42594765004</v>
      </c>
      <c r="F45" s="47">
        <f t="shared" si="4"/>
        <v>-7029994.3603166593</v>
      </c>
      <c r="G45" s="48">
        <f t="shared" si="5"/>
        <v>-4328225.9771410422</v>
      </c>
      <c r="H45" s="45">
        <f t="shared" si="6"/>
        <v>7547889.3192873402</v>
      </c>
      <c r="I45" s="46">
        <f t="shared" si="7"/>
        <v>10249657.702462956</v>
      </c>
      <c r="J45" s="49">
        <f t="shared" si="8"/>
        <v>2701768.3831756162</v>
      </c>
      <c r="K45" s="50">
        <f>+'AMI COMMON'!K45*$B$3</f>
        <v>-935784.22504227806</v>
      </c>
      <c r="L45" s="46">
        <f t="shared" si="9"/>
        <v>1605.3446478643455</v>
      </c>
      <c r="M45" s="52"/>
      <c r="N45" s="51"/>
      <c r="O45" s="51"/>
      <c r="P45" s="51"/>
      <c r="Q45" s="51"/>
      <c r="R45" s="51"/>
      <c r="S45" s="51"/>
      <c r="T45" s="51"/>
    </row>
    <row r="46" spans="1:20" ht="13.8" thickBot="1" x14ac:dyDescent="0.3">
      <c r="A46" s="54"/>
      <c r="B46" s="55"/>
      <c r="C46" s="56"/>
      <c r="D46" s="55"/>
      <c r="E46" s="56"/>
      <c r="F46" s="55"/>
      <c r="G46" s="56"/>
      <c r="H46" s="55"/>
      <c r="I46" s="56"/>
      <c r="J46" s="57"/>
      <c r="K46" s="56"/>
      <c r="L46" s="56"/>
      <c r="M46" s="52"/>
      <c r="N46" s="51"/>
      <c r="O46" s="51"/>
      <c r="P46" s="51"/>
      <c r="Q46" s="51"/>
      <c r="R46" s="51"/>
      <c r="S46" s="51"/>
      <c r="T46" s="51"/>
    </row>
    <row r="47" spans="1:20" ht="13.8" thickBot="1" x14ac:dyDescent="0.3">
      <c r="A47" s="58"/>
      <c r="B47" s="58">
        <f>(B21+B33+SUM(B22:B32)*2)/24</f>
        <v>5677732.4005368762</v>
      </c>
      <c r="C47" s="59">
        <f>(C21+C33+SUM(C22:C32)*2)/24</f>
        <v>5677732.4005368762</v>
      </c>
      <c r="D47" s="58">
        <f>SUM(D22:D46)</f>
        <v>5574014.3143134015</v>
      </c>
      <c r="E47" s="59">
        <f>SUM(E22:E46)</f>
        <v>4202723.5530822547</v>
      </c>
      <c r="F47" s="58">
        <f>(F21+F33+SUM(F22:F32)*2)/24</f>
        <v>-2889956.3286644421</v>
      </c>
      <c r="G47" s="59">
        <f>(G21+G33+SUM(G22:G32)*2)/24</f>
        <v>-399061.07267182693</v>
      </c>
      <c r="H47" s="58">
        <f>(H21+H33+SUM(H22:H32)*2)/24</f>
        <v>2787776.0718724341</v>
      </c>
      <c r="I47" s="59">
        <f>(I21+I33+SUM(I22:I32)*2)/24</f>
        <v>5278671.3278650483</v>
      </c>
      <c r="J47" s="60">
        <f>I47-H47</f>
        <v>2490895.2559926142</v>
      </c>
      <c r="K47" s="61">
        <f>(K21+K33+SUM(K22:K32)*2)/24</f>
        <v>-846415.7052417068</v>
      </c>
      <c r="L47" s="61">
        <f>SUM(L22:L46)</f>
        <v>470117.05736171361</v>
      </c>
      <c r="M47" s="52"/>
      <c r="N47" s="62"/>
      <c r="O47" s="63"/>
      <c r="P47" s="51"/>
      <c r="Q47" s="51"/>
      <c r="R47" s="51"/>
      <c r="S47" s="51"/>
      <c r="T47" s="51"/>
    </row>
    <row r="48" spans="1:20" ht="13.8" thickTop="1" x14ac:dyDescent="0.25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N48" s="51"/>
      <c r="O48" s="51"/>
      <c r="P48" s="51"/>
      <c r="Q48" s="51"/>
      <c r="R48" s="51"/>
      <c r="S48" s="51"/>
      <c r="T48" s="51"/>
    </row>
    <row r="49" spans="1:20" x14ac:dyDescent="0.25">
      <c r="A49" s="51"/>
      <c r="B49" s="51"/>
      <c r="C49" s="64"/>
      <c r="D49" s="51"/>
      <c r="E49" s="51"/>
      <c r="F49" s="65"/>
      <c r="G49" s="64"/>
      <c r="H49" s="51"/>
      <c r="I49" s="64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 x14ac:dyDescent="0.25">
      <c r="A51" s="14" t="s">
        <v>0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 ht="14.4" x14ac:dyDescent="0.3">
      <c r="A52" s="3"/>
      <c r="B52" s="51"/>
      <c r="C52" s="51">
        <f>+C33+'AMI ELECTRIC'!C33+'AMI GAS'!C33</f>
        <v>32009210.339603998</v>
      </c>
      <c r="D52" s="51"/>
      <c r="E52" s="51"/>
      <c r="F52" s="51"/>
      <c r="G52" s="51"/>
      <c r="H52" s="51"/>
      <c r="I52" s="51"/>
      <c r="J52" s="51"/>
      <c r="K52" s="51"/>
      <c r="L52" s="51"/>
      <c r="M52" s="3"/>
      <c r="N52" s="3"/>
      <c r="O52" s="3"/>
    </row>
    <row r="53" spans="1:20" ht="14.4" x14ac:dyDescent="0.3">
      <c r="A53" s="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"/>
      <c r="N53" s="3"/>
      <c r="O53" s="3"/>
      <c r="P53" s="3"/>
    </row>
    <row r="54" spans="1:20" x14ac:dyDescent="0.25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20" x14ac:dyDescent="0.25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zoomScale="80" zoomScaleNormal="80" workbookViewId="0">
      <pane xSplit="1" ySplit="11" topLeftCell="B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 outlineLevelRow="1" x14ac:dyDescent="0.25"/>
  <cols>
    <col min="1" max="1" width="37.33203125" style="14" customWidth="1"/>
    <col min="2" max="2" width="15.88671875" style="14" customWidth="1"/>
    <col min="3" max="3" width="16" style="14" customWidth="1"/>
    <col min="4" max="4" width="14.6640625" style="14" customWidth="1"/>
    <col min="5" max="5" width="13.44140625" style="14" customWidth="1"/>
    <col min="6" max="6" width="14.5546875" style="14" customWidth="1"/>
    <col min="7" max="7" width="13" style="14" bestFit="1" customWidth="1"/>
    <col min="8" max="8" width="13" style="14" customWidth="1"/>
    <col min="9" max="9" width="13.33203125" style="14" customWidth="1"/>
    <col min="10" max="12" width="12.6640625" style="14" customWidth="1"/>
    <col min="13" max="16" width="11.33203125" style="14" customWidth="1"/>
    <col min="17" max="17" width="8.88671875" style="14"/>
    <col min="18" max="18" width="10.6640625" style="14" customWidth="1"/>
    <col min="19" max="22" width="8.88671875" style="14"/>
    <col min="23" max="23" width="9.33203125" style="14" customWidth="1"/>
    <col min="24" max="16384" width="8.88671875" style="14"/>
  </cols>
  <sheetData>
    <row r="1" spans="1:23" s="7" customFormat="1" ht="14.4" x14ac:dyDescent="0.3">
      <c r="A1" s="1" t="s">
        <v>35</v>
      </c>
      <c r="B1" s="2"/>
      <c r="C1" s="2"/>
      <c r="D1" s="2"/>
      <c r="E1" s="2"/>
      <c r="F1" s="3"/>
      <c r="G1" s="3"/>
      <c r="H1" s="3"/>
      <c r="I1" s="3"/>
      <c r="J1" s="3"/>
      <c r="K1" s="3"/>
      <c r="L1" s="4" t="s">
        <v>34</v>
      </c>
      <c r="M1" s="2"/>
      <c r="N1" s="5"/>
      <c r="O1" s="6"/>
      <c r="P1" s="5"/>
      <c r="Q1" s="2"/>
      <c r="R1" s="2"/>
      <c r="S1" s="2"/>
      <c r="T1" s="2"/>
      <c r="U1" s="5"/>
    </row>
    <row r="2" spans="1:23" s="7" customFormat="1" x14ac:dyDescent="0.25">
      <c r="A2" s="1"/>
      <c r="C2" s="8"/>
      <c r="D2" s="9"/>
      <c r="F2" s="10"/>
      <c r="G2" s="11"/>
      <c r="H2" s="11"/>
      <c r="I2" s="12"/>
      <c r="J2" s="2"/>
      <c r="K2" s="2"/>
      <c r="L2" s="4" t="s">
        <v>31</v>
      </c>
      <c r="M2" s="2"/>
      <c r="N2" s="13"/>
      <c r="O2" s="6"/>
      <c r="P2" s="5"/>
      <c r="S2" s="2"/>
      <c r="T2" s="2"/>
      <c r="U2" s="2"/>
    </row>
    <row r="3" spans="1:23" s="7" customFormat="1" ht="12.75" customHeight="1" x14ac:dyDescent="0.25">
      <c r="A3" s="14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3" s="7" customFormat="1" ht="14.4" x14ac:dyDescent="0.3">
      <c r="A4" s="17"/>
      <c r="B4" s="18"/>
      <c r="C4" s="18"/>
      <c r="D4" s="18"/>
      <c r="E4" s="18"/>
      <c r="F4" s="18"/>
      <c r="G4" s="18"/>
      <c r="H4" s="18"/>
      <c r="I4" s="18"/>
      <c r="J4" s="19"/>
      <c r="K4" s="3"/>
      <c r="L4" s="3"/>
      <c r="M4" s="3"/>
      <c r="N4" s="3"/>
      <c r="O4" s="19"/>
      <c r="P4" s="19"/>
    </row>
    <row r="5" spans="1:23" s="7" customFormat="1" ht="14.4" x14ac:dyDescent="0.3">
      <c r="A5" s="17"/>
      <c r="B5" s="3"/>
      <c r="C5" s="3"/>
      <c r="D5" s="3"/>
      <c r="E5" s="3"/>
      <c r="I5" s="20"/>
      <c r="J5" s="20"/>
      <c r="K5" s="3"/>
      <c r="L5" s="3"/>
      <c r="M5" s="3"/>
      <c r="N5" s="3"/>
      <c r="O5" s="20"/>
      <c r="P5" s="20"/>
      <c r="Q5" s="20"/>
      <c r="R5" s="20"/>
      <c r="S5" s="20"/>
      <c r="T5" s="20"/>
      <c r="U5" s="20"/>
      <c r="V5" s="20"/>
      <c r="W5" s="21"/>
    </row>
    <row r="6" spans="1:23" ht="5.0999999999999996" customHeight="1" thickBot="1" x14ac:dyDescent="0.3"/>
    <row r="7" spans="1:23" x14ac:dyDescent="0.25">
      <c r="A7" s="22" t="s">
        <v>30</v>
      </c>
      <c r="B7" s="23" t="s">
        <v>29</v>
      </c>
      <c r="C7" s="24"/>
      <c r="D7" s="23" t="s">
        <v>28</v>
      </c>
      <c r="E7" s="24"/>
      <c r="F7" s="23" t="s">
        <v>27</v>
      </c>
      <c r="G7" s="24"/>
      <c r="H7" s="23" t="s">
        <v>26</v>
      </c>
      <c r="I7" s="24"/>
      <c r="J7" s="25" t="s">
        <v>25</v>
      </c>
      <c r="K7" s="26" t="s">
        <v>24</v>
      </c>
      <c r="L7" s="26" t="s">
        <v>23</v>
      </c>
    </row>
    <row r="8" spans="1:23" x14ac:dyDescent="0.25">
      <c r="A8" s="27"/>
      <c r="B8" s="28"/>
      <c r="C8" s="29"/>
      <c r="D8" s="30"/>
      <c r="E8" s="31"/>
      <c r="F8" s="30"/>
      <c r="G8" s="29"/>
      <c r="H8" s="28"/>
      <c r="I8" s="32"/>
      <c r="J8" s="33"/>
      <c r="K8" s="34"/>
      <c r="L8" s="34" t="s">
        <v>22</v>
      </c>
    </row>
    <row r="9" spans="1:23" x14ac:dyDescent="0.25">
      <c r="A9" s="35"/>
      <c r="B9" s="36" t="s">
        <v>18</v>
      </c>
      <c r="C9" s="32" t="s">
        <v>19</v>
      </c>
      <c r="D9" s="36" t="s">
        <v>21</v>
      </c>
      <c r="E9" s="32" t="s">
        <v>20</v>
      </c>
      <c r="F9" s="36" t="s">
        <v>18</v>
      </c>
      <c r="G9" s="32" t="s">
        <v>19</v>
      </c>
      <c r="H9" s="36" t="s">
        <v>18</v>
      </c>
      <c r="I9" s="32" t="s">
        <v>17</v>
      </c>
      <c r="J9" s="33" t="s">
        <v>11</v>
      </c>
      <c r="K9" s="37">
        <v>0.35</v>
      </c>
      <c r="L9" s="34" t="s">
        <v>16</v>
      </c>
    </row>
    <row r="10" spans="1:23" x14ac:dyDescent="0.25">
      <c r="A10" s="35"/>
      <c r="B10" s="36"/>
      <c r="C10" s="32"/>
      <c r="D10" s="36" t="s">
        <v>15</v>
      </c>
      <c r="E10" s="32" t="s">
        <v>14</v>
      </c>
      <c r="F10" s="36" t="s">
        <v>13</v>
      </c>
      <c r="G10" s="32" t="s">
        <v>12</v>
      </c>
      <c r="H10" s="36"/>
      <c r="I10" s="32"/>
      <c r="J10" s="33" t="s">
        <v>11</v>
      </c>
      <c r="K10" s="37">
        <v>0.21</v>
      </c>
      <c r="L10" s="34" t="s">
        <v>10</v>
      </c>
    </row>
    <row r="11" spans="1:23" x14ac:dyDescent="0.25">
      <c r="A11" s="38"/>
      <c r="B11" s="39" t="s">
        <v>9</v>
      </c>
      <c r="C11" s="40" t="s">
        <v>8</v>
      </c>
      <c r="D11" s="39"/>
      <c r="E11" s="40"/>
      <c r="F11" s="39" t="s">
        <v>7</v>
      </c>
      <c r="G11" s="40" t="s">
        <v>6</v>
      </c>
      <c r="H11" s="39" t="s">
        <v>5</v>
      </c>
      <c r="I11" s="40" t="s">
        <v>4</v>
      </c>
      <c r="J11" s="41" t="s">
        <v>3</v>
      </c>
      <c r="K11" s="42" t="s">
        <v>2</v>
      </c>
      <c r="L11" s="43" t="s">
        <v>1</v>
      </c>
    </row>
    <row r="12" spans="1:23" outlineLevel="1" x14ac:dyDescent="0.25">
      <c r="A12" s="44"/>
      <c r="B12" s="45"/>
      <c r="C12" s="46"/>
      <c r="D12" s="45"/>
      <c r="E12" s="46"/>
      <c r="F12" s="47">
        <v>0</v>
      </c>
      <c r="G12" s="48">
        <v>0</v>
      </c>
      <c r="H12" s="45">
        <v>0</v>
      </c>
      <c r="I12" s="46">
        <v>0</v>
      </c>
      <c r="J12" s="49">
        <v>0</v>
      </c>
      <c r="K12" s="50">
        <v>0</v>
      </c>
      <c r="L12" s="46">
        <v>0</v>
      </c>
    </row>
    <row r="13" spans="1:23" outlineLevel="1" x14ac:dyDescent="0.25">
      <c r="A13" s="44">
        <v>42674</v>
      </c>
      <c r="B13" s="45">
        <v>958112</v>
      </c>
      <c r="C13" s="46">
        <v>958112</v>
      </c>
      <c r="D13" s="45">
        <v>220589.22988116668</v>
      </c>
      <c r="E13" s="46">
        <v>2662.7529333333332</v>
      </c>
      <c r="F13" s="47">
        <f t="shared" ref="F13:F45" si="0">+F12-D13</f>
        <v>-220589.22988116668</v>
      </c>
      <c r="G13" s="48">
        <f t="shared" ref="G13:G45" si="1">+G12-E13</f>
        <v>-2662.7529333333332</v>
      </c>
      <c r="H13" s="45">
        <f t="shared" ref="H13:H45" si="2">B13+F13</f>
        <v>737522.77011883329</v>
      </c>
      <c r="I13" s="46">
        <f t="shared" ref="I13:I45" si="3">C13+G13</f>
        <v>955449.24706666672</v>
      </c>
      <c r="J13" s="49">
        <f t="shared" ref="J13:J45" si="4">I13-H13</f>
        <v>217926.47694783343</v>
      </c>
      <c r="K13" s="50">
        <v>-76274.266931741702</v>
      </c>
      <c r="L13" s="46">
        <f t="shared" ref="L13:L45" si="5">-K13+K12</f>
        <v>76274.266931741702</v>
      </c>
    </row>
    <row r="14" spans="1:23" outlineLevel="1" x14ac:dyDescent="0.25">
      <c r="A14" s="44">
        <v>42704</v>
      </c>
      <c r="B14" s="45">
        <v>958112</v>
      </c>
      <c r="C14" s="46">
        <v>958112</v>
      </c>
      <c r="D14" s="45">
        <v>220589.22988116668</v>
      </c>
      <c r="E14" s="46">
        <v>5325.5058666666664</v>
      </c>
      <c r="F14" s="47">
        <f t="shared" si="0"/>
        <v>-441178.45976233337</v>
      </c>
      <c r="G14" s="48">
        <f t="shared" si="1"/>
        <v>-7988.2587999999996</v>
      </c>
      <c r="H14" s="45">
        <f t="shared" si="2"/>
        <v>516933.54023766663</v>
      </c>
      <c r="I14" s="46">
        <f t="shared" si="3"/>
        <v>950123.74120000005</v>
      </c>
      <c r="J14" s="49">
        <f t="shared" si="4"/>
        <v>433190.20096233342</v>
      </c>
      <c r="K14" s="50">
        <v>-151616.57033681669</v>
      </c>
      <c r="L14" s="46">
        <f t="shared" si="5"/>
        <v>75342.303405074985</v>
      </c>
    </row>
    <row r="15" spans="1:23" outlineLevel="1" x14ac:dyDescent="0.25">
      <c r="A15" s="44">
        <v>42735</v>
      </c>
      <c r="B15" s="45">
        <v>1158050.03</v>
      </c>
      <c r="C15" s="46">
        <v>1158050.03</v>
      </c>
      <c r="D15" s="45">
        <v>220589.22988116668</v>
      </c>
      <c r="E15" s="46">
        <v>5881.1669750416668</v>
      </c>
      <c r="F15" s="47">
        <f t="shared" si="0"/>
        <v>-661767.68964350002</v>
      </c>
      <c r="G15" s="48">
        <f t="shared" si="1"/>
        <v>-13869.425775041665</v>
      </c>
      <c r="H15" s="45">
        <f t="shared" si="2"/>
        <v>496282.3403565</v>
      </c>
      <c r="I15" s="46">
        <f t="shared" si="3"/>
        <v>1144180.6042249585</v>
      </c>
      <c r="J15" s="49">
        <f t="shared" si="4"/>
        <v>647898.26386845845</v>
      </c>
      <c r="K15" s="50">
        <v>-226764.39235396043</v>
      </c>
      <c r="L15" s="46">
        <f t="shared" si="5"/>
        <v>75147.822017143742</v>
      </c>
    </row>
    <row r="16" spans="1:23" outlineLevel="1" x14ac:dyDescent="0.25">
      <c r="A16" s="44">
        <v>42766</v>
      </c>
      <c r="B16" s="45">
        <v>1158050.03</v>
      </c>
      <c r="C16" s="46">
        <v>1158050.03</v>
      </c>
      <c r="D16" s="45">
        <v>306394.05174208339</v>
      </c>
      <c r="E16" s="46">
        <v>6436.8280834166662</v>
      </c>
      <c r="F16" s="47">
        <f t="shared" si="0"/>
        <v>-968161.74138558342</v>
      </c>
      <c r="G16" s="48">
        <f t="shared" si="1"/>
        <v>-20306.253858458331</v>
      </c>
      <c r="H16" s="45">
        <f t="shared" si="2"/>
        <v>189888.28861441661</v>
      </c>
      <c r="I16" s="46">
        <f t="shared" si="3"/>
        <v>1137743.7761415418</v>
      </c>
      <c r="J16" s="49">
        <f t="shared" si="4"/>
        <v>947855.48752712517</v>
      </c>
      <c r="K16" s="50">
        <v>-331749.42063449376</v>
      </c>
      <c r="L16" s="46">
        <f t="shared" si="5"/>
        <v>104985.02828053333</v>
      </c>
    </row>
    <row r="17" spans="1:20" outlineLevel="1" x14ac:dyDescent="0.25">
      <c r="A17" s="44">
        <v>42794</v>
      </c>
      <c r="B17" s="45">
        <v>1158050.03</v>
      </c>
      <c r="C17" s="46">
        <v>1158050.03</v>
      </c>
      <c r="D17" s="45">
        <v>306394.05174208339</v>
      </c>
      <c r="E17" s="46">
        <v>6436.8280834166662</v>
      </c>
      <c r="F17" s="47">
        <f t="shared" si="0"/>
        <v>-1274555.7931276667</v>
      </c>
      <c r="G17" s="48">
        <f t="shared" si="1"/>
        <v>-26743.081941874996</v>
      </c>
      <c r="H17" s="45">
        <f t="shared" si="2"/>
        <v>-116505.76312766667</v>
      </c>
      <c r="I17" s="46">
        <f t="shared" si="3"/>
        <v>1131306.9480581251</v>
      </c>
      <c r="J17" s="49">
        <f t="shared" si="4"/>
        <v>1247812.7111857918</v>
      </c>
      <c r="K17" s="50">
        <v>-436734.44891502708</v>
      </c>
      <c r="L17" s="46">
        <f t="shared" si="5"/>
        <v>104985.02828053333</v>
      </c>
    </row>
    <row r="18" spans="1:20" outlineLevel="1" x14ac:dyDescent="0.25">
      <c r="A18" s="44">
        <v>42825</v>
      </c>
      <c r="B18" s="45">
        <v>6854694.9000000004</v>
      </c>
      <c r="C18" s="46">
        <v>6854694.9000000004</v>
      </c>
      <c r="D18" s="45">
        <v>757950.85207541683</v>
      </c>
      <c r="E18" s="46">
        <v>48672.819980250002</v>
      </c>
      <c r="F18" s="47">
        <f t="shared" si="0"/>
        <v>-2032506.6452030835</v>
      </c>
      <c r="G18" s="48">
        <f t="shared" si="1"/>
        <v>-75415.901922124991</v>
      </c>
      <c r="H18" s="45">
        <f t="shared" si="2"/>
        <v>4822188.2547969166</v>
      </c>
      <c r="I18" s="46">
        <f t="shared" si="3"/>
        <v>6779278.998077875</v>
      </c>
      <c r="J18" s="49">
        <f t="shared" si="4"/>
        <v>1957090.7432809584</v>
      </c>
      <c r="K18" s="50">
        <v>-684981.76014833536</v>
      </c>
      <c r="L18" s="46">
        <f t="shared" si="5"/>
        <v>248247.31123330828</v>
      </c>
    </row>
    <row r="19" spans="1:20" outlineLevel="1" x14ac:dyDescent="0.25">
      <c r="A19" s="44">
        <v>42855</v>
      </c>
      <c r="B19" s="45">
        <v>6854694.9000000004</v>
      </c>
      <c r="C19" s="46">
        <v>6854694.9000000004</v>
      </c>
      <c r="D19" s="45">
        <v>757950.85207541683</v>
      </c>
      <c r="E19" s="46">
        <v>90908.781877083326</v>
      </c>
      <c r="F19" s="47">
        <f t="shared" si="0"/>
        <v>-2790457.4972785003</v>
      </c>
      <c r="G19" s="48">
        <f t="shared" si="1"/>
        <v>-166324.68379920832</v>
      </c>
      <c r="H19" s="45">
        <f t="shared" si="2"/>
        <v>4064237.4027215</v>
      </c>
      <c r="I19" s="46">
        <f t="shared" si="3"/>
        <v>6688370.2162007922</v>
      </c>
      <c r="J19" s="49">
        <f t="shared" si="4"/>
        <v>2624132.8134792922</v>
      </c>
      <c r="K19" s="50">
        <v>-918446.4847177522</v>
      </c>
      <c r="L19" s="46">
        <f t="shared" si="5"/>
        <v>233464.72456941684</v>
      </c>
    </row>
    <row r="20" spans="1:20" outlineLevel="1" x14ac:dyDescent="0.25">
      <c r="A20" s="44">
        <v>42886</v>
      </c>
      <c r="B20" s="45">
        <v>9386282.2100000009</v>
      </c>
      <c r="C20" s="46">
        <v>9386282.2100000009</v>
      </c>
      <c r="D20" s="45">
        <v>757950.85207541683</v>
      </c>
      <c r="E20" s="46">
        <v>98594.424257041668</v>
      </c>
      <c r="F20" s="47">
        <f t="shared" si="0"/>
        <v>-3548408.3493539169</v>
      </c>
      <c r="G20" s="48">
        <f t="shared" si="1"/>
        <v>-264919.10805624997</v>
      </c>
      <c r="H20" s="45">
        <f t="shared" si="2"/>
        <v>5837873.860646084</v>
      </c>
      <c r="I20" s="46">
        <f t="shared" si="3"/>
        <v>9121363.1019437518</v>
      </c>
      <c r="J20" s="49">
        <f t="shared" si="4"/>
        <v>3283489.2412976678</v>
      </c>
      <c r="K20" s="50">
        <v>-1149221.2344541834</v>
      </c>
      <c r="L20" s="46">
        <f t="shared" si="5"/>
        <v>230774.74973643117</v>
      </c>
    </row>
    <row r="21" spans="1:20" outlineLevel="1" x14ac:dyDescent="0.25">
      <c r="A21" s="44">
        <v>42916</v>
      </c>
      <c r="B21" s="45">
        <v>9386282.2100000009</v>
      </c>
      <c r="C21" s="46">
        <v>9386282.2100000009</v>
      </c>
      <c r="D21" s="45">
        <v>757950.85207541683</v>
      </c>
      <c r="E21" s="46">
        <v>106280.01663699999</v>
      </c>
      <c r="F21" s="47">
        <f t="shared" si="0"/>
        <v>-4306359.2014293335</v>
      </c>
      <c r="G21" s="48">
        <f t="shared" si="1"/>
        <v>-371199.12469324993</v>
      </c>
      <c r="H21" s="45">
        <f t="shared" si="2"/>
        <v>5079923.0085706674</v>
      </c>
      <c r="I21" s="46">
        <f t="shared" si="3"/>
        <v>9015083.0853067506</v>
      </c>
      <c r="J21" s="49">
        <f t="shared" si="4"/>
        <v>3935160.0767360833</v>
      </c>
      <c r="K21" s="50">
        <v>-1377306.0268576292</v>
      </c>
      <c r="L21" s="46">
        <f t="shared" si="5"/>
        <v>228084.79240344581</v>
      </c>
    </row>
    <row r="22" spans="1:20" x14ac:dyDescent="0.25">
      <c r="A22" s="44">
        <v>42947</v>
      </c>
      <c r="B22" s="45">
        <v>9386282.2100000009</v>
      </c>
      <c r="C22" s="46">
        <v>9386282.2100000009</v>
      </c>
      <c r="D22" s="45">
        <v>757950.85207541683</v>
      </c>
      <c r="E22" s="46">
        <v>106280.05663699999</v>
      </c>
      <c r="F22" s="47">
        <f t="shared" si="0"/>
        <v>-5064310.0535047501</v>
      </c>
      <c r="G22" s="48">
        <f t="shared" si="1"/>
        <v>-477479.18133024994</v>
      </c>
      <c r="H22" s="45">
        <f t="shared" si="2"/>
        <v>4321972.1564952508</v>
      </c>
      <c r="I22" s="46">
        <f t="shared" si="3"/>
        <v>8908803.0286697503</v>
      </c>
      <c r="J22" s="49">
        <f t="shared" si="4"/>
        <v>4586830.8721744996</v>
      </c>
      <c r="K22" s="50">
        <v>-1605390.8052610753</v>
      </c>
      <c r="L22" s="46">
        <f t="shared" si="5"/>
        <v>228084.77840344608</v>
      </c>
    </row>
    <row r="23" spans="1:20" x14ac:dyDescent="0.25">
      <c r="A23" s="44">
        <v>42978</v>
      </c>
      <c r="B23" s="45">
        <v>9386282.2100000009</v>
      </c>
      <c r="C23" s="46">
        <v>9386282.2100000009</v>
      </c>
      <c r="D23" s="45">
        <v>757950.85207541683</v>
      </c>
      <c r="E23" s="46">
        <v>106280.036637</v>
      </c>
      <c r="F23" s="47">
        <f t="shared" si="0"/>
        <v>-5822260.9055801667</v>
      </c>
      <c r="G23" s="48">
        <f t="shared" si="1"/>
        <v>-583759.21796724992</v>
      </c>
      <c r="H23" s="45">
        <f t="shared" si="2"/>
        <v>3564021.3044198342</v>
      </c>
      <c r="I23" s="46">
        <f t="shared" si="3"/>
        <v>8802522.9920327514</v>
      </c>
      <c r="J23" s="49">
        <f t="shared" si="4"/>
        <v>5238501.6876129173</v>
      </c>
      <c r="K23" s="50">
        <v>-1833475.5906645209</v>
      </c>
      <c r="L23" s="46">
        <f t="shared" si="5"/>
        <v>228084.7854034456</v>
      </c>
    </row>
    <row r="24" spans="1:20" ht="14.4" x14ac:dyDescent="0.3">
      <c r="A24" s="44">
        <v>43008</v>
      </c>
      <c r="B24" s="45">
        <v>10791216.91</v>
      </c>
      <c r="C24" s="46">
        <v>10791216.91</v>
      </c>
      <c r="D24" s="45">
        <v>757950.85207541683</v>
      </c>
      <c r="E24" s="46">
        <v>110184.56432408333</v>
      </c>
      <c r="F24" s="47">
        <f t="shared" si="0"/>
        <v>-6580211.7576555833</v>
      </c>
      <c r="G24" s="48">
        <f t="shared" si="1"/>
        <v>-693943.78229133319</v>
      </c>
      <c r="H24" s="45">
        <f t="shared" si="2"/>
        <v>4211005.1523444168</v>
      </c>
      <c r="I24" s="46">
        <f t="shared" si="3"/>
        <v>10097273.127708666</v>
      </c>
      <c r="J24" s="49">
        <f t="shared" si="4"/>
        <v>5886267.9753642492</v>
      </c>
      <c r="K24" s="50">
        <v>-2060193.7913774871</v>
      </c>
      <c r="L24" s="46">
        <f t="shared" si="5"/>
        <v>226718.20071296627</v>
      </c>
      <c r="M24" s="3"/>
      <c r="N24" s="51"/>
      <c r="O24" s="51"/>
      <c r="P24" s="51"/>
      <c r="Q24" s="51"/>
      <c r="R24" s="51"/>
      <c r="S24" s="51"/>
      <c r="T24" s="51"/>
    </row>
    <row r="25" spans="1:20" ht="14.4" x14ac:dyDescent="0.3">
      <c r="A25" s="44">
        <v>43039</v>
      </c>
      <c r="B25" s="45">
        <v>10946962.350000001</v>
      </c>
      <c r="C25" s="46">
        <v>10946962.350000001</v>
      </c>
      <c r="D25" s="45">
        <v>757950.85207541683</v>
      </c>
      <c r="E25" s="46">
        <v>114521.9745465</v>
      </c>
      <c r="F25" s="47">
        <f t="shared" si="0"/>
        <v>-7338162.6097309999</v>
      </c>
      <c r="G25" s="48">
        <f t="shared" si="1"/>
        <v>-808465.75683783321</v>
      </c>
      <c r="H25" s="45">
        <f t="shared" si="2"/>
        <v>3608799.7402690016</v>
      </c>
      <c r="I25" s="46">
        <f t="shared" si="3"/>
        <v>10138496.593162168</v>
      </c>
      <c r="J25" s="49">
        <f t="shared" si="4"/>
        <v>6529696.8528931662</v>
      </c>
      <c r="K25" s="50">
        <v>-2285393.8985126084</v>
      </c>
      <c r="L25" s="46">
        <f t="shared" si="5"/>
        <v>225200.10713512124</v>
      </c>
      <c r="M25" s="3"/>
      <c r="N25" s="51"/>
      <c r="O25" s="51"/>
      <c r="P25" s="51"/>
      <c r="Q25" s="51"/>
      <c r="R25" s="51"/>
      <c r="S25" s="51"/>
      <c r="T25" s="51"/>
    </row>
    <row r="26" spans="1:20" ht="14.4" x14ac:dyDescent="0.3">
      <c r="A26" s="44">
        <v>43069</v>
      </c>
      <c r="B26" s="45">
        <v>12212278.720000003</v>
      </c>
      <c r="C26" s="46">
        <v>12212278.720000003</v>
      </c>
      <c r="D26" s="45">
        <v>757950.85207541683</v>
      </c>
      <c r="E26" s="46">
        <v>118471.342160125</v>
      </c>
      <c r="F26" s="47">
        <f t="shared" si="0"/>
        <v>-8096113.4618064165</v>
      </c>
      <c r="G26" s="48">
        <f t="shared" si="1"/>
        <v>-926937.09899795824</v>
      </c>
      <c r="H26" s="45">
        <f t="shared" si="2"/>
        <v>4116165.258193586</v>
      </c>
      <c r="I26" s="46">
        <f t="shared" si="3"/>
        <v>11285341.621002045</v>
      </c>
      <c r="J26" s="49">
        <f t="shared" si="4"/>
        <v>7169176.3628084585</v>
      </c>
      <c r="K26" s="50">
        <v>-2509211.7269829605</v>
      </c>
      <c r="L26" s="46">
        <f t="shared" si="5"/>
        <v>223817.82847035211</v>
      </c>
      <c r="M26" s="3"/>
      <c r="N26" s="51"/>
      <c r="O26" s="51"/>
      <c r="P26" s="51"/>
      <c r="Q26" s="51"/>
      <c r="R26" s="51"/>
      <c r="S26" s="51"/>
      <c r="T26" s="51"/>
    </row>
    <row r="27" spans="1:20" ht="14.4" x14ac:dyDescent="0.3">
      <c r="A27" s="44">
        <v>43100</v>
      </c>
      <c r="B27" s="45">
        <v>15084911.220000003</v>
      </c>
      <c r="C27" s="46">
        <v>15084911.220000003</v>
      </c>
      <c r="D27" s="45">
        <v>757950.85207541683</v>
      </c>
      <c r="E27" s="46">
        <v>143866.45992129168</v>
      </c>
      <c r="F27" s="47">
        <f t="shared" si="0"/>
        <v>-8854064.3138818331</v>
      </c>
      <c r="G27" s="48">
        <f t="shared" si="1"/>
        <v>-1070803.55891925</v>
      </c>
      <c r="H27" s="45">
        <f t="shared" si="2"/>
        <v>6230846.9061181694</v>
      </c>
      <c r="I27" s="46">
        <f t="shared" si="3"/>
        <v>14014107.661080752</v>
      </c>
      <c r="J27" s="49">
        <f t="shared" si="4"/>
        <v>7783260.7549625821</v>
      </c>
      <c r="K27" s="50">
        <v>-2724141.2642369047</v>
      </c>
      <c r="L27" s="46">
        <f t="shared" si="5"/>
        <v>214929.5372539442</v>
      </c>
      <c r="M27" s="3"/>
      <c r="N27" s="51"/>
      <c r="O27" s="51"/>
      <c r="P27" s="51"/>
      <c r="Q27" s="51"/>
      <c r="R27" s="51"/>
      <c r="S27" s="51"/>
      <c r="T27" s="51"/>
    </row>
    <row r="28" spans="1:20" ht="14.4" x14ac:dyDescent="0.3">
      <c r="A28" s="44">
        <v>43131</v>
      </c>
      <c r="B28" s="45">
        <v>18556433.940000001</v>
      </c>
      <c r="C28" s="46">
        <v>18556433.940000001</v>
      </c>
      <c r="D28" s="45">
        <v>553666.48678111099</v>
      </c>
      <c r="E28" s="46">
        <v>173450.32283016667</v>
      </c>
      <c r="F28" s="47">
        <f t="shared" si="0"/>
        <v>-9407730.8006629441</v>
      </c>
      <c r="G28" s="48">
        <f t="shared" si="1"/>
        <v>-1244253.8817494167</v>
      </c>
      <c r="H28" s="45">
        <f t="shared" si="2"/>
        <v>9148703.1393370572</v>
      </c>
      <c r="I28" s="46">
        <f t="shared" si="3"/>
        <v>17312180.058250584</v>
      </c>
      <c r="J28" s="49">
        <f t="shared" si="4"/>
        <v>8163476.9189135265</v>
      </c>
      <c r="K28" s="50">
        <v>-2803986.6586666023</v>
      </c>
      <c r="L28" s="46">
        <f t="shared" si="5"/>
        <v>79845.394429697655</v>
      </c>
      <c r="M28" s="3"/>
      <c r="N28" s="51"/>
      <c r="O28" s="51"/>
      <c r="P28" s="51"/>
      <c r="Q28" s="51"/>
      <c r="R28" s="51"/>
      <c r="S28" s="51"/>
      <c r="T28" s="51"/>
    </row>
    <row r="29" spans="1:20" x14ac:dyDescent="0.25">
      <c r="A29" s="44">
        <v>43159</v>
      </c>
      <c r="B29" s="45">
        <v>21962224.609999999</v>
      </c>
      <c r="C29" s="46">
        <v>21962224.609999999</v>
      </c>
      <c r="D29" s="45">
        <v>553666.48678111099</v>
      </c>
      <c r="E29" s="46">
        <v>192563.552959875</v>
      </c>
      <c r="F29" s="47">
        <f t="shared" si="0"/>
        <v>-9961397.2874440551</v>
      </c>
      <c r="G29" s="48">
        <f t="shared" si="1"/>
        <v>-1436817.4347092917</v>
      </c>
      <c r="H29" s="45">
        <f t="shared" si="2"/>
        <v>12000827.322555944</v>
      </c>
      <c r="I29" s="46">
        <f t="shared" si="3"/>
        <v>20525407.175290707</v>
      </c>
      <c r="J29" s="49">
        <f t="shared" si="4"/>
        <v>8524579.8527347632</v>
      </c>
      <c r="K29" s="50">
        <v>-2879818.2747690622</v>
      </c>
      <c r="L29" s="46">
        <f t="shared" si="5"/>
        <v>75831.61610245984</v>
      </c>
      <c r="M29" s="52"/>
      <c r="N29" s="51"/>
      <c r="O29" s="51"/>
      <c r="P29" s="51"/>
      <c r="Q29" s="51"/>
      <c r="R29" s="51"/>
      <c r="S29" s="51"/>
      <c r="T29" s="51"/>
    </row>
    <row r="30" spans="1:20" x14ac:dyDescent="0.25">
      <c r="A30" s="44">
        <v>43190</v>
      </c>
      <c r="B30" s="45">
        <v>21962224.609999999</v>
      </c>
      <c r="C30" s="46">
        <v>21962224.609999999</v>
      </c>
      <c r="D30" s="45">
        <v>553666.48678111099</v>
      </c>
      <c r="E30" s="46">
        <v>202028.80286358332</v>
      </c>
      <c r="F30" s="47">
        <f t="shared" si="0"/>
        <v>-10515063.774225166</v>
      </c>
      <c r="G30" s="48">
        <f t="shared" si="1"/>
        <v>-1638846.2375728749</v>
      </c>
      <c r="H30" s="45">
        <f t="shared" si="2"/>
        <v>11447160.835774833</v>
      </c>
      <c r="I30" s="46">
        <f t="shared" si="3"/>
        <v>20323378.372427125</v>
      </c>
      <c r="J30" s="49">
        <f t="shared" si="4"/>
        <v>8876217.5366522912</v>
      </c>
      <c r="K30" s="50">
        <v>-2953662.1883917428</v>
      </c>
      <c r="L30" s="46">
        <f t="shared" si="5"/>
        <v>73843.913622680586</v>
      </c>
      <c r="M30" s="52"/>
      <c r="N30" s="51"/>
      <c r="O30" s="51"/>
      <c r="P30" s="51"/>
      <c r="Q30" s="51"/>
      <c r="R30" s="51"/>
      <c r="S30" s="51"/>
      <c r="T30" s="51"/>
    </row>
    <row r="31" spans="1:20" x14ac:dyDescent="0.25">
      <c r="A31" s="44">
        <v>43220</v>
      </c>
      <c r="B31" s="45">
        <v>22447002.050000001</v>
      </c>
      <c r="C31" s="46">
        <v>22447002.050000001</v>
      </c>
      <c r="D31" s="45">
        <v>553666.48678111099</v>
      </c>
      <c r="E31" s="46">
        <v>203376.08016558335</v>
      </c>
      <c r="F31" s="47">
        <f t="shared" si="0"/>
        <v>-11068730.261006277</v>
      </c>
      <c r="G31" s="48">
        <f t="shared" si="1"/>
        <v>-1842222.3177384583</v>
      </c>
      <c r="H31" s="45">
        <f t="shared" si="2"/>
        <v>11378271.788993724</v>
      </c>
      <c r="I31" s="46">
        <f t="shared" si="3"/>
        <v>20604779.732261542</v>
      </c>
      <c r="J31" s="49">
        <f t="shared" si="4"/>
        <v>9226507.9432678185</v>
      </c>
      <c r="K31" s="50">
        <v>-3027223.1737810038</v>
      </c>
      <c r="L31" s="46">
        <f t="shared" si="5"/>
        <v>73560.985389261041</v>
      </c>
      <c r="M31" s="52"/>
      <c r="N31" s="53"/>
      <c r="O31" s="51"/>
      <c r="P31" s="51"/>
      <c r="Q31" s="51"/>
      <c r="R31" s="51"/>
      <c r="S31" s="51"/>
      <c r="T31" s="51"/>
    </row>
    <row r="32" spans="1:20" x14ac:dyDescent="0.25">
      <c r="A32" s="44">
        <v>43251</v>
      </c>
      <c r="B32" s="45">
        <v>22529179.57</v>
      </c>
      <c r="C32" s="46">
        <v>22529179.57</v>
      </c>
      <c r="D32" s="45">
        <v>553666.48678111099</v>
      </c>
      <c r="E32" s="46">
        <v>170425.5736504583</v>
      </c>
      <c r="F32" s="47">
        <f t="shared" si="0"/>
        <v>-11622396.747787388</v>
      </c>
      <c r="G32" s="48">
        <f t="shared" si="1"/>
        <v>-2012647.8913889166</v>
      </c>
      <c r="H32" s="45">
        <f t="shared" si="2"/>
        <v>10906782.822212612</v>
      </c>
      <c r="I32" s="46">
        <f t="shared" si="3"/>
        <v>20516531.678611085</v>
      </c>
      <c r="J32" s="49">
        <f t="shared" si="4"/>
        <v>9609748.8563984726</v>
      </c>
      <c r="K32" s="50">
        <v>-3107703.7655384406</v>
      </c>
      <c r="L32" s="46">
        <f t="shared" si="5"/>
        <v>80480.591757436749</v>
      </c>
      <c r="M32" s="52"/>
      <c r="N32" s="51"/>
      <c r="O32" s="51"/>
      <c r="P32" s="51"/>
      <c r="Q32" s="51"/>
      <c r="R32" s="51"/>
      <c r="S32" s="51"/>
      <c r="T32" s="51"/>
    </row>
    <row r="33" spans="1:20" x14ac:dyDescent="0.25">
      <c r="A33" s="44">
        <v>43281</v>
      </c>
      <c r="B33" s="45">
        <v>43117076.839999996</v>
      </c>
      <c r="C33" s="46">
        <v>43117076.839999996</v>
      </c>
      <c r="D33" s="45">
        <v>553666.48678111099</v>
      </c>
      <c r="E33" s="46">
        <v>471116.86983333336</v>
      </c>
      <c r="F33" s="47">
        <f t="shared" si="0"/>
        <v>-12176063.234568499</v>
      </c>
      <c r="G33" s="48">
        <f t="shared" si="1"/>
        <v>-2483764.7612222498</v>
      </c>
      <c r="H33" s="45">
        <f t="shared" si="2"/>
        <v>30941013.605431497</v>
      </c>
      <c r="I33" s="46">
        <f t="shared" si="3"/>
        <v>40633312.078777745</v>
      </c>
      <c r="J33" s="49">
        <f t="shared" si="4"/>
        <v>9692298.4733462483</v>
      </c>
      <c r="K33" s="50">
        <v>-3125039.1850974746</v>
      </c>
      <c r="L33" s="46">
        <f t="shared" si="5"/>
        <v>17335.419559034053</v>
      </c>
      <c r="M33" s="52"/>
      <c r="N33" s="51"/>
      <c r="O33" s="51"/>
      <c r="P33" s="51"/>
      <c r="Q33" s="51"/>
      <c r="R33" s="51"/>
      <c r="S33" s="51"/>
      <c r="T33" s="51"/>
    </row>
    <row r="34" spans="1:20" x14ac:dyDescent="0.25">
      <c r="A34" s="44">
        <v>43312</v>
      </c>
      <c r="B34" s="45">
        <v>43117076.839999996</v>
      </c>
      <c r="C34" s="46">
        <v>43117076.839999996</v>
      </c>
      <c r="D34" s="45">
        <v>553666.48678111099</v>
      </c>
      <c r="E34" s="46">
        <v>859820.83983333339</v>
      </c>
      <c r="F34" s="47">
        <f t="shared" si="0"/>
        <v>-12729729.72134961</v>
      </c>
      <c r="G34" s="48">
        <f t="shared" si="1"/>
        <v>-3343585.601055583</v>
      </c>
      <c r="H34" s="45">
        <f t="shared" si="2"/>
        <v>30387347.118650384</v>
      </c>
      <c r="I34" s="46">
        <f t="shared" si="3"/>
        <v>39773491.238944411</v>
      </c>
      <c r="J34" s="49">
        <f t="shared" si="4"/>
        <v>9386144.120294027</v>
      </c>
      <c r="K34" s="50">
        <v>-3060746.770956507</v>
      </c>
      <c r="L34" s="46">
        <f t="shared" si="5"/>
        <v>-64292.414140967652</v>
      </c>
      <c r="M34" s="52"/>
      <c r="N34" s="51"/>
      <c r="O34" s="51"/>
      <c r="P34" s="51"/>
      <c r="Q34" s="51"/>
      <c r="R34" s="51"/>
      <c r="S34" s="51"/>
      <c r="T34" s="51"/>
    </row>
    <row r="35" spans="1:20" x14ac:dyDescent="0.25">
      <c r="A35" s="44">
        <v>43343</v>
      </c>
      <c r="B35" s="45">
        <v>43117076.839999996</v>
      </c>
      <c r="C35" s="46">
        <v>43117076.839999996</v>
      </c>
      <c r="D35" s="45">
        <v>553666.48678111099</v>
      </c>
      <c r="E35" s="46">
        <v>859820.83983333339</v>
      </c>
      <c r="F35" s="47">
        <f t="shared" si="0"/>
        <v>-13283396.208130721</v>
      </c>
      <c r="G35" s="48">
        <f t="shared" si="1"/>
        <v>-4203406.4408889161</v>
      </c>
      <c r="H35" s="45">
        <f t="shared" si="2"/>
        <v>29833680.631869275</v>
      </c>
      <c r="I35" s="46">
        <f t="shared" si="3"/>
        <v>38913670.399111077</v>
      </c>
      <c r="J35" s="49">
        <f t="shared" si="4"/>
        <v>9079989.7672418021</v>
      </c>
      <c r="K35" s="50">
        <v>-2996454.3568155412</v>
      </c>
      <c r="L35" s="46">
        <f t="shared" si="5"/>
        <v>-64292.41414096579</v>
      </c>
      <c r="M35" s="52"/>
      <c r="N35" s="51"/>
      <c r="O35" s="51"/>
      <c r="P35" s="51"/>
      <c r="Q35" s="51"/>
      <c r="R35" s="51"/>
      <c r="S35" s="51"/>
      <c r="T35" s="51"/>
    </row>
    <row r="36" spans="1:20" x14ac:dyDescent="0.25">
      <c r="A36" s="44">
        <v>43373</v>
      </c>
      <c r="B36" s="45">
        <v>43117076.839999996</v>
      </c>
      <c r="C36" s="46">
        <v>43117076.839999996</v>
      </c>
      <c r="D36" s="45">
        <v>553666.48678111099</v>
      </c>
      <c r="E36" s="46">
        <v>859820.83983333339</v>
      </c>
      <c r="F36" s="47">
        <f t="shared" si="0"/>
        <v>-13837062.694911832</v>
      </c>
      <c r="G36" s="48">
        <f t="shared" si="1"/>
        <v>-5063227.2807222493</v>
      </c>
      <c r="H36" s="45">
        <f t="shared" si="2"/>
        <v>29280014.145088166</v>
      </c>
      <c r="I36" s="46">
        <f t="shared" si="3"/>
        <v>38053849.559277743</v>
      </c>
      <c r="J36" s="49">
        <f t="shared" si="4"/>
        <v>8773835.4141895771</v>
      </c>
      <c r="K36" s="50">
        <v>-2932161.9426745744</v>
      </c>
      <c r="L36" s="46">
        <f t="shared" si="5"/>
        <v>-64292.414140966721</v>
      </c>
      <c r="M36" s="52"/>
      <c r="N36" s="51"/>
      <c r="O36" s="51"/>
      <c r="P36" s="51"/>
      <c r="Q36" s="51"/>
      <c r="R36" s="51"/>
      <c r="S36" s="51"/>
      <c r="T36" s="51"/>
    </row>
    <row r="37" spans="1:20" x14ac:dyDescent="0.25">
      <c r="A37" s="44">
        <v>43404</v>
      </c>
      <c r="B37" s="45">
        <v>43117076.839999996</v>
      </c>
      <c r="C37" s="46">
        <v>43117076.839999996</v>
      </c>
      <c r="D37" s="45">
        <v>553666.48678111099</v>
      </c>
      <c r="E37" s="46">
        <v>859820.83983333339</v>
      </c>
      <c r="F37" s="47">
        <f t="shared" si="0"/>
        <v>-14390729.181692943</v>
      </c>
      <c r="G37" s="48">
        <f t="shared" si="1"/>
        <v>-5923048.1205555825</v>
      </c>
      <c r="H37" s="45">
        <f t="shared" si="2"/>
        <v>28726347.658307053</v>
      </c>
      <c r="I37" s="46">
        <f t="shared" si="3"/>
        <v>37194028.719444416</v>
      </c>
      <c r="J37" s="49">
        <f t="shared" si="4"/>
        <v>8467681.0611373633</v>
      </c>
      <c r="K37" s="50">
        <v>-2867869.5285336077</v>
      </c>
      <c r="L37" s="46">
        <f t="shared" si="5"/>
        <v>-64292.414140966721</v>
      </c>
      <c r="M37" s="52"/>
      <c r="N37" s="51"/>
      <c r="O37" s="51"/>
      <c r="P37" s="51"/>
      <c r="Q37" s="51"/>
      <c r="R37" s="51"/>
      <c r="S37" s="51"/>
      <c r="T37" s="51"/>
    </row>
    <row r="38" spans="1:20" x14ac:dyDescent="0.25">
      <c r="A38" s="44">
        <v>43434</v>
      </c>
      <c r="B38" s="45">
        <v>43117076.839999996</v>
      </c>
      <c r="C38" s="46">
        <v>43117076.839999996</v>
      </c>
      <c r="D38" s="45">
        <v>553666.48678111099</v>
      </c>
      <c r="E38" s="46">
        <v>859820.83983333339</v>
      </c>
      <c r="F38" s="47">
        <f t="shared" si="0"/>
        <v>-14944395.668474054</v>
      </c>
      <c r="G38" s="48">
        <f t="shared" si="1"/>
        <v>-6782868.9603889156</v>
      </c>
      <c r="H38" s="45">
        <f t="shared" si="2"/>
        <v>28172681.17152594</v>
      </c>
      <c r="I38" s="46">
        <f t="shared" si="3"/>
        <v>36334207.879611082</v>
      </c>
      <c r="J38" s="49">
        <f t="shared" si="4"/>
        <v>8161526.7080851421</v>
      </c>
      <c r="K38" s="50">
        <v>-2803577.114392641</v>
      </c>
      <c r="L38" s="46">
        <f t="shared" si="5"/>
        <v>-64292.414140966721</v>
      </c>
      <c r="M38" s="52"/>
      <c r="N38" s="51"/>
      <c r="O38" s="51"/>
      <c r="P38" s="51"/>
      <c r="Q38" s="51"/>
      <c r="R38" s="51"/>
      <c r="S38" s="51"/>
      <c r="T38" s="51"/>
    </row>
    <row r="39" spans="1:20" x14ac:dyDescent="0.25">
      <c r="A39" s="44">
        <v>43465</v>
      </c>
      <c r="B39" s="45">
        <v>43117076.839999996</v>
      </c>
      <c r="C39" s="46">
        <v>43117076.839999996</v>
      </c>
      <c r="D39" s="45">
        <v>553666.48678111099</v>
      </c>
      <c r="E39" s="46">
        <v>859820.83983333339</v>
      </c>
      <c r="F39" s="47">
        <f t="shared" si="0"/>
        <v>-15498062.155255165</v>
      </c>
      <c r="G39" s="48">
        <f t="shared" si="1"/>
        <v>-7642689.8002222488</v>
      </c>
      <c r="H39" s="45">
        <f t="shared" si="2"/>
        <v>27619014.684744831</v>
      </c>
      <c r="I39" s="46">
        <f t="shared" si="3"/>
        <v>35474387.039777748</v>
      </c>
      <c r="J39" s="49">
        <f t="shared" si="4"/>
        <v>7855372.3550329171</v>
      </c>
      <c r="K39" s="50">
        <v>-2739284.7002516743</v>
      </c>
      <c r="L39" s="46">
        <f t="shared" si="5"/>
        <v>-64292.414140966721</v>
      </c>
      <c r="M39" s="52"/>
      <c r="N39" s="51"/>
      <c r="O39" s="51"/>
      <c r="P39" s="51"/>
      <c r="Q39" s="51"/>
      <c r="R39" s="51"/>
      <c r="S39" s="51"/>
      <c r="T39" s="51"/>
    </row>
    <row r="40" spans="1:20" x14ac:dyDescent="0.25">
      <c r="A40" s="44">
        <v>43496</v>
      </c>
      <c r="B40" s="45">
        <v>43117076.839999996</v>
      </c>
      <c r="C40" s="46">
        <v>43117076.839999996</v>
      </c>
      <c r="D40" s="45">
        <v>882431.00937833323</v>
      </c>
      <c r="E40" s="46">
        <v>859820.83983333339</v>
      </c>
      <c r="F40" s="47">
        <f t="shared" si="0"/>
        <v>-16380493.164633498</v>
      </c>
      <c r="G40" s="48">
        <f t="shared" si="1"/>
        <v>-8502510.6400555819</v>
      </c>
      <c r="H40" s="45">
        <f t="shared" si="2"/>
        <v>26736583.675366499</v>
      </c>
      <c r="I40" s="46">
        <f t="shared" si="3"/>
        <v>34614566.199944414</v>
      </c>
      <c r="J40" s="49">
        <f t="shared" si="4"/>
        <v>7877982.5245779157</v>
      </c>
      <c r="K40" s="50">
        <v>-2744032.8358561234</v>
      </c>
      <c r="L40" s="46">
        <f t="shared" si="5"/>
        <v>4748.1356044490822</v>
      </c>
      <c r="M40" s="52"/>
      <c r="N40" s="51"/>
      <c r="O40" s="51"/>
      <c r="P40" s="51"/>
      <c r="Q40" s="51"/>
      <c r="R40" s="51"/>
      <c r="S40" s="51"/>
      <c r="T40" s="51"/>
    </row>
    <row r="41" spans="1:20" x14ac:dyDescent="0.25">
      <c r="A41" s="44">
        <v>43524</v>
      </c>
      <c r="B41" s="45">
        <v>43117076.839999996</v>
      </c>
      <c r="C41" s="46">
        <v>43117076.839999996</v>
      </c>
      <c r="D41" s="45">
        <v>882431.00937833323</v>
      </c>
      <c r="E41" s="46">
        <v>859820.83983333339</v>
      </c>
      <c r="F41" s="47">
        <f t="shared" si="0"/>
        <v>-17262924.17401183</v>
      </c>
      <c r="G41" s="48">
        <f t="shared" si="1"/>
        <v>-9362331.479888916</v>
      </c>
      <c r="H41" s="45">
        <f t="shared" si="2"/>
        <v>25854152.665988166</v>
      </c>
      <c r="I41" s="46">
        <f t="shared" si="3"/>
        <v>33754745.36011108</v>
      </c>
      <c r="J41" s="49">
        <f t="shared" si="4"/>
        <v>7900592.6941229142</v>
      </c>
      <c r="K41" s="50">
        <v>-2748780.9714605743</v>
      </c>
      <c r="L41" s="46">
        <f t="shared" si="5"/>
        <v>4748.1356044509448</v>
      </c>
      <c r="M41" s="52"/>
      <c r="N41" s="51"/>
      <c r="O41" s="51"/>
      <c r="P41" s="51"/>
      <c r="Q41" s="51"/>
      <c r="R41" s="51"/>
      <c r="S41" s="51"/>
      <c r="T41" s="51"/>
    </row>
    <row r="42" spans="1:20" x14ac:dyDescent="0.25">
      <c r="A42" s="44">
        <v>43555</v>
      </c>
      <c r="B42" s="45">
        <v>43117076.839999996</v>
      </c>
      <c r="C42" s="46">
        <v>43117076.839999996</v>
      </c>
      <c r="D42" s="45">
        <v>882431.00937833323</v>
      </c>
      <c r="E42" s="46">
        <v>859820.83983333339</v>
      </c>
      <c r="F42" s="47">
        <f t="shared" si="0"/>
        <v>-18145355.183390163</v>
      </c>
      <c r="G42" s="48">
        <f t="shared" si="1"/>
        <v>-10222152.31972225</v>
      </c>
      <c r="H42" s="45">
        <f t="shared" si="2"/>
        <v>24971721.656609833</v>
      </c>
      <c r="I42" s="46">
        <f t="shared" si="3"/>
        <v>32894924.520277746</v>
      </c>
      <c r="J42" s="49">
        <f t="shared" si="4"/>
        <v>7923202.8636679128</v>
      </c>
      <c r="K42" s="50">
        <v>-2753529.1070650239</v>
      </c>
      <c r="L42" s="46">
        <f t="shared" si="5"/>
        <v>4748.1356044495478</v>
      </c>
      <c r="M42" s="52"/>
      <c r="N42" s="51"/>
      <c r="O42" s="51"/>
      <c r="P42" s="51"/>
      <c r="Q42" s="51"/>
      <c r="R42" s="51"/>
      <c r="S42" s="51"/>
      <c r="T42" s="51"/>
    </row>
    <row r="43" spans="1:20" x14ac:dyDescent="0.25">
      <c r="A43" s="44">
        <v>43585</v>
      </c>
      <c r="B43" s="45">
        <v>43117076.839999996</v>
      </c>
      <c r="C43" s="46">
        <v>43117076.839999996</v>
      </c>
      <c r="D43" s="45">
        <v>882431.00937833323</v>
      </c>
      <c r="E43" s="46">
        <v>859820.83983333339</v>
      </c>
      <c r="F43" s="47">
        <f t="shared" si="0"/>
        <v>-19027786.192768496</v>
      </c>
      <c r="G43" s="48">
        <f t="shared" si="1"/>
        <v>-11081973.159555584</v>
      </c>
      <c r="H43" s="45">
        <f t="shared" si="2"/>
        <v>24089290.647231501</v>
      </c>
      <c r="I43" s="46">
        <f t="shared" si="3"/>
        <v>32035103.680444412</v>
      </c>
      <c r="J43" s="49">
        <f t="shared" si="4"/>
        <v>7945813.0332129113</v>
      </c>
      <c r="K43" s="50">
        <v>-2758277.2426694739</v>
      </c>
      <c r="L43" s="46">
        <f t="shared" si="5"/>
        <v>4748.1356044500135</v>
      </c>
      <c r="M43" s="52"/>
      <c r="N43" s="51"/>
      <c r="O43" s="51"/>
      <c r="P43" s="51"/>
      <c r="Q43" s="51"/>
      <c r="R43" s="51"/>
      <c r="S43" s="51"/>
      <c r="T43" s="51"/>
    </row>
    <row r="44" spans="1:20" x14ac:dyDescent="0.25">
      <c r="A44" s="44">
        <v>43616</v>
      </c>
      <c r="B44" s="45">
        <v>43117076.839999996</v>
      </c>
      <c r="C44" s="46">
        <v>43117076.839999996</v>
      </c>
      <c r="D44" s="45">
        <v>882431.00937833323</v>
      </c>
      <c r="E44" s="46">
        <v>859820.83983333339</v>
      </c>
      <c r="F44" s="47">
        <f t="shared" si="0"/>
        <v>-19910217.202146828</v>
      </c>
      <c r="G44" s="48">
        <f t="shared" si="1"/>
        <v>-11941793.999388918</v>
      </c>
      <c r="H44" s="45">
        <f t="shared" si="2"/>
        <v>23206859.637853168</v>
      </c>
      <c r="I44" s="46">
        <f t="shared" si="3"/>
        <v>31175282.840611078</v>
      </c>
      <c r="J44" s="49">
        <f t="shared" si="4"/>
        <v>7968423.2027579099</v>
      </c>
      <c r="K44" s="50">
        <v>-2763025.3782739239</v>
      </c>
      <c r="L44" s="46">
        <f t="shared" si="5"/>
        <v>4748.1356044500135</v>
      </c>
      <c r="M44" s="52"/>
      <c r="N44" s="51"/>
      <c r="O44" s="51"/>
      <c r="P44" s="51"/>
      <c r="Q44" s="51"/>
      <c r="R44" s="51"/>
      <c r="S44" s="51"/>
      <c r="T44" s="51"/>
    </row>
    <row r="45" spans="1:20" x14ac:dyDescent="0.25">
      <c r="A45" s="44">
        <v>43646</v>
      </c>
      <c r="B45" s="45">
        <v>43117076.839999996</v>
      </c>
      <c r="C45" s="46">
        <v>43117076.839999996</v>
      </c>
      <c r="D45" s="45">
        <v>882431.00937833323</v>
      </c>
      <c r="E45" s="46">
        <v>859820.83983333339</v>
      </c>
      <c r="F45" s="47">
        <f t="shared" si="0"/>
        <v>-20792648.211525161</v>
      </c>
      <c r="G45" s="48">
        <f t="shared" si="1"/>
        <v>-12801614.839222252</v>
      </c>
      <c r="H45" s="45">
        <f t="shared" si="2"/>
        <v>22324428.628474835</v>
      </c>
      <c r="I45" s="46">
        <f t="shared" si="3"/>
        <v>30315462.000777744</v>
      </c>
      <c r="J45" s="49">
        <f t="shared" si="4"/>
        <v>7991033.3723029085</v>
      </c>
      <c r="K45" s="50">
        <v>-2767773.5138783734</v>
      </c>
      <c r="L45" s="46">
        <f t="shared" si="5"/>
        <v>4748.1356044495478</v>
      </c>
      <c r="M45" s="52"/>
      <c r="N45" s="51"/>
      <c r="O45" s="51"/>
      <c r="P45" s="51"/>
      <c r="Q45" s="51"/>
      <c r="R45" s="51"/>
      <c r="S45" s="51"/>
      <c r="T45" s="51"/>
    </row>
    <row r="46" spans="1:20" ht="13.8" thickBot="1" x14ac:dyDescent="0.3">
      <c r="A46" s="54"/>
      <c r="B46" s="55"/>
      <c r="C46" s="56"/>
      <c r="D46" s="55"/>
      <c r="E46" s="56"/>
      <c r="F46" s="55"/>
      <c r="G46" s="56"/>
      <c r="H46" s="55"/>
      <c r="I46" s="56"/>
      <c r="J46" s="57"/>
      <c r="K46" s="56"/>
      <c r="L46" s="56"/>
      <c r="M46" s="52"/>
      <c r="N46" s="51"/>
      <c r="O46" s="51"/>
      <c r="P46" s="51"/>
      <c r="Q46" s="51"/>
      <c r="R46" s="51"/>
      <c r="S46" s="51"/>
      <c r="T46" s="51"/>
    </row>
    <row r="47" spans="1:20" ht="13.8" thickBot="1" x14ac:dyDescent="0.3">
      <c r="A47" s="58"/>
      <c r="B47" s="58">
        <f>(B21+B33+SUM(B22:B32)*2)/24</f>
        <v>16793056.493750002</v>
      </c>
      <c r="C47" s="59">
        <f>(C21+C33+SUM(C22:C32)*2)/24</f>
        <v>16793056.493750002</v>
      </c>
      <c r="D47" s="58">
        <f>SUM(D22:D46)</f>
        <v>16486289.010095829</v>
      </c>
      <c r="E47" s="59">
        <f>SUM(E22:E46)</f>
        <v>12430415.714529002</v>
      </c>
      <c r="F47" s="58">
        <f>(F21+F33+SUM(F22:F32)*2)/24</f>
        <v>-8547637.7659403756</v>
      </c>
      <c r="G47" s="59">
        <f>(G21+G33+SUM(G22:G32)*2)/24</f>
        <v>-1180304.858538382</v>
      </c>
      <c r="H47" s="58">
        <f>(H21+H33+SUM(H22:H32)*2)/24</f>
        <v>8245418.7278096257</v>
      </c>
      <c r="I47" s="59">
        <f>(I21+I33+SUM(I22:I32)*2)/24</f>
        <v>15612751.635211619</v>
      </c>
      <c r="J47" s="60">
        <f>I47-H47</f>
        <v>7367332.9074019929</v>
      </c>
      <c r="K47" s="61">
        <f>(K21+K33+SUM(K22:K32)*2)/24</f>
        <v>-2503447.8120133299</v>
      </c>
      <c r="L47" s="61">
        <f>SUM(L22:L46)</f>
        <v>1390467.4870207442</v>
      </c>
      <c r="M47" s="52"/>
      <c r="N47" s="62"/>
      <c r="O47" s="63"/>
      <c r="P47" s="51"/>
      <c r="Q47" s="51"/>
      <c r="R47" s="51"/>
      <c r="S47" s="51"/>
      <c r="T47" s="51"/>
    </row>
    <row r="48" spans="1:20" ht="13.8" thickTop="1" x14ac:dyDescent="0.25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N48" s="51"/>
      <c r="O48" s="51"/>
      <c r="P48" s="51"/>
      <c r="Q48" s="51"/>
      <c r="R48" s="51"/>
      <c r="S48" s="51"/>
      <c r="T48" s="51"/>
    </row>
    <row r="49" spans="1:20" x14ac:dyDescent="0.25">
      <c r="A49" s="51"/>
      <c r="B49" s="51"/>
      <c r="C49" s="64"/>
      <c r="D49" s="51"/>
      <c r="E49" s="51"/>
      <c r="F49" s="65"/>
      <c r="G49" s="64"/>
      <c r="H49" s="51"/>
      <c r="I49" s="64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 x14ac:dyDescent="0.25">
      <c r="A51" s="14" t="s">
        <v>0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 ht="14.4" x14ac:dyDescent="0.3">
      <c r="A52" s="3"/>
      <c r="B52" s="51"/>
      <c r="C52" s="51">
        <f>+C33+'AMI ELECTRIC'!C33+'AMI GAS'!C33</f>
        <v>60548403.5</v>
      </c>
      <c r="D52" s="51"/>
      <c r="E52" s="51"/>
      <c r="F52" s="51"/>
      <c r="G52" s="51"/>
      <c r="H52" s="51"/>
      <c r="I52" s="51"/>
      <c r="J52" s="51"/>
      <c r="K52" s="51"/>
      <c r="L52" s="51"/>
      <c r="M52" s="3"/>
      <c r="N52" s="3"/>
      <c r="O52" s="3"/>
    </row>
    <row r="53" spans="1:20" ht="14.4" x14ac:dyDescent="0.3">
      <c r="A53" s="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"/>
      <c r="N53" s="3"/>
      <c r="O53" s="3"/>
      <c r="P53" s="3"/>
    </row>
    <row r="54" spans="1:20" x14ac:dyDescent="0.25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20" x14ac:dyDescent="0.25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3B8AD8-82EA-413A-86F5-F0ED1C44D082}"/>
</file>

<file path=customXml/itemProps2.xml><?xml version="1.0" encoding="utf-8"?>
<ds:datastoreItem xmlns:ds="http://schemas.openxmlformats.org/officeDocument/2006/customXml" ds:itemID="{29524A98-C9AA-4831-B994-981E07B68B88}"/>
</file>

<file path=customXml/itemProps3.xml><?xml version="1.0" encoding="utf-8"?>
<ds:datastoreItem xmlns:ds="http://schemas.openxmlformats.org/officeDocument/2006/customXml" ds:itemID="{CCBE4A4B-071C-474E-8B81-3C2BFA85AB56}"/>
</file>

<file path=customXml/itemProps4.xml><?xml version="1.0" encoding="utf-8"?>
<ds:datastoreItem xmlns:ds="http://schemas.openxmlformats.org/officeDocument/2006/customXml" ds:itemID="{2C9527F4-C149-4149-ADF9-23655D962A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GRAND TOTAL AMI</vt:lpstr>
      <vt:lpstr>Total AMI ELECTRIC</vt:lpstr>
      <vt:lpstr>Total AMI GAS</vt:lpstr>
      <vt:lpstr>Source Tabs==&gt;</vt:lpstr>
      <vt:lpstr>AMI ELECTRIC</vt:lpstr>
      <vt:lpstr>AMI GAS</vt:lpstr>
      <vt:lpstr>Electric Common</vt:lpstr>
      <vt:lpstr>Gas Common</vt:lpstr>
      <vt:lpstr>AMI COMMON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Peterson, Pete</cp:lastModifiedBy>
  <dcterms:created xsi:type="dcterms:W3CDTF">2019-05-02T01:53:42Z</dcterms:created>
  <dcterms:modified xsi:type="dcterms:W3CDTF">2020-02-28T19:34:14Z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