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WA\2025 Dockets\UE-25____ PCORC\filed docs\Workpapers\"/>
    </mc:Choice>
  </mc:AlternateContent>
  <xr:revisionPtr revIDLastSave="0" documentId="13_ncr:1_{7DC0B2F1-8BCB-4C54-85CA-9CD986F0FBCF}" xr6:coauthVersionLast="47" xr6:coauthVersionMax="47" xr10:uidLastSave="{00000000-0000-0000-0000-000000000000}"/>
  <bookViews>
    <workbookView xWindow="-120" yWindow="-120" windowWidth="29040" windowHeight="15990" activeTab="2" xr2:uid="{E72B189E-D876-4D25-BE64-DA67298A82F5}"/>
  </bookViews>
  <sheets>
    <sheet name="WIJAM to NAM" sheetId="2" r:id="rId1"/>
    <sheet name="WA 2024A to 2026F" sheetId="4" r:id="rId2"/>
    <sheet name="Metric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5" i="5" s="1"/>
  <c r="C1" i="5" l="1"/>
  <c r="B1" i="5"/>
  <c r="B22" i="5" l="1"/>
  <c r="B23" i="5" s="1"/>
  <c r="N3" i="2" l="1"/>
  <c r="N6" i="2" l="1"/>
  <c r="N9" i="2" l="1"/>
  <c r="N8" i="2"/>
  <c r="N7" i="2" l="1"/>
  <c r="B2" i="5" l="1"/>
  <c r="N10" i="2"/>
  <c r="N11" i="2" s="1"/>
  <c r="B7" i="5" l="1"/>
  <c r="B8" i="5" s="1"/>
  <c r="N37" i="2" l="1"/>
  <c r="M35" i="2"/>
  <c r="M36" i="2"/>
  <c r="M37" i="2"/>
  <c r="M38" i="2"/>
  <c r="M39" i="2"/>
  <c r="M41" i="2"/>
  <c r="O37" i="2" l="1"/>
  <c r="N18" i="2" l="1"/>
  <c r="B45" i="2" l="1"/>
  <c r="N24" i="2" l="1"/>
  <c r="N25" i="2"/>
  <c r="N23" i="2"/>
  <c r="N22" i="2" l="1"/>
  <c r="D26" i="2"/>
  <c r="N28" i="2" s="1"/>
  <c r="N21" i="2"/>
  <c r="C41" i="4"/>
  <c r="B14" i="5" s="1"/>
  <c r="B16" i="5" l="1"/>
  <c r="B19" i="5"/>
  <c r="N26" i="2"/>
  <c r="D33" i="2" l="1"/>
  <c r="N35" i="2" s="1"/>
  <c r="O35" i="2" s="1"/>
  <c r="D5" i="4"/>
  <c r="N39" i="2" l="1"/>
  <c r="O39" i="2" s="1"/>
  <c r="D7" i="4" l="1"/>
  <c r="M21" i="4"/>
  <c r="C21" i="4"/>
  <c r="C22" i="4"/>
  <c r="D8" i="4"/>
  <c r="M22" i="4"/>
  <c r="D36" i="2"/>
  <c r="N38" i="2" s="1"/>
  <c r="O38" i="2" s="1"/>
  <c r="D34" i="2" l="1"/>
  <c r="N36" i="2" s="1"/>
  <c r="O36" i="2" s="1"/>
  <c r="D6" i="4"/>
  <c r="N41" i="2" l="1"/>
  <c r="O41" i="2" s="1"/>
  <c r="M23" i="4" l="1"/>
  <c r="C23" i="4"/>
  <c r="D13" i="2"/>
  <c r="N13" i="2" s="1"/>
  <c r="E9" i="4" l="1"/>
  <c r="C8" i="4" l="1"/>
  <c r="E8" i="4" s="1"/>
  <c r="N37" i="4"/>
  <c r="C37" i="4"/>
  <c r="N38" i="4"/>
  <c r="C38" i="4"/>
  <c r="C7" i="4" l="1"/>
  <c r="E7" i="4" s="1"/>
  <c r="N36" i="4"/>
  <c r="C36" i="4"/>
  <c r="C35" i="4" l="1"/>
  <c r="N35" i="4"/>
  <c r="C34" i="4"/>
  <c r="C39" i="4" s="1"/>
  <c r="N34" i="4"/>
  <c r="C31" i="4"/>
  <c r="C6" i="4"/>
  <c r="E6" i="4" s="1"/>
  <c r="M20" i="4"/>
  <c r="C20" i="4"/>
  <c r="M19" i="4" l="1"/>
  <c r="C19" i="4"/>
  <c r="C24" i="4" s="1"/>
  <c r="C5" i="4"/>
  <c r="E5" i="4" s="1"/>
  <c r="C16" i="4"/>
  <c r="C26" i="4" s="1"/>
  <c r="D11" i="4" l="1"/>
  <c r="C2" i="5"/>
  <c r="E11" i="4" l="1"/>
  <c r="B10" i="5"/>
  <c r="B11" i="5" s="1"/>
</calcChain>
</file>

<file path=xl/sharedStrings.xml><?xml version="1.0" encoding="utf-8"?>
<sst xmlns="http://schemas.openxmlformats.org/spreadsheetml/2006/main" count="156" uniqueCount="76">
  <si>
    <t>Net Power Cost Reconciliation</t>
  </si>
  <si>
    <t>Energy on to System/(Energy out of System)</t>
  </si>
  <si>
    <t>Base $</t>
  </si>
  <si>
    <t>Change $</t>
  </si>
  <si>
    <t>Base MWh</t>
  </si>
  <si>
    <t>Change MWh</t>
  </si>
  <si>
    <t>Dollar Percent Change</t>
  </si>
  <si>
    <t>MWh Percent Change</t>
  </si>
  <si>
    <t>Change</t>
  </si>
  <si>
    <t>NPC Components</t>
  </si>
  <si>
    <t>Wholesale Sales Revenue</t>
  </si>
  <si>
    <t>Purchased Power Expense</t>
  </si>
  <si>
    <t>Coal Fuel Expense</t>
  </si>
  <si>
    <t>Natural Gas Fuel Expense</t>
  </si>
  <si>
    <t>Wheeling and Other Expense</t>
  </si>
  <si>
    <t>Total NPC</t>
  </si>
  <si>
    <t>($ millions)</t>
  </si>
  <si>
    <t>$/MWh</t>
  </si>
  <si>
    <t>Increase/(Decrease) to NPC:</t>
  </si>
  <si>
    <t>MWh</t>
  </si>
  <si>
    <t>Wholesale Sales Increase</t>
  </si>
  <si>
    <t>Other Generation Increase</t>
  </si>
  <si>
    <t>Total Change to Net System Load</t>
  </si>
  <si>
    <t>Net Power Cost Reconciliation ($)</t>
  </si>
  <si>
    <t>Components of NPC:</t>
  </si>
  <si>
    <t>WA 2024 GRC Compliance Filing RY2</t>
  </si>
  <si>
    <t>Net Power Cost Reconciliation (MWh)</t>
  </si>
  <si>
    <t>Wholesale Sales</t>
  </si>
  <si>
    <t>Purchased Power</t>
  </si>
  <si>
    <t>Coal Generation</t>
  </si>
  <si>
    <t>Natural Gas Generation</t>
  </si>
  <si>
    <t>Wheeling and Other</t>
  </si>
  <si>
    <t>NAM</t>
  </si>
  <si>
    <t>WIJAM</t>
  </si>
  <si>
    <t>NA</t>
  </si>
  <si>
    <t>WA 2026 PCORC WIJAM</t>
  </si>
  <si>
    <r>
      <t xml:space="preserve">WA 2026 PCORC </t>
    </r>
    <r>
      <rPr>
        <b/>
        <sz val="11"/>
        <color rgb="FFFF0000"/>
        <rFont val="Aptos Narrow"/>
        <family val="2"/>
      </rPr>
      <t>NAM</t>
    </r>
  </si>
  <si>
    <t>Components of NPC ($):</t>
  </si>
  <si>
    <t>Total Change to Load</t>
  </si>
  <si>
    <t>Total Change to NPC ($)</t>
  </si>
  <si>
    <t>Coal Fuel</t>
  </si>
  <si>
    <t>Natural Gas Fuel</t>
  </si>
  <si>
    <t>Change to Load:</t>
  </si>
  <si>
    <t>Purchased Power Decrease</t>
  </si>
  <si>
    <t>Coal Generation Decrease</t>
  </si>
  <si>
    <t>Natural Gas Generation Increase</t>
  </si>
  <si>
    <t>2026 WA NAM Forecast NPC</t>
  </si>
  <si>
    <t>2024 WA Preliminary Actual NPC</t>
  </si>
  <si>
    <t>2024 WIJAM $/MWh</t>
  </si>
  <si>
    <r>
      <t xml:space="preserve">2026 </t>
    </r>
    <r>
      <rPr>
        <b/>
        <sz val="11"/>
        <color rgb="FFFF0000"/>
        <rFont val="Aptos Narrow"/>
        <family val="2"/>
      </rPr>
      <t>NAM</t>
    </r>
    <r>
      <rPr>
        <b/>
        <sz val="11"/>
        <color theme="1"/>
        <rFont val="Aptos Narrow"/>
        <family val="2"/>
        <scheme val="minor"/>
      </rPr>
      <t xml:space="preserve"> $/MWh</t>
    </r>
  </si>
  <si>
    <r>
      <rPr>
        <b/>
        <sz val="11"/>
        <rFont val="Aptos Narrow"/>
        <family val="2"/>
      </rPr>
      <t>WIJAM</t>
    </r>
    <r>
      <rPr>
        <b/>
        <sz val="11"/>
        <color theme="1"/>
        <rFont val="Aptos Narrow"/>
        <family val="2"/>
        <scheme val="minor"/>
      </rPr>
      <t xml:space="preserve"> $/MWh</t>
    </r>
  </si>
  <si>
    <r>
      <rPr>
        <b/>
        <sz val="11"/>
        <color rgb="FFFF0000"/>
        <rFont val="Aptos Narrow"/>
        <family val="2"/>
      </rPr>
      <t>NAM</t>
    </r>
    <r>
      <rPr>
        <b/>
        <sz val="11"/>
        <rFont val="Aptos Narrow"/>
        <family val="2"/>
        <scheme val="minor"/>
      </rPr>
      <t xml:space="preserve"> $/MWh</t>
    </r>
  </si>
  <si>
    <t>2026 Total NPC $/MWh)</t>
  </si>
  <si>
    <t>Components of Load</t>
  </si>
  <si>
    <t>Components of NPC ($/MWh)</t>
  </si>
  <si>
    <t>Total Change to NPC:</t>
  </si>
  <si>
    <t>Delta (%)</t>
  </si>
  <si>
    <t>WA PCAM 2024 NPC</t>
  </si>
  <si>
    <t>WA GRC WIJAM RY2 NPC</t>
  </si>
  <si>
    <t>Delta ($)</t>
  </si>
  <si>
    <t>2024 TC NPC</t>
  </si>
  <si>
    <t>2024 Wind</t>
  </si>
  <si>
    <t>2026 Wind</t>
  </si>
  <si>
    <t>Delta Wind</t>
  </si>
  <si>
    <t>WA PCORC NAM 2026 NPC</t>
  </si>
  <si>
    <t>WA PCORC TC 2026 NPC</t>
  </si>
  <si>
    <t>WA PCORC NAM 2026 Position</t>
  </si>
  <si>
    <t>WA 2026 Load</t>
  </si>
  <si>
    <t>WA PCORC NAM 2026 Position/Load</t>
  </si>
  <si>
    <t>WA PCORC NAM 2026 Position Value</t>
  </si>
  <si>
    <t>WA PCORC WIJAM 2026 Position</t>
  </si>
  <si>
    <t>WA PCORC WIJAM 2026 Position/Load</t>
  </si>
  <si>
    <t>WA PCORC WIJAM 2026 Position Value</t>
  </si>
  <si>
    <t>WA PCORC WIJAM 2026 NPC</t>
  </si>
  <si>
    <t>WA GRC TC 2024 NPC</t>
  </si>
  <si>
    <t>WA PCORC NAM w/o RA 2026 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</si>
</sst>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_(* #,##0.000_);_(* \(#,##0.000\);_(* &quot;-&quot;??_);_(@_)"/>
    <numFmt numFmtId="167" formatCode="_(* #,##0.0_);_(* \(#,##0.0\);_(* &quot;-&quot;??_);_(@_)"/>
    <numFmt numFmtId="168" formatCode="0.0_);[Red]\(0.0\)"/>
    <numFmt numFmtId="169" formatCode="&quot;$&quot;#,##0.0"/>
    <numFmt numFmtId="170" formatCode="#,##0.0_);[Red]\(#,##0.0\)"/>
    <numFmt numFmtId="171" formatCode="0.000000000000_);[Red]\(0.000000000000\)"/>
    <numFmt numFmtId="172" formatCode="_(&quot;$&quot;* #,##0_);_(&quot;$&quot;* \(#,##0\);_(&quot;$&quot;* &quot;-&quot;??_);_(@_)"/>
    <numFmt numFmtId="173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"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</font>
    <font>
      <b/>
      <sz val="11"/>
      <name val="Aptos Narrow"/>
      <family val="2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left" vertical="center"/>
    </xf>
    <xf numFmtId="40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left" vertical="center"/>
    </xf>
    <xf numFmtId="165" fontId="0" fillId="2" borderId="0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40" fontId="0" fillId="2" borderId="8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0" fillId="2" borderId="0" xfId="0" applyFill="1"/>
    <xf numFmtId="165" fontId="0" fillId="2" borderId="0" xfId="1" applyNumberFormat="1" applyFon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2" fillId="2" borderId="7" xfId="0" applyFont="1" applyFill="1" applyBorder="1"/>
    <xf numFmtId="40" fontId="4" fillId="2" borderId="0" xfId="2" applyNumberFormat="1" applyFont="1" applyFill="1" applyBorder="1" applyAlignment="1">
      <alignment horizontal="center" vertical="center"/>
    </xf>
    <xf numFmtId="40" fontId="5" fillId="2" borderId="8" xfId="1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165" fontId="0" fillId="2" borderId="10" xfId="1" applyNumberFormat="1" applyFont="1" applyFill="1" applyBorder="1" applyAlignment="1">
      <alignment horizontal="center"/>
    </xf>
    <xf numFmtId="2" fontId="0" fillId="2" borderId="10" xfId="1" applyNumberFormat="1" applyFont="1" applyFill="1" applyBorder="1" applyAlignment="1">
      <alignment horizontal="center"/>
    </xf>
    <xf numFmtId="2" fontId="0" fillId="2" borderId="11" xfId="1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167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9" fontId="0" fillId="0" borderId="0" xfId="3" applyFont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43" fontId="0" fillId="0" borderId="0" xfId="1" applyFont="1"/>
    <xf numFmtId="38" fontId="0" fillId="0" borderId="0" xfId="0" applyNumberFormat="1"/>
    <xf numFmtId="166" fontId="0" fillId="0" borderId="0" xfId="0" applyNumberFormat="1"/>
    <xf numFmtId="169" fontId="0" fillId="0" borderId="0" xfId="0" applyNumberFormat="1"/>
    <xf numFmtId="164" fontId="0" fillId="0" borderId="0" xfId="1" applyNumberFormat="1" applyFont="1" applyAlignment="1"/>
    <xf numFmtId="165" fontId="2" fillId="2" borderId="6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/>
    </xf>
    <xf numFmtId="168" fontId="4" fillId="2" borderId="8" xfId="2" applyNumberFormat="1" applyFont="1" applyFill="1" applyBorder="1" applyAlignment="1">
      <alignment horizontal="center" vertical="center"/>
    </xf>
    <xf numFmtId="165" fontId="0" fillId="2" borderId="11" xfId="1" applyNumberFormat="1" applyFont="1" applyFill="1" applyBorder="1" applyAlignment="1">
      <alignment horizontal="center"/>
    </xf>
    <xf numFmtId="0" fontId="6" fillId="0" borderId="0" xfId="0" applyFont="1"/>
    <xf numFmtId="38" fontId="2" fillId="2" borderId="6" xfId="1" applyNumberFormat="1" applyFont="1" applyFill="1" applyBorder="1" applyAlignment="1">
      <alignment horizontal="center" vertical="center"/>
    </xf>
    <xf numFmtId="38" fontId="0" fillId="2" borderId="8" xfId="1" applyNumberFormat="1" applyFont="1" applyFill="1" applyBorder="1" applyAlignment="1">
      <alignment horizontal="center" vertical="center"/>
    </xf>
    <xf numFmtId="38" fontId="3" fillId="2" borderId="8" xfId="1" applyNumberFormat="1" applyFont="1" applyFill="1" applyBorder="1" applyAlignment="1">
      <alignment horizontal="center" vertical="center"/>
    </xf>
    <xf numFmtId="38" fontId="0" fillId="2" borderId="8" xfId="1" applyNumberFormat="1" applyFont="1" applyFill="1" applyBorder="1" applyAlignment="1">
      <alignment horizontal="center"/>
    </xf>
    <xf numFmtId="38" fontId="4" fillId="2" borderId="8" xfId="2" applyNumberFormat="1" applyFont="1" applyFill="1" applyBorder="1" applyAlignment="1">
      <alignment horizontal="center" vertical="center"/>
    </xf>
    <xf numFmtId="38" fontId="0" fillId="2" borderId="11" xfId="1" applyNumberFormat="1" applyFont="1" applyFill="1" applyBorder="1" applyAlignment="1">
      <alignment horizontal="center"/>
    </xf>
    <xf numFmtId="170" fontId="4" fillId="2" borderId="8" xfId="2" applyNumberFormat="1" applyFont="1" applyFill="1" applyBorder="1" applyAlignment="1">
      <alignment horizontal="center" vertical="center"/>
    </xf>
    <xf numFmtId="40" fontId="4" fillId="2" borderId="8" xfId="2" applyNumberFormat="1" applyFont="1" applyFill="1" applyBorder="1" applyAlignment="1">
      <alignment horizontal="center" vertical="center"/>
    </xf>
    <xf numFmtId="40" fontId="3" fillId="2" borderId="8" xfId="1" applyNumberFormat="1" applyFont="1" applyFill="1" applyBorder="1" applyAlignment="1">
      <alignment horizontal="center" vertical="center"/>
    </xf>
    <xf numFmtId="171" fontId="0" fillId="0" borderId="0" xfId="0" applyNumberFormat="1"/>
    <xf numFmtId="40" fontId="0" fillId="0" borderId="0" xfId="0" applyNumberFormat="1"/>
    <xf numFmtId="2" fontId="9" fillId="2" borderId="0" xfId="1" applyNumberFormat="1" applyFont="1" applyFill="1" applyBorder="1" applyAlignment="1">
      <alignment horizontal="center" vertical="center"/>
    </xf>
    <xf numFmtId="170" fontId="2" fillId="2" borderId="8" xfId="1" applyNumberFormat="1" applyFont="1" applyFill="1" applyBorder="1" applyAlignment="1">
      <alignment horizontal="center" vertical="center"/>
    </xf>
    <xf numFmtId="168" fontId="0" fillId="2" borderId="8" xfId="1" applyNumberFormat="1" applyFont="1" applyFill="1" applyBorder="1" applyAlignment="1">
      <alignment horizontal="center" vertical="center"/>
    </xf>
    <xf numFmtId="168" fontId="3" fillId="2" borderId="8" xfId="1" applyNumberFormat="1" applyFont="1" applyFill="1" applyBorder="1" applyAlignment="1">
      <alignment horizontal="center" vertical="center"/>
    </xf>
    <xf numFmtId="168" fontId="2" fillId="2" borderId="8" xfId="1" applyNumberFormat="1" applyFont="1" applyFill="1" applyBorder="1" applyAlignment="1">
      <alignment horizontal="center"/>
    </xf>
    <xf numFmtId="38" fontId="2" fillId="2" borderId="8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8" fontId="2" fillId="2" borderId="8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4" fontId="0" fillId="0" borderId="0" xfId="0" applyNumberFormat="1"/>
    <xf numFmtId="9" fontId="0" fillId="0" borderId="0" xfId="3" applyFont="1"/>
    <xf numFmtId="42" fontId="0" fillId="0" borderId="0" xfId="0" applyNumberFormat="1"/>
    <xf numFmtId="172" fontId="0" fillId="0" borderId="0" xfId="0" applyNumberFormat="1"/>
    <xf numFmtId="173" fontId="0" fillId="0" borderId="0" xfId="3" applyNumberFormat="1" applyFont="1"/>
    <xf numFmtId="10" fontId="0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0" fillId="0" borderId="0" xfId="1" applyNumberFormat="1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1EDD-AF5B-474E-91A1-F767C5B6F41A}">
  <dimension ref="A1:Q45"/>
  <sheetViews>
    <sheetView view="pageLayout" zoomScaleNormal="85" workbookViewId="0"/>
  </sheetViews>
  <sheetFormatPr defaultRowHeight="15" x14ac:dyDescent="0.25"/>
  <cols>
    <col min="1" max="1" width="18.5703125" customWidth="1"/>
    <col min="2" max="2" width="26.42578125" bestFit="1" customWidth="1"/>
    <col min="3" max="3" width="11.5703125" bestFit="1" customWidth="1"/>
    <col min="4" max="4" width="11.140625" bestFit="1" customWidth="1"/>
    <col min="6" max="6" width="17.5703125" customWidth="1"/>
    <col min="7" max="7" width="26.42578125" bestFit="1" customWidth="1"/>
    <col min="9" max="9" width="11.140625" bestFit="1" customWidth="1"/>
    <col min="11" max="11" width="18.85546875" customWidth="1"/>
    <col min="12" max="12" width="26.42578125" bestFit="1" customWidth="1"/>
    <col min="13" max="13" width="13.7109375" bestFit="1" customWidth="1"/>
    <col min="14" max="14" width="11.85546875" bestFit="1" customWidth="1"/>
    <col min="17" max="17" width="10" customWidth="1"/>
  </cols>
  <sheetData>
    <row r="1" spans="1:17" ht="15.75" thickBot="1" x14ac:dyDescent="0.3">
      <c r="A1" s="69" t="s">
        <v>32</v>
      </c>
      <c r="B1" s="69"/>
      <c r="C1" s="69"/>
      <c r="D1" s="69"/>
      <c r="E1" s="69"/>
      <c r="F1" s="69" t="s">
        <v>33</v>
      </c>
      <c r="G1" s="69"/>
      <c r="H1" s="69"/>
      <c r="I1" s="69"/>
      <c r="K1" s="79" t="s">
        <v>23</v>
      </c>
      <c r="L1" s="80"/>
      <c r="M1" s="80"/>
      <c r="N1" s="81"/>
    </row>
    <row r="2" spans="1:17" ht="15.75" thickBot="1" x14ac:dyDescent="0.3">
      <c r="K2" s="3"/>
      <c r="L2" s="4"/>
      <c r="M2" s="4"/>
      <c r="N2" s="43" t="s">
        <v>16</v>
      </c>
    </row>
    <row r="3" spans="1:17" ht="18" thickBot="1" x14ac:dyDescent="0.3">
      <c r="A3" s="70" t="s">
        <v>23</v>
      </c>
      <c r="B3" s="71"/>
      <c r="C3" s="71"/>
      <c r="D3" s="72"/>
      <c r="F3" s="70" t="s">
        <v>23</v>
      </c>
      <c r="G3" s="71"/>
      <c r="H3" s="71"/>
      <c r="I3" s="72"/>
      <c r="K3" s="23" t="s">
        <v>35</v>
      </c>
      <c r="L3" s="8"/>
      <c r="M3" s="8"/>
      <c r="N3" s="47">
        <f>I13</f>
        <v>237.12236027539149</v>
      </c>
    </row>
    <row r="4" spans="1:17" ht="17.25" x14ac:dyDescent="0.25">
      <c r="A4" s="3"/>
      <c r="B4" s="4"/>
      <c r="C4" s="4"/>
      <c r="D4" s="43" t="s">
        <v>16</v>
      </c>
      <c r="F4" s="3"/>
      <c r="G4" s="4"/>
      <c r="H4" s="4"/>
      <c r="I4" s="43" t="s">
        <v>16</v>
      </c>
      <c r="K4" s="13"/>
      <c r="L4" s="8"/>
      <c r="M4" s="8"/>
      <c r="N4" s="47"/>
    </row>
    <row r="5" spans="1:17" x14ac:dyDescent="0.25">
      <c r="A5" s="13"/>
      <c r="B5" s="8"/>
      <c r="C5" s="8"/>
      <c r="D5" s="44"/>
      <c r="F5" s="13"/>
      <c r="G5" s="8"/>
      <c r="H5" s="8"/>
      <c r="I5" s="44"/>
      <c r="K5" s="37" t="s">
        <v>37</v>
      </c>
      <c r="L5" s="8"/>
      <c r="M5" s="8"/>
      <c r="N5" s="44"/>
    </row>
    <row r="6" spans="1:17" x14ac:dyDescent="0.25">
      <c r="A6" s="37" t="s">
        <v>24</v>
      </c>
      <c r="B6" s="8"/>
      <c r="C6" s="8"/>
      <c r="D6" s="44"/>
      <c r="F6" s="37" t="s">
        <v>24</v>
      </c>
      <c r="G6" s="8"/>
      <c r="H6" s="8"/>
      <c r="I6" s="44"/>
      <c r="K6" s="13"/>
      <c r="L6" s="8" t="s">
        <v>10</v>
      </c>
      <c r="M6" s="8"/>
      <c r="N6" s="44">
        <f>D7-I7</f>
        <v>-12.035939449876812</v>
      </c>
    </row>
    <row r="7" spans="1:17" x14ac:dyDescent="0.25">
      <c r="A7" s="13"/>
      <c r="B7" s="8" t="s">
        <v>10</v>
      </c>
      <c r="C7" s="8"/>
      <c r="D7" s="44">
        <v>-12.050660593778939</v>
      </c>
      <c r="F7" s="13"/>
      <c r="G7" s="8" t="s">
        <v>10</v>
      </c>
      <c r="H7" s="8"/>
      <c r="I7" s="44">
        <v>-1.4721143902127235E-2</v>
      </c>
      <c r="K7" s="13"/>
      <c r="L7" s="8" t="s">
        <v>11</v>
      </c>
      <c r="M7" s="8"/>
      <c r="N7" s="44">
        <f>D8-I8</f>
        <v>-91.548222963725891</v>
      </c>
    </row>
    <row r="8" spans="1:17" x14ac:dyDescent="0.25">
      <c r="A8" s="13"/>
      <c r="B8" s="8" t="s">
        <v>11</v>
      </c>
      <c r="C8" s="8"/>
      <c r="D8" s="44">
        <v>85.527667507175238</v>
      </c>
      <c r="F8" s="13"/>
      <c r="G8" s="8" t="s">
        <v>11</v>
      </c>
      <c r="H8" s="8"/>
      <c r="I8" s="44">
        <v>177.07589047090113</v>
      </c>
      <c r="K8" s="13"/>
      <c r="L8" s="8" t="s">
        <v>12</v>
      </c>
      <c r="M8" s="8"/>
      <c r="N8" s="44">
        <f>D9-I9</f>
        <v>0</v>
      </c>
    </row>
    <row r="9" spans="1:17" x14ac:dyDescent="0.25">
      <c r="A9" s="13"/>
      <c r="B9" s="8" t="s">
        <v>12</v>
      </c>
      <c r="C9" s="8"/>
      <c r="D9" s="44">
        <v>0</v>
      </c>
      <c r="F9" s="13"/>
      <c r="G9" s="8" t="s">
        <v>12</v>
      </c>
      <c r="H9" s="8"/>
      <c r="I9" s="44">
        <v>0</v>
      </c>
      <c r="K9" s="13"/>
      <c r="L9" s="8" t="s">
        <v>13</v>
      </c>
      <c r="M9" s="8"/>
      <c r="N9" s="44">
        <f>D10-I10</f>
        <v>59.84327033519989</v>
      </c>
    </row>
    <row r="10" spans="1:17" ht="17.25" x14ac:dyDescent="0.25">
      <c r="A10" s="13"/>
      <c r="B10" s="8" t="s">
        <v>13</v>
      </c>
      <c r="C10" s="8"/>
      <c r="D10" s="44">
        <v>104.17969584262309</v>
      </c>
      <c r="F10" s="13"/>
      <c r="G10" s="8" t="s">
        <v>13</v>
      </c>
      <c r="H10" s="8"/>
      <c r="I10" s="44">
        <v>44.336425507423201</v>
      </c>
      <c r="K10" s="13"/>
      <c r="L10" s="8" t="s">
        <v>14</v>
      </c>
      <c r="M10" s="8"/>
      <c r="N10" s="45">
        <f>D11-I11</f>
        <v>1.2044262356039521</v>
      </c>
      <c r="Q10" s="59"/>
    </row>
    <row r="11" spans="1:17" ht="17.25" x14ac:dyDescent="0.25">
      <c r="A11" s="13"/>
      <c r="B11" s="8" t="s">
        <v>14</v>
      </c>
      <c r="C11" s="8"/>
      <c r="D11" s="45">
        <v>16.929191676573247</v>
      </c>
      <c r="F11" s="13"/>
      <c r="G11" s="8" t="s">
        <v>14</v>
      </c>
      <c r="H11" s="8"/>
      <c r="I11" s="45">
        <v>15.724765440969295</v>
      </c>
      <c r="K11" s="23" t="s">
        <v>39</v>
      </c>
      <c r="L11" s="19"/>
      <c r="M11" s="19"/>
      <c r="N11" s="46">
        <f>SUM(N6:N10)</f>
        <v>-42.536465842798854</v>
      </c>
    </row>
    <row r="12" spans="1:17" x14ac:dyDescent="0.25">
      <c r="A12" s="7"/>
      <c r="B12" s="19"/>
      <c r="C12" s="19"/>
      <c r="D12" s="46"/>
      <c r="F12" s="7"/>
      <c r="G12" s="19"/>
      <c r="H12" s="19"/>
      <c r="I12" s="46"/>
      <c r="K12" s="7"/>
      <c r="L12" s="19"/>
      <c r="M12" s="19"/>
      <c r="N12" s="46"/>
    </row>
    <row r="13" spans="1:17" ht="17.25" x14ac:dyDescent="0.25">
      <c r="A13" s="23" t="s">
        <v>25</v>
      </c>
      <c r="B13" s="19"/>
      <c r="C13" s="19"/>
      <c r="D13" s="47">
        <f>SUM(D7:D11)</f>
        <v>194.58589443259265</v>
      </c>
      <c r="F13" s="23" t="s">
        <v>25</v>
      </c>
      <c r="G13" s="19"/>
      <c r="H13" s="19"/>
      <c r="I13" s="47">
        <v>237.12236027539149</v>
      </c>
      <c r="K13" s="23" t="s">
        <v>36</v>
      </c>
      <c r="L13" s="19"/>
      <c r="M13" s="19"/>
      <c r="N13" s="47">
        <f>D13</f>
        <v>194.58589443259265</v>
      </c>
    </row>
    <row r="14" spans="1:17" ht="15.75" thickBot="1" x14ac:dyDescent="0.3">
      <c r="A14" s="26"/>
      <c r="B14" s="27"/>
      <c r="C14" s="27"/>
      <c r="D14" s="48"/>
      <c r="F14" s="26"/>
      <c r="G14" s="27"/>
      <c r="H14" s="27"/>
      <c r="I14" s="48"/>
      <c r="K14" s="26"/>
      <c r="L14" s="27"/>
      <c r="M14" s="27"/>
      <c r="N14" s="48"/>
    </row>
    <row r="15" spans="1:17" ht="15.75" thickBot="1" x14ac:dyDescent="0.3">
      <c r="A15" s="49"/>
      <c r="D15" s="1"/>
      <c r="F15" s="49"/>
      <c r="I15" s="1"/>
      <c r="K15" s="49"/>
      <c r="N15" s="1"/>
    </row>
    <row r="16" spans="1:17" ht="15.75" thickBot="1" x14ac:dyDescent="0.3">
      <c r="A16" s="70" t="s">
        <v>26</v>
      </c>
      <c r="B16" s="71"/>
      <c r="C16" s="71"/>
      <c r="D16" s="72"/>
      <c r="F16" s="70" t="s">
        <v>26</v>
      </c>
      <c r="G16" s="71"/>
      <c r="H16" s="71"/>
      <c r="I16" s="72"/>
      <c r="K16" s="79" t="s">
        <v>26</v>
      </c>
      <c r="L16" s="80"/>
      <c r="M16" s="80"/>
      <c r="N16" s="81"/>
    </row>
    <row r="17" spans="1:15" x14ac:dyDescent="0.25">
      <c r="A17" s="3"/>
      <c r="B17" s="4"/>
      <c r="C17" s="4"/>
      <c r="D17" s="50" t="s">
        <v>19</v>
      </c>
      <c r="F17" s="3"/>
      <c r="G17" s="4"/>
      <c r="H17" s="4"/>
      <c r="I17" s="50" t="s">
        <v>19</v>
      </c>
      <c r="K17" s="3"/>
      <c r="L17" s="4"/>
      <c r="M17" s="4"/>
      <c r="N17" s="50" t="s">
        <v>19</v>
      </c>
    </row>
    <row r="18" spans="1:15" ht="17.25" x14ac:dyDescent="0.25">
      <c r="A18" s="13"/>
      <c r="B18" s="8"/>
      <c r="C18" s="8"/>
      <c r="D18" s="51"/>
      <c r="F18" s="13"/>
      <c r="G18" s="8"/>
      <c r="H18" s="8"/>
      <c r="I18" s="51"/>
      <c r="K18" s="23" t="s">
        <v>35</v>
      </c>
      <c r="L18" s="8"/>
      <c r="M18" s="8"/>
      <c r="N18" s="54">
        <f>I26</f>
        <v>4441743.8673248263</v>
      </c>
    </row>
    <row r="19" spans="1:15" ht="17.25" x14ac:dyDescent="0.25">
      <c r="A19" s="37" t="s">
        <v>53</v>
      </c>
      <c r="B19" s="8"/>
      <c r="C19" s="8"/>
      <c r="D19" s="51"/>
      <c r="F19" s="37" t="s">
        <v>53</v>
      </c>
      <c r="G19" s="8"/>
      <c r="H19" s="8"/>
      <c r="I19" s="51"/>
      <c r="K19" s="23"/>
      <c r="L19" s="8"/>
      <c r="M19" s="8"/>
      <c r="N19" s="54"/>
    </row>
    <row r="20" spans="1:15" x14ac:dyDescent="0.25">
      <c r="A20" s="13"/>
      <c r="B20" s="8" t="s">
        <v>27</v>
      </c>
      <c r="C20" s="8"/>
      <c r="D20" s="51">
        <v>-237459.041025074</v>
      </c>
      <c r="F20" s="13"/>
      <c r="G20" s="8" t="s">
        <v>27</v>
      </c>
      <c r="H20" s="8"/>
      <c r="I20" s="51">
        <v>0</v>
      </c>
      <c r="K20" s="37" t="s">
        <v>53</v>
      </c>
      <c r="L20" s="8"/>
      <c r="M20" s="8"/>
      <c r="N20" s="51"/>
    </row>
    <row r="21" spans="1:15" x14ac:dyDescent="0.25">
      <c r="A21" s="13"/>
      <c r="B21" s="8" t="s">
        <v>28</v>
      </c>
      <c r="C21" s="8"/>
      <c r="D21" s="51">
        <v>1302149.608409038</v>
      </c>
      <c r="F21" s="13"/>
      <c r="G21" s="8" t="s">
        <v>28</v>
      </c>
      <c r="H21" s="8"/>
      <c r="I21" s="51">
        <v>2678131.819280284</v>
      </c>
      <c r="K21" s="13"/>
      <c r="L21" s="8" t="s">
        <v>27</v>
      </c>
      <c r="M21" s="8"/>
      <c r="N21" s="51">
        <f t="shared" ref="N21:N25" si="0">D20-I20</f>
        <v>-237459.041025074</v>
      </c>
    </row>
    <row r="22" spans="1:15" x14ac:dyDescent="0.25">
      <c r="A22" s="13"/>
      <c r="B22" s="8" t="s">
        <v>29</v>
      </c>
      <c r="C22" s="8"/>
      <c r="D22" s="51">
        <v>0</v>
      </c>
      <c r="F22" s="13"/>
      <c r="G22" s="8" t="s">
        <v>29</v>
      </c>
      <c r="H22" s="8"/>
      <c r="I22" s="51">
        <v>0</v>
      </c>
      <c r="K22" s="13"/>
      <c r="L22" s="8" t="s">
        <v>28</v>
      </c>
      <c r="M22" s="8"/>
      <c r="N22" s="51">
        <f t="shared" si="0"/>
        <v>-1375982.2108712459</v>
      </c>
    </row>
    <row r="23" spans="1:15" x14ac:dyDescent="0.25">
      <c r="A23" s="13"/>
      <c r="B23" s="8" t="s">
        <v>30</v>
      </c>
      <c r="C23" s="8"/>
      <c r="D23" s="51">
        <v>2463899.1849528453</v>
      </c>
      <c r="F23" s="13"/>
      <c r="G23" s="8" t="s">
        <v>30</v>
      </c>
      <c r="H23" s="8"/>
      <c r="I23" s="51">
        <v>960971.87697477383</v>
      </c>
      <c r="K23" s="13"/>
      <c r="L23" s="8" t="s">
        <v>29</v>
      </c>
      <c r="M23" s="8"/>
      <c r="N23" s="51">
        <f t="shared" si="0"/>
        <v>0</v>
      </c>
    </row>
    <row r="24" spans="1:15" ht="17.25" x14ac:dyDescent="0.25">
      <c r="A24" s="13"/>
      <c r="B24" s="8" t="s">
        <v>31</v>
      </c>
      <c r="C24" s="8"/>
      <c r="D24" s="52">
        <v>913154.11498801643</v>
      </c>
      <c r="F24" s="13"/>
      <c r="G24" s="8" t="s">
        <v>31</v>
      </c>
      <c r="H24" s="8"/>
      <c r="I24" s="52">
        <v>802640.17106976849</v>
      </c>
      <c r="K24" s="13"/>
      <c r="L24" s="8" t="s">
        <v>30</v>
      </c>
      <c r="M24" s="8"/>
      <c r="N24" s="51">
        <f t="shared" si="0"/>
        <v>1502927.3079780715</v>
      </c>
    </row>
    <row r="25" spans="1:15" ht="17.25" x14ac:dyDescent="0.25">
      <c r="A25" s="7"/>
      <c r="B25" s="19"/>
      <c r="C25" s="19"/>
      <c r="D25" s="53"/>
      <c r="F25" s="7"/>
      <c r="G25" s="19"/>
      <c r="H25" s="19"/>
      <c r="I25" s="53"/>
      <c r="K25" s="13"/>
      <c r="L25" s="8" t="s">
        <v>31</v>
      </c>
      <c r="M25" s="8"/>
      <c r="N25" s="52">
        <f t="shared" si="0"/>
        <v>110513.94391824794</v>
      </c>
    </row>
    <row r="26" spans="1:15" ht="17.25" x14ac:dyDescent="0.25">
      <c r="A26" s="23" t="s">
        <v>25</v>
      </c>
      <c r="B26" s="19"/>
      <c r="C26" s="19"/>
      <c r="D26" s="54">
        <f>SUM(D20:D24)</f>
        <v>4441743.8673248254</v>
      </c>
      <c r="F26" s="23" t="s">
        <v>25</v>
      </c>
      <c r="G26" s="19"/>
      <c r="H26" s="19"/>
      <c r="I26" s="54">
        <v>4441743.8673248263</v>
      </c>
      <c r="K26" s="23" t="s">
        <v>38</v>
      </c>
      <c r="L26" s="19"/>
      <c r="M26" s="19"/>
      <c r="N26" s="53">
        <f>SUM(N21:N25)</f>
        <v>-4.6566128730773926E-10</v>
      </c>
    </row>
    <row r="27" spans="1:15" ht="15.75" thickBot="1" x14ac:dyDescent="0.3">
      <c r="A27" s="26"/>
      <c r="B27" s="27"/>
      <c r="C27" s="27"/>
      <c r="D27" s="55"/>
      <c r="F27" s="26"/>
      <c r="G27" s="27"/>
      <c r="H27" s="27"/>
      <c r="I27" s="55"/>
      <c r="K27" s="7"/>
      <c r="L27" s="19"/>
      <c r="M27" s="19"/>
      <c r="N27" s="53"/>
    </row>
    <row r="28" spans="1:15" ht="18" thickBot="1" x14ac:dyDescent="0.3">
      <c r="K28" s="23" t="s">
        <v>36</v>
      </c>
      <c r="L28" s="19"/>
      <c r="M28" s="19"/>
      <c r="N28" s="54">
        <f>D26</f>
        <v>4441743.8673248254</v>
      </c>
    </row>
    <row r="29" spans="1:15" ht="15.75" thickBot="1" x14ac:dyDescent="0.3">
      <c r="A29" s="70" t="s">
        <v>26</v>
      </c>
      <c r="B29" s="71"/>
      <c r="C29" s="71"/>
      <c r="D29" s="72"/>
      <c r="F29" s="70" t="s">
        <v>26</v>
      </c>
      <c r="G29" s="71"/>
      <c r="H29" s="71"/>
      <c r="I29" s="72"/>
      <c r="K29" s="26"/>
      <c r="L29" s="27"/>
      <c r="M29" s="27"/>
      <c r="N29" s="55"/>
    </row>
    <row r="30" spans="1:15" ht="15.75" thickBot="1" x14ac:dyDescent="0.3">
      <c r="A30" s="3"/>
      <c r="B30" s="4"/>
      <c r="C30" s="4"/>
      <c r="D30" s="50" t="s">
        <v>17</v>
      </c>
      <c r="F30" s="3"/>
      <c r="G30" s="4"/>
      <c r="H30" s="4"/>
      <c r="I30" s="50" t="s">
        <v>17</v>
      </c>
    </row>
    <row r="31" spans="1:15" ht="15.75" thickBot="1" x14ac:dyDescent="0.3">
      <c r="A31" s="13"/>
      <c r="B31" s="8"/>
      <c r="C31" s="8"/>
      <c r="D31" s="51"/>
      <c r="F31" s="13"/>
      <c r="G31" s="8"/>
      <c r="H31" s="8"/>
      <c r="I31" s="51"/>
      <c r="K31" s="79" t="s">
        <v>0</v>
      </c>
      <c r="L31" s="80"/>
      <c r="M31" s="80"/>
      <c r="N31" s="80"/>
      <c r="O31" s="81"/>
    </row>
    <row r="32" spans="1:15" x14ac:dyDescent="0.25">
      <c r="A32" s="37" t="s">
        <v>54</v>
      </c>
      <c r="B32" s="8"/>
      <c r="C32" s="8"/>
      <c r="D32" s="51"/>
      <c r="F32" s="37" t="s">
        <v>54</v>
      </c>
      <c r="G32" s="8"/>
      <c r="H32" s="8"/>
      <c r="I32" s="51"/>
      <c r="K32" s="3"/>
      <c r="L32" s="4"/>
      <c r="M32" s="5"/>
      <c r="N32" s="5"/>
      <c r="O32" s="6"/>
    </row>
    <row r="33" spans="1:15" x14ac:dyDescent="0.25">
      <c r="A33" s="13"/>
      <c r="B33" s="8" t="s">
        <v>27</v>
      </c>
      <c r="C33" s="8"/>
      <c r="D33" s="17">
        <f>IFERROR(D7*1000000/D20,"NA")</f>
        <v>50.748375558825217</v>
      </c>
      <c r="F33" s="13"/>
      <c r="G33" s="8" t="s">
        <v>27</v>
      </c>
      <c r="H33" s="8"/>
      <c r="I33" s="17" t="s">
        <v>34</v>
      </c>
      <c r="K33" s="7"/>
      <c r="L33" s="8"/>
      <c r="M33" s="10" t="s">
        <v>50</v>
      </c>
      <c r="N33" s="61" t="s">
        <v>51</v>
      </c>
      <c r="O33" s="11" t="s">
        <v>8</v>
      </c>
    </row>
    <row r="34" spans="1:15" x14ac:dyDescent="0.25">
      <c r="A34" s="13"/>
      <c r="B34" s="8" t="s">
        <v>28</v>
      </c>
      <c r="C34" s="8"/>
      <c r="D34" s="17">
        <f t="shared" ref="D34:D36" si="1">D8*1000000/D21</f>
        <v>65.68190548524808</v>
      </c>
      <c r="F34" s="13"/>
      <c r="G34" s="8" t="s">
        <v>28</v>
      </c>
      <c r="H34" s="8"/>
      <c r="I34" s="17">
        <v>66.119183975973286</v>
      </c>
      <c r="K34" s="82" t="s">
        <v>9</v>
      </c>
      <c r="L34" s="83"/>
      <c r="M34" s="14"/>
      <c r="N34" s="15"/>
      <c r="O34" s="16"/>
    </row>
    <row r="35" spans="1:15" x14ac:dyDescent="0.25">
      <c r="A35" s="13"/>
      <c r="B35" s="8" t="s">
        <v>29</v>
      </c>
      <c r="C35" s="8"/>
      <c r="D35" s="17">
        <v>0</v>
      </c>
      <c r="F35" s="13"/>
      <c r="G35" s="8" t="s">
        <v>29</v>
      </c>
      <c r="H35" s="8"/>
      <c r="I35" s="17">
        <v>0</v>
      </c>
      <c r="K35" s="37"/>
      <c r="L35" s="8" t="s">
        <v>27</v>
      </c>
      <c r="M35" s="14" t="str">
        <f t="shared" ref="M35:M41" si="2">I33</f>
        <v>NA</v>
      </c>
      <c r="N35" s="15">
        <f t="shared" ref="N35:N41" si="3">D33</f>
        <v>50.748375558825217</v>
      </c>
      <c r="O35" s="17" t="str">
        <f>IFERROR(N35-M35,"NA")</f>
        <v>NA</v>
      </c>
    </row>
    <row r="36" spans="1:15" x14ac:dyDescent="0.25">
      <c r="A36" s="13"/>
      <c r="B36" s="8" t="s">
        <v>30</v>
      </c>
      <c r="C36" s="8"/>
      <c r="D36" s="17">
        <f t="shared" si="1"/>
        <v>42.282450710180697</v>
      </c>
      <c r="F36" s="13"/>
      <c r="G36" s="8" t="s">
        <v>30</v>
      </c>
      <c r="H36" s="8"/>
      <c r="I36" s="17">
        <v>46.137068700697327</v>
      </c>
      <c r="K36" s="13"/>
      <c r="L36" s="8" t="s">
        <v>28</v>
      </c>
      <c r="M36" s="14">
        <f t="shared" si="2"/>
        <v>66.119183975973286</v>
      </c>
      <c r="N36" s="15">
        <f t="shared" si="3"/>
        <v>65.68190548524808</v>
      </c>
      <c r="O36" s="17">
        <f t="shared" ref="O36:O41" si="4">N36-M36</f>
        <v>-0.43727849072520542</v>
      </c>
    </row>
    <row r="37" spans="1:15" ht="17.25" x14ac:dyDescent="0.25">
      <c r="A37" s="13"/>
      <c r="B37" s="8" t="s">
        <v>31</v>
      </c>
      <c r="C37" s="8"/>
      <c r="D37" s="58">
        <v>21.734521968169311</v>
      </c>
      <c r="F37" s="13"/>
      <c r="G37" s="8" t="s">
        <v>31</v>
      </c>
      <c r="H37" s="8"/>
      <c r="I37" s="58">
        <v>21.734521968169307</v>
      </c>
      <c r="K37" s="13"/>
      <c r="L37" s="8" t="s">
        <v>40</v>
      </c>
      <c r="M37" s="14">
        <f t="shared" si="2"/>
        <v>0</v>
      </c>
      <c r="N37" s="15">
        <f t="shared" si="3"/>
        <v>0</v>
      </c>
      <c r="O37" s="17">
        <f t="shared" si="4"/>
        <v>0</v>
      </c>
    </row>
    <row r="38" spans="1:15" x14ac:dyDescent="0.25">
      <c r="A38" s="7"/>
      <c r="B38" s="19"/>
      <c r="C38" s="19"/>
      <c r="D38" s="53"/>
      <c r="F38" s="7"/>
      <c r="G38" s="19"/>
      <c r="H38" s="19"/>
      <c r="I38" s="53"/>
      <c r="K38" s="13"/>
      <c r="L38" s="8" t="s">
        <v>41</v>
      </c>
      <c r="M38" s="14">
        <f t="shared" si="2"/>
        <v>46.137068700697327</v>
      </c>
      <c r="N38" s="15">
        <f t="shared" si="3"/>
        <v>42.282450710180697</v>
      </c>
      <c r="O38" s="17">
        <f t="shared" si="4"/>
        <v>-3.8546179905166298</v>
      </c>
    </row>
    <row r="39" spans="1:15" ht="17.25" x14ac:dyDescent="0.25">
      <c r="A39" s="23" t="s">
        <v>25</v>
      </c>
      <c r="B39" s="19"/>
      <c r="C39" s="19"/>
      <c r="D39" s="57">
        <v>43.808445566625593</v>
      </c>
      <c r="F39" s="23" t="s">
        <v>25</v>
      </c>
      <c r="G39" s="19"/>
      <c r="H39" s="19"/>
      <c r="I39" s="57">
        <v>53.384969362991555</v>
      </c>
      <c r="K39" s="13"/>
      <c r="L39" s="8" t="s">
        <v>31</v>
      </c>
      <c r="M39" s="18">
        <f t="shared" si="2"/>
        <v>21.734521968169307</v>
      </c>
      <c r="N39" s="18">
        <f t="shared" si="3"/>
        <v>21.734521968169311</v>
      </c>
      <c r="O39" s="17">
        <f t="shared" si="4"/>
        <v>0</v>
      </c>
    </row>
    <row r="40" spans="1:15" ht="15.75" thickBot="1" x14ac:dyDescent="0.3">
      <c r="A40" s="26"/>
      <c r="B40" s="27"/>
      <c r="C40" s="27"/>
      <c r="D40" s="55"/>
      <c r="F40" s="26"/>
      <c r="G40" s="27"/>
      <c r="H40" s="27"/>
      <c r="I40" s="55"/>
      <c r="K40" s="7"/>
      <c r="L40" s="19"/>
      <c r="M40" s="20"/>
      <c r="N40" s="21"/>
      <c r="O40" s="22"/>
    </row>
    <row r="41" spans="1:15" ht="17.25" x14ac:dyDescent="0.25">
      <c r="K41" s="23" t="s">
        <v>52</v>
      </c>
      <c r="L41" s="19"/>
      <c r="M41" s="24">
        <f t="shared" si="2"/>
        <v>53.384969362991555</v>
      </c>
      <c r="N41" s="24">
        <f t="shared" si="3"/>
        <v>43.808445566625593</v>
      </c>
      <c r="O41" s="25">
        <f t="shared" si="4"/>
        <v>-9.5765237963659615</v>
      </c>
    </row>
    <row r="42" spans="1:15" ht="15.75" thickBot="1" x14ac:dyDescent="0.3">
      <c r="H42" s="60"/>
      <c r="K42" s="26"/>
      <c r="L42" s="27"/>
      <c r="M42" s="28"/>
      <c r="N42" s="29"/>
      <c r="O42" s="30"/>
    </row>
    <row r="43" spans="1:15" x14ac:dyDescent="0.25">
      <c r="A43" t="s">
        <v>61</v>
      </c>
      <c r="B43" s="1">
        <v>6927829</v>
      </c>
      <c r="C43" s="42"/>
    </row>
    <row r="44" spans="1:15" x14ac:dyDescent="0.25">
      <c r="A44" t="s">
        <v>62</v>
      </c>
      <c r="B44" s="1">
        <v>7840952.4650573749</v>
      </c>
      <c r="C44" s="42"/>
    </row>
    <row r="45" spans="1:15" x14ac:dyDescent="0.25">
      <c r="A45" t="s">
        <v>63</v>
      </c>
      <c r="B45" s="1">
        <f>B44-B43</f>
        <v>913123.46505737491</v>
      </c>
      <c r="C45" s="42"/>
    </row>
  </sheetData>
  <mergeCells count="4">
    <mergeCell ref="K16:N16"/>
    <mergeCell ref="K1:N1"/>
    <mergeCell ref="K31:O31"/>
    <mergeCell ref="K34:L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D87-B99A-49B2-BF9C-C539BD47842C}">
  <dimension ref="A1:N50"/>
  <sheetViews>
    <sheetView view="pageLayout" zoomScaleNormal="100" workbookViewId="0">
      <selection activeCell="A29" sqref="A29:C42"/>
    </sheetView>
  </sheetViews>
  <sheetFormatPr defaultRowHeight="15" x14ac:dyDescent="0.25"/>
  <cols>
    <col min="1" max="1" width="3.42578125" customWidth="1"/>
    <col min="2" max="2" width="30.140625" bestFit="1" customWidth="1"/>
    <col min="3" max="3" width="18.28515625" style="1" bestFit="1" customWidth="1"/>
    <col min="4" max="4" width="16.42578125" style="1" bestFit="1" customWidth="1"/>
    <col min="5" max="5" width="9.85546875" style="1" customWidth="1"/>
    <col min="6" max="6" width="9.5703125" style="1" customWidth="1"/>
    <col min="7" max="7" width="14.28515625" bestFit="1" customWidth="1"/>
    <col min="8" max="8" width="7.85546875" customWidth="1"/>
    <col min="9" max="9" width="27.28515625" customWidth="1"/>
    <col min="10" max="10" width="15.85546875" customWidth="1"/>
    <col min="11" max="11" width="9" customWidth="1"/>
    <col min="13" max="13" width="20.28515625" style="12" bestFit="1" customWidth="1"/>
    <col min="14" max="14" width="19.85546875" style="12" bestFit="1" customWidth="1"/>
  </cols>
  <sheetData>
    <row r="1" spans="1:14" ht="15.75" thickBot="1" x14ac:dyDescent="0.3">
      <c r="A1" s="79" t="s">
        <v>0</v>
      </c>
      <c r="B1" s="80"/>
      <c r="C1" s="80"/>
      <c r="D1" s="80"/>
      <c r="E1" s="81"/>
      <c r="I1" s="84" t="s">
        <v>1</v>
      </c>
      <c r="J1" s="84"/>
      <c r="K1" s="1"/>
      <c r="L1" s="1"/>
      <c r="M1" s="2"/>
      <c r="N1" s="2"/>
    </row>
    <row r="2" spans="1:14" x14ac:dyDescent="0.25">
      <c r="A2" s="3"/>
      <c r="B2" s="4"/>
      <c r="C2" s="5"/>
      <c r="D2" s="5"/>
      <c r="E2" s="6"/>
      <c r="F2" s="2" t="s">
        <v>2</v>
      </c>
      <c r="G2" s="2" t="s">
        <v>3</v>
      </c>
      <c r="I2" s="2" t="s">
        <v>4</v>
      </c>
      <c r="J2" s="2" t="s">
        <v>5</v>
      </c>
      <c r="K2" s="1"/>
      <c r="L2" s="1"/>
      <c r="M2" s="2" t="s">
        <v>6</v>
      </c>
      <c r="N2" s="2" t="s">
        <v>7</v>
      </c>
    </row>
    <row r="3" spans="1:14" x14ac:dyDescent="0.25">
      <c r="A3" s="7"/>
      <c r="B3" s="8"/>
      <c r="C3" s="9" t="s">
        <v>48</v>
      </c>
      <c r="D3" s="10" t="s">
        <v>49</v>
      </c>
      <c r="E3" s="11" t="s">
        <v>8</v>
      </c>
    </row>
    <row r="4" spans="1:14" x14ac:dyDescent="0.25">
      <c r="A4" s="82" t="s">
        <v>9</v>
      </c>
      <c r="B4" s="83"/>
      <c r="C4" s="14"/>
      <c r="D4" s="15"/>
      <c r="E4" s="16"/>
    </row>
    <row r="5" spans="1:14" x14ac:dyDescent="0.25">
      <c r="A5" s="13"/>
      <c r="B5" s="8" t="s">
        <v>10</v>
      </c>
      <c r="C5" s="14">
        <f>F19*1000000/I34</f>
        <v>45.133084763262197</v>
      </c>
      <c r="D5" s="15">
        <f>G19*1000000/J34</f>
        <v>50.748375558825209</v>
      </c>
      <c r="E5" s="17">
        <f>D5-C5</f>
        <v>5.6152907955630127</v>
      </c>
    </row>
    <row r="6" spans="1:14" x14ac:dyDescent="0.25">
      <c r="A6" s="13"/>
      <c r="B6" s="8" t="s">
        <v>11</v>
      </c>
      <c r="C6" s="14">
        <f>F20*1000000/I35</f>
        <v>95.115419417056316</v>
      </c>
      <c r="D6" s="15">
        <f>G20*1000000/J35</f>
        <v>65.68190548524808</v>
      </c>
      <c r="E6" s="17">
        <f t="shared" ref="E6:E11" si="0">D6-C6</f>
        <v>-29.433513931808235</v>
      </c>
    </row>
    <row r="7" spans="1:14" x14ac:dyDescent="0.25">
      <c r="A7" s="13"/>
      <c r="B7" s="8" t="s">
        <v>12</v>
      </c>
      <c r="C7" s="14">
        <f>F21*1000000/I36</f>
        <v>34.352452872133732</v>
      </c>
      <c r="D7" s="15">
        <f>IFERROR(G21*1000000/J36,0)</f>
        <v>0</v>
      </c>
      <c r="E7" s="17">
        <f t="shared" si="0"/>
        <v>-34.352452872133732</v>
      </c>
    </row>
    <row r="8" spans="1:14" x14ac:dyDescent="0.25">
      <c r="A8" s="13"/>
      <c r="B8" s="8" t="s">
        <v>13</v>
      </c>
      <c r="C8" s="14">
        <f>F22*1000000/I37</f>
        <v>34.627426585276552</v>
      </c>
      <c r="D8" s="15">
        <f>G22*1000000/J37</f>
        <v>42.282450710180697</v>
      </c>
      <c r="E8" s="17">
        <f t="shared" si="0"/>
        <v>7.6550241249041449</v>
      </c>
    </row>
    <row r="9" spans="1:14" ht="17.25" x14ac:dyDescent="0.25">
      <c r="A9" s="13"/>
      <c r="B9" s="8" t="s">
        <v>14</v>
      </c>
      <c r="C9" s="18">
        <v>21.815243726532998</v>
      </c>
      <c r="D9" s="18">
        <v>21.734521968169311</v>
      </c>
      <c r="E9" s="17">
        <f t="shared" si="0"/>
        <v>-8.0721758363687002E-2</v>
      </c>
    </row>
    <row r="10" spans="1:14" x14ac:dyDescent="0.25">
      <c r="A10" s="7"/>
      <c r="B10" s="19"/>
      <c r="C10" s="20"/>
      <c r="D10" s="21"/>
      <c r="E10" s="22"/>
    </row>
    <row r="11" spans="1:14" ht="17.25" x14ac:dyDescent="0.25">
      <c r="A11" s="23" t="s">
        <v>15</v>
      </c>
      <c r="B11" s="19"/>
      <c r="C11" s="24">
        <v>52.37884408678611</v>
      </c>
      <c r="D11" s="24">
        <f>C26/C41*1000000</f>
        <v>43.808445566625586</v>
      </c>
      <c r="E11" s="25">
        <f t="shared" si="0"/>
        <v>-8.5703985201605235</v>
      </c>
    </row>
    <row r="12" spans="1:14" ht="15.75" thickBot="1" x14ac:dyDescent="0.3">
      <c r="A12" s="26"/>
      <c r="B12" s="27"/>
      <c r="C12" s="28"/>
      <c r="D12" s="29"/>
      <c r="E12" s="30"/>
    </row>
    <row r="13" spans="1:14" ht="58.5" customHeight="1" thickBot="1" x14ac:dyDescent="0.3">
      <c r="A13" s="85"/>
      <c r="B13" s="85"/>
      <c r="C13" s="85"/>
      <c r="D13" s="31"/>
    </row>
    <row r="14" spans="1:14" s="1" customFormat="1" ht="15.75" thickBot="1" x14ac:dyDescent="0.3">
      <c r="A14" s="79" t="s">
        <v>0</v>
      </c>
      <c r="B14" s="80"/>
      <c r="C14" s="81"/>
      <c r="E14" s="32"/>
    </row>
    <row r="15" spans="1:14" s="1" customFormat="1" x14ac:dyDescent="0.25">
      <c r="A15" s="3"/>
      <c r="B15" s="4"/>
      <c r="C15" s="43" t="s">
        <v>16</v>
      </c>
      <c r="E15" s="33"/>
      <c r="F15" s="2"/>
      <c r="G15" s="2"/>
    </row>
    <row r="16" spans="1:14" s="1" customFormat="1" x14ac:dyDescent="0.25">
      <c r="A16" s="23" t="s">
        <v>47</v>
      </c>
      <c r="B16" s="8"/>
      <c r="C16" s="62">
        <f>SUM(F19:F23)</f>
        <v>234.47974859176529</v>
      </c>
      <c r="E16" s="34"/>
      <c r="M16" s="2"/>
      <c r="N16" s="2"/>
    </row>
    <row r="17" spans="1:14" s="1" customFormat="1" x14ac:dyDescent="0.25">
      <c r="A17" s="13"/>
      <c r="B17" s="8"/>
      <c r="C17" s="44"/>
      <c r="E17" s="35"/>
      <c r="M17" s="2"/>
      <c r="N17" s="2"/>
    </row>
    <row r="18" spans="1:14" s="1" customFormat="1" x14ac:dyDescent="0.25">
      <c r="A18" s="37" t="s">
        <v>18</v>
      </c>
      <c r="B18" s="8"/>
      <c r="C18" s="44"/>
      <c r="E18" s="35"/>
      <c r="M18" s="2"/>
      <c r="N18" s="2"/>
    </row>
    <row r="19" spans="1:14" s="1" customFormat="1" x14ac:dyDescent="0.25">
      <c r="A19" s="13"/>
      <c r="B19" s="8" t="s">
        <v>10</v>
      </c>
      <c r="C19" s="63">
        <f t="shared" ref="C19:C23" si="1">G19-F19</f>
        <v>-11.016317664198782</v>
      </c>
      <c r="E19" s="35"/>
      <c r="F19" s="1">
        <v>-1.0343429295801567</v>
      </c>
      <c r="G19" s="1">
        <v>-12.050660593778939</v>
      </c>
      <c r="M19" s="36">
        <f t="shared" ref="M19:M23" si="2">(G19-F19)/F19</f>
        <v>10.650546689259375</v>
      </c>
    </row>
    <row r="20" spans="1:14" s="1" customFormat="1" x14ac:dyDescent="0.25">
      <c r="A20" s="13"/>
      <c r="B20" s="8" t="s">
        <v>11</v>
      </c>
      <c r="C20" s="63">
        <f t="shared" si="1"/>
        <v>-58.974018709975923</v>
      </c>
      <c r="E20" s="35"/>
      <c r="F20" s="1">
        <v>144.50168621715116</v>
      </c>
      <c r="G20" s="1">
        <v>85.527667507175238</v>
      </c>
      <c r="M20" s="36">
        <f t="shared" si="2"/>
        <v>-0.40811993447157568</v>
      </c>
    </row>
    <row r="21" spans="1:14" s="1" customFormat="1" x14ac:dyDescent="0.25">
      <c r="A21" s="13"/>
      <c r="B21" s="8" t="s">
        <v>12</v>
      </c>
      <c r="C21" s="63">
        <f t="shared" si="1"/>
        <v>-27.740212605392326</v>
      </c>
      <c r="E21" s="35"/>
      <c r="F21" s="1">
        <v>27.740212605392326</v>
      </c>
      <c r="G21" s="1">
        <v>0</v>
      </c>
      <c r="M21" s="36">
        <f t="shared" si="2"/>
        <v>-1</v>
      </c>
    </row>
    <row r="22" spans="1:14" s="1" customFormat="1" x14ac:dyDescent="0.25">
      <c r="A22" s="13"/>
      <c r="B22" s="8" t="s">
        <v>13</v>
      </c>
      <c r="C22" s="63">
        <f t="shared" si="1"/>
        <v>54.906063706839859</v>
      </c>
      <c r="E22" s="35"/>
      <c r="F22" s="1">
        <v>49.273632135783231</v>
      </c>
      <c r="G22" s="1">
        <v>104.17969584262309</v>
      </c>
      <c r="M22" s="36">
        <f>(G22-F22)/F22</f>
        <v>1.1143092426297163</v>
      </c>
    </row>
    <row r="23" spans="1:14" s="1" customFormat="1" ht="17.25" x14ac:dyDescent="0.25">
      <c r="A23" s="13"/>
      <c r="B23" s="8" t="s">
        <v>14</v>
      </c>
      <c r="C23" s="64">
        <f t="shared" si="1"/>
        <v>2.9306311135544991</v>
      </c>
      <c r="E23" s="35"/>
      <c r="F23" s="1">
        <v>13.998560563018748</v>
      </c>
      <c r="G23" s="1">
        <v>16.929191676573247</v>
      </c>
      <c r="M23" s="36">
        <f t="shared" si="2"/>
        <v>0.20935231878744806</v>
      </c>
    </row>
    <row r="24" spans="1:14" s="1" customFormat="1" x14ac:dyDescent="0.25">
      <c r="A24" s="37" t="s">
        <v>55</v>
      </c>
      <c r="B24" s="8"/>
      <c r="C24" s="65">
        <f>SUM(C19:C23)</f>
        <v>-39.893854159172676</v>
      </c>
      <c r="E24" s="35"/>
      <c r="M24" s="2"/>
      <c r="N24" s="2"/>
    </row>
    <row r="25" spans="1:14" s="1" customFormat="1" x14ac:dyDescent="0.25">
      <c r="A25" s="7"/>
      <c r="B25" s="19"/>
      <c r="C25" s="46"/>
      <c r="M25" s="2"/>
      <c r="N25" s="2"/>
    </row>
    <row r="26" spans="1:14" s="1" customFormat="1" ht="17.25" x14ac:dyDescent="0.25">
      <c r="A26" s="23" t="s">
        <v>46</v>
      </c>
      <c r="B26" s="19"/>
      <c r="C26" s="56">
        <f>SUM(C16:C23)</f>
        <v>194.58589443259262</v>
      </c>
      <c r="E26" s="38"/>
      <c r="I26" s="38"/>
      <c r="M26" s="2"/>
      <c r="N26" s="2"/>
    </row>
    <row r="27" spans="1:14" s="1" customFormat="1" ht="15.75" thickBot="1" x14ac:dyDescent="0.3">
      <c r="A27" s="26"/>
      <c r="B27" s="27"/>
      <c r="C27" s="48"/>
      <c r="E27" s="38"/>
      <c r="M27" s="2"/>
      <c r="N27" s="2"/>
    </row>
    <row r="28" spans="1:14" ht="57.75" customHeight="1" thickBot="1" x14ac:dyDescent="0.3">
      <c r="A28" s="86"/>
      <c r="B28" s="86"/>
      <c r="C28" s="86"/>
      <c r="D28" s="31"/>
    </row>
    <row r="29" spans="1:14" ht="15.75" thickBot="1" x14ac:dyDescent="0.3">
      <c r="A29" s="79" t="s">
        <v>0</v>
      </c>
      <c r="B29" s="80"/>
      <c r="C29" s="81"/>
      <c r="J29" s="39"/>
    </row>
    <row r="30" spans="1:14" x14ac:dyDescent="0.25">
      <c r="A30" s="3"/>
      <c r="B30" s="4"/>
      <c r="C30" s="50" t="s">
        <v>19</v>
      </c>
    </row>
    <row r="31" spans="1:14" x14ac:dyDescent="0.25">
      <c r="A31" s="23" t="s">
        <v>47</v>
      </c>
      <c r="B31" s="8"/>
      <c r="C31" s="66">
        <f>SUM(I34:I38)</f>
        <v>4476611.7443000004</v>
      </c>
      <c r="J31" s="39"/>
    </row>
    <row r="32" spans="1:14" x14ac:dyDescent="0.25">
      <c r="A32" s="13"/>
      <c r="B32" s="8"/>
      <c r="C32" s="51"/>
    </row>
    <row r="33" spans="1:14" x14ac:dyDescent="0.25">
      <c r="A33" s="37" t="s">
        <v>42</v>
      </c>
      <c r="B33" s="67"/>
      <c r="C33" s="51"/>
    </row>
    <row r="34" spans="1:14" x14ac:dyDescent="0.25">
      <c r="A34" s="13"/>
      <c r="B34" s="8" t="s">
        <v>20</v>
      </c>
      <c r="C34" s="51">
        <f>J34-I34</f>
        <v>-214541.42006019596</v>
      </c>
      <c r="G34" s="1"/>
      <c r="H34" s="1"/>
      <c r="I34" s="1">
        <v>-22917.620964878071</v>
      </c>
      <c r="J34" s="1">
        <v>-237459.04102507402</v>
      </c>
      <c r="K34" s="1"/>
      <c r="L34" s="1"/>
      <c r="N34" s="36">
        <f>(J34-I34)/I34</f>
        <v>9.3614175916857594</v>
      </c>
    </row>
    <row r="35" spans="1:14" x14ac:dyDescent="0.25">
      <c r="A35" s="13"/>
      <c r="B35" s="8" t="s">
        <v>43</v>
      </c>
      <c r="C35" s="51">
        <f>J35-I35</f>
        <v>-217075.00420134165</v>
      </c>
      <c r="G35" s="1"/>
      <c r="H35" s="1"/>
      <c r="I35" s="1">
        <v>1519224.6126103797</v>
      </c>
      <c r="J35" s="1">
        <v>1302149.608409038</v>
      </c>
      <c r="K35" s="1"/>
      <c r="L35" s="1"/>
      <c r="N35" s="36">
        <f t="shared" ref="N35:N38" si="3">(J35-I35)/I35</f>
        <v>-0.14288539192921351</v>
      </c>
    </row>
    <row r="36" spans="1:14" x14ac:dyDescent="0.25">
      <c r="A36" s="13"/>
      <c r="B36" s="8" t="s">
        <v>44</v>
      </c>
      <c r="C36" s="51">
        <f>J36-I36</f>
        <v>-807517.66718512354</v>
      </c>
      <c r="G36" s="1"/>
      <c r="H36" s="1"/>
      <c r="I36" s="1">
        <v>807517.66718512354</v>
      </c>
      <c r="J36" s="1">
        <v>0</v>
      </c>
      <c r="K36" s="1"/>
      <c r="L36" s="1"/>
      <c r="N36" s="36">
        <f t="shared" si="3"/>
        <v>-1</v>
      </c>
    </row>
    <row r="37" spans="1:14" x14ac:dyDescent="0.25">
      <c r="A37" s="13"/>
      <c r="B37" s="8" t="s">
        <v>45</v>
      </c>
      <c r="C37" s="51">
        <f>J37-I37</f>
        <v>1040933.7210181332</v>
      </c>
      <c r="G37" s="1"/>
      <c r="H37" s="1"/>
      <c r="I37" s="1">
        <v>1422965.4639347121</v>
      </c>
      <c r="J37" s="1">
        <v>2463899.1849528453</v>
      </c>
      <c r="K37" s="1"/>
      <c r="L37" s="1"/>
      <c r="N37" s="36">
        <f t="shared" si="3"/>
        <v>0.73152423400340016</v>
      </c>
    </row>
    <row r="38" spans="1:14" ht="17.25" x14ac:dyDescent="0.25">
      <c r="A38" s="13"/>
      <c r="B38" s="8" t="s">
        <v>21</v>
      </c>
      <c r="C38" s="52">
        <f>J38-I38</f>
        <v>163332.49345335353</v>
      </c>
      <c r="G38" s="1"/>
      <c r="H38" s="1"/>
      <c r="I38" s="1">
        <v>749821.6215346629</v>
      </c>
      <c r="J38" s="1">
        <v>913154.11498801643</v>
      </c>
      <c r="K38" s="1"/>
      <c r="L38" s="1"/>
      <c r="N38" s="36">
        <f t="shared" si="3"/>
        <v>0.21782846581438964</v>
      </c>
    </row>
    <row r="39" spans="1:14" x14ac:dyDescent="0.25">
      <c r="A39" s="37" t="s">
        <v>22</v>
      </c>
      <c r="B39" s="8"/>
      <c r="C39" s="68">
        <f>SUM(C34:C38)</f>
        <v>-34867.876975174411</v>
      </c>
      <c r="K39" s="40"/>
    </row>
    <row r="40" spans="1:14" x14ac:dyDescent="0.25">
      <c r="A40" s="7"/>
      <c r="B40" s="19"/>
      <c r="C40" s="53"/>
    </row>
    <row r="41" spans="1:14" ht="17.25" x14ac:dyDescent="0.25">
      <c r="A41" s="23" t="s">
        <v>46</v>
      </c>
      <c r="B41" s="19"/>
      <c r="C41" s="54">
        <f>SUM(J34:J38)</f>
        <v>4441743.8673248254</v>
      </c>
    </row>
    <row r="42" spans="1:14" ht="15.75" thickBot="1" x14ac:dyDescent="0.3">
      <c r="A42" s="26"/>
      <c r="B42" s="27"/>
      <c r="C42" s="55"/>
      <c r="G42" s="41"/>
    </row>
    <row r="46" spans="1:14" x14ac:dyDescent="0.25">
      <c r="C46"/>
      <c r="D46"/>
      <c r="E46"/>
    </row>
    <row r="47" spans="1:14" x14ac:dyDescent="0.25">
      <c r="B47" s="1"/>
      <c r="C47" s="42"/>
      <c r="E47" s="42"/>
    </row>
    <row r="48" spans="1:14" x14ac:dyDescent="0.25">
      <c r="B48" s="1"/>
      <c r="C48" s="42"/>
      <c r="E48" s="42"/>
    </row>
    <row r="49" spans="2:7" x14ac:dyDescent="0.25">
      <c r="B49" s="1"/>
      <c r="C49" s="42"/>
      <c r="E49" s="42"/>
      <c r="F49" s="84"/>
      <c r="G49" s="84"/>
    </row>
    <row r="50" spans="2:7" x14ac:dyDescent="0.25">
      <c r="C50"/>
      <c r="D50"/>
      <c r="E50"/>
    </row>
  </sheetData>
  <mergeCells count="8">
    <mergeCell ref="F49:G49"/>
    <mergeCell ref="A1:E1"/>
    <mergeCell ref="I1:J1"/>
    <mergeCell ref="A13:C13"/>
    <mergeCell ref="A14:C14"/>
    <mergeCell ref="A28:C28"/>
    <mergeCell ref="A29:C29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AD84-6C8A-456A-9359-E9D2B7254250}">
  <dimension ref="A1:F23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36.42578125" customWidth="1"/>
    <col min="2" max="2" width="13.7109375" bestFit="1" customWidth="1"/>
    <col min="3" max="3" width="17.42578125" customWidth="1"/>
  </cols>
  <sheetData>
    <row r="1" spans="1:6" x14ac:dyDescent="0.25">
      <c r="A1" t="s">
        <v>73</v>
      </c>
      <c r="B1" s="73">
        <f>'WIJAM to NAM'!I39</f>
        <v>53.384969362991555</v>
      </c>
      <c r="C1" s="75">
        <f>'WIJAM to NAM'!I13*1000000</f>
        <v>237122360.27539149</v>
      </c>
    </row>
    <row r="2" spans="1:6" x14ac:dyDescent="0.25">
      <c r="A2" t="s">
        <v>64</v>
      </c>
      <c r="B2" s="73">
        <f>'WIJAM to NAM'!D39</f>
        <v>43.808445566625593</v>
      </c>
      <c r="C2" s="75">
        <f>'WA 2024A to 2026F'!C26*1000000</f>
        <v>194585894.43259263</v>
      </c>
    </row>
    <row r="3" spans="1:6" x14ac:dyDescent="0.25">
      <c r="A3" t="s">
        <v>75</v>
      </c>
      <c r="B3" s="73">
        <v>40.071588532997033</v>
      </c>
      <c r="C3" s="75">
        <v>177987732.62040335</v>
      </c>
    </row>
    <row r="4" spans="1:6" x14ac:dyDescent="0.25">
      <c r="A4" t="s">
        <v>59</v>
      </c>
      <c r="B4" s="73">
        <f>B6-B3</f>
        <v>0.53238906707941425</v>
      </c>
      <c r="C4" s="75"/>
    </row>
    <row r="5" spans="1:6" x14ac:dyDescent="0.25">
      <c r="A5" t="s">
        <v>56</v>
      </c>
      <c r="B5" s="77">
        <f>B4/B3</f>
        <v>1.328594863767423E-2</v>
      </c>
      <c r="C5" s="75"/>
    </row>
    <row r="6" spans="1:6" x14ac:dyDescent="0.25">
      <c r="A6" t="s">
        <v>58</v>
      </c>
      <c r="B6" s="73">
        <v>40.603977600076448</v>
      </c>
      <c r="C6" s="75">
        <v>184017532.13851207</v>
      </c>
      <c r="F6" s="78"/>
    </row>
    <row r="7" spans="1:6" x14ac:dyDescent="0.25">
      <c r="A7" t="s">
        <v>59</v>
      </c>
      <c r="B7" s="73">
        <f>B6-B2</f>
        <v>-3.2044679665491458</v>
      </c>
      <c r="F7" s="73"/>
    </row>
    <row r="8" spans="1:6" x14ac:dyDescent="0.25">
      <c r="A8" t="s">
        <v>56</v>
      </c>
      <c r="B8" s="74">
        <f>B7/B6</f>
        <v>-7.8920050594824306E-2</v>
      </c>
    </row>
    <row r="9" spans="1:6" x14ac:dyDescent="0.25">
      <c r="A9" t="s">
        <v>57</v>
      </c>
      <c r="B9" s="73">
        <v>52.37884408678611</v>
      </c>
      <c r="C9" s="75">
        <v>234479748.59176531</v>
      </c>
    </row>
    <row r="10" spans="1:6" x14ac:dyDescent="0.25">
      <c r="A10" t="s">
        <v>59</v>
      </c>
      <c r="B10" s="73">
        <f>B9-B2</f>
        <v>8.5703985201605164</v>
      </c>
    </row>
    <row r="11" spans="1:6" x14ac:dyDescent="0.25">
      <c r="A11" t="s">
        <v>56</v>
      </c>
      <c r="B11" s="74">
        <f>B10/B9</f>
        <v>0.16362328473611001</v>
      </c>
    </row>
    <row r="12" spans="1:6" x14ac:dyDescent="0.25">
      <c r="A12" t="s">
        <v>65</v>
      </c>
      <c r="B12" s="73">
        <v>36.325896488403764</v>
      </c>
      <c r="C12" s="75">
        <v>2445028392.4437609</v>
      </c>
    </row>
    <row r="13" spans="1:6" x14ac:dyDescent="0.25">
      <c r="A13" t="s">
        <v>60</v>
      </c>
      <c r="B13" s="73">
        <v>42.339047936631125</v>
      </c>
      <c r="C13" s="75">
        <v>2692388126.7335882</v>
      </c>
    </row>
    <row r="14" spans="1:6" x14ac:dyDescent="0.25">
      <c r="A14" t="s">
        <v>67</v>
      </c>
      <c r="B14" s="39">
        <f>'WA 2024A to 2026F'!C41</f>
        <v>4441743.8673248254</v>
      </c>
    </row>
    <row r="15" spans="1:6" x14ac:dyDescent="0.25">
      <c r="A15" t="s">
        <v>66</v>
      </c>
      <c r="B15" s="1">
        <v>239972.94040757261</v>
      </c>
    </row>
    <row r="16" spans="1:6" x14ac:dyDescent="0.25">
      <c r="A16" t="s">
        <v>68</v>
      </c>
      <c r="B16" s="74">
        <f>B15/B14</f>
        <v>5.4026739851639298E-2</v>
      </c>
    </row>
    <row r="17" spans="1:3" x14ac:dyDescent="0.25">
      <c r="A17" t="s">
        <v>69</v>
      </c>
      <c r="B17" s="76">
        <v>-16808502.383081213</v>
      </c>
    </row>
    <row r="18" spans="1:3" x14ac:dyDescent="0.25">
      <c r="A18" t="s">
        <v>70</v>
      </c>
      <c r="B18" s="1">
        <v>-1433831.0186990332</v>
      </c>
    </row>
    <row r="19" spans="1:3" x14ac:dyDescent="0.25">
      <c r="A19" t="s">
        <v>71</v>
      </c>
      <c r="B19" s="74">
        <f>B18/B14</f>
        <v>-0.32280812706172574</v>
      </c>
    </row>
    <row r="20" spans="1:3" x14ac:dyDescent="0.25">
      <c r="A20" t="s">
        <v>72</v>
      </c>
      <c r="B20" s="76">
        <v>107631080.00339414</v>
      </c>
    </row>
    <row r="21" spans="1:3" x14ac:dyDescent="0.25">
      <c r="A21" t="s">
        <v>74</v>
      </c>
      <c r="B21" s="73">
        <v>37.879022416655758</v>
      </c>
      <c r="C21" s="75"/>
    </row>
    <row r="22" spans="1:3" x14ac:dyDescent="0.25">
      <c r="A22" t="s">
        <v>59</v>
      </c>
      <c r="B22" s="73">
        <f>B13-B21</f>
        <v>4.4600255199753676</v>
      </c>
    </row>
    <row r="23" spans="1:3" x14ac:dyDescent="0.25">
      <c r="A23" t="s">
        <v>56</v>
      </c>
      <c r="B23" s="74">
        <f>B22/B13</f>
        <v>0.10534071353353741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C9D518-950D-40DC-9AB2-1ACB85D58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6689B-F875-4A1A-81A3-99D29594BAD1}"/>
</file>

<file path=customXml/itemProps3.xml><?xml version="1.0" encoding="utf-8"?>
<ds:datastoreItem xmlns:ds="http://schemas.openxmlformats.org/officeDocument/2006/customXml" ds:itemID="{9BAD5055-EBDA-40CA-90DB-0380B53D39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de0d2-8c6c-490b-946e-18dafc1970d9"/>
    <ds:schemaRef ds:uri="d20c5dee-25dc-455a-aba9-b3b8034987f4"/>
  </ds:schemaRefs>
</ds:datastoreItem>
</file>

<file path=customXml/itemProps4.xml><?xml version="1.0" encoding="utf-8"?>
<ds:datastoreItem xmlns:ds="http://schemas.openxmlformats.org/officeDocument/2006/customXml" ds:itemID="{53780DFE-C2DC-47BA-866A-43C6F7C65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WIJAM to NAM</vt:lpstr>
      <vt:lpstr>WA 2024A to 2026F</vt:lpstr>
      <vt:lpstr>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Son, Ariel (PacifiCorp)</cp:lastModifiedBy>
  <dcterms:created xsi:type="dcterms:W3CDTF">2025-02-26T19:58:29Z</dcterms:created>
  <dcterms:modified xsi:type="dcterms:W3CDTF">2025-03-31T17:14:39Z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