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f9457\Desktop\"/>
    </mc:Choice>
  </mc:AlternateContent>
  <bookViews>
    <workbookView xWindow="0" yWindow="0" windowWidth="28800" windowHeight="1228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A28" i="1"/>
  <c r="C26" i="1"/>
  <c r="B26" i="1"/>
  <c r="B21" i="1"/>
  <c r="A21" i="1"/>
  <c r="B20" i="1"/>
  <c r="A20" i="1"/>
  <c r="B19" i="1"/>
  <c r="A19" i="1"/>
  <c r="B18" i="1"/>
  <c r="B17" i="1"/>
  <c r="B16" i="1"/>
  <c r="A16" i="1"/>
  <c r="B15" i="1"/>
  <c r="B14" i="1"/>
  <c r="B13" i="1"/>
  <c r="B12" i="1"/>
  <c r="B9" i="1"/>
  <c r="A9" i="1"/>
  <c r="B8" i="1"/>
  <c r="A8" i="1"/>
  <c r="B7" i="1"/>
  <c r="B4" i="1"/>
  <c r="B5" i="1" s="1"/>
  <c r="B10" i="1" l="1"/>
  <c r="B22" i="1"/>
  <c r="B24" i="1" l="1"/>
  <c r="B30" i="1" s="1"/>
  <c r="C17" i="1"/>
  <c r="C16" i="1"/>
  <c r="C15" i="1"/>
  <c r="C20" i="1"/>
  <c r="C21" i="1"/>
  <c r="C18" i="1"/>
  <c r="C13" i="1"/>
  <c r="C14" i="1" l="1"/>
  <c r="C19" i="1"/>
  <c r="C9" i="1"/>
  <c r="C22" i="1"/>
  <c r="C12" i="1"/>
  <c r="C8" i="1" l="1"/>
  <c r="C7" i="1" l="1"/>
  <c r="C10" i="1" s="1"/>
  <c r="C4" i="1"/>
  <c r="C5" i="1" s="1"/>
  <c r="C24" i="1" l="1"/>
  <c r="C30" i="1" s="1"/>
</calcChain>
</file>

<file path=xl/sharedStrings.xml><?xml version="1.0" encoding="utf-8"?>
<sst xmlns="http://schemas.openxmlformats.org/spreadsheetml/2006/main" count="17" uniqueCount="17">
  <si>
    <t>Program:</t>
  </si>
  <si>
    <t>MWh Savings</t>
  </si>
  <si>
    <t>Estimated Electric Budget</t>
  </si>
  <si>
    <t xml:space="preserve">WA LI </t>
  </si>
  <si>
    <t>Washington Low Income</t>
  </si>
  <si>
    <t>Residential Prescriptive</t>
  </si>
  <si>
    <t>Residential</t>
  </si>
  <si>
    <t>Nonresidential lighting interior</t>
  </si>
  <si>
    <t>Nonresidential lighting exterior</t>
  </si>
  <si>
    <t>Site Specific</t>
  </si>
  <si>
    <t>Prescriptive Shell</t>
  </si>
  <si>
    <t>Green Motors</t>
  </si>
  <si>
    <t>Fleet Heat</t>
  </si>
  <si>
    <t>Non-Residential</t>
  </si>
  <si>
    <t>Total Before NEEA</t>
  </si>
  <si>
    <t>NEEA, CPA, EM&amp;V</t>
  </si>
  <si>
    <t>WA 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</si>
</sst>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165" fontId="1" fillId="2" borderId="0" xfId="2" applyNumberFormat="1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165" fontId="1" fillId="2" borderId="0" xfId="2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164" fontId="0" fillId="2" borderId="2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mon\Planning%20&amp;%20Analytics\Business%20Plans%20(ACP)\2021\2021%20Washington%20Electric%20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1.0 - NG AC"/>
      <sheetName val="2.0 - Source"/>
      <sheetName val="1.1 - Electric AC"/>
      <sheetName val="2.0 - NEBs"/>
      <sheetName val="3.1 - Res Pres"/>
      <sheetName val="3.2 - MF Direct Instal"/>
      <sheetName val="3.3 - Small Home and MF Wx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9 - Grocer"/>
      <sheetName val="3.19 - Food"/>
      <sheetName val="3.20 - Compressed Air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Figure 2"/>
      <sheetName val="App E Programs Summary"/>
      <sheetName val="App E Programs Summary (2)"/>
      <sheetName val="LI Tables"/>
      <sheetName val="Appendix A Tables"/>
      <sheetName val="Appendix A Measure table"/>
      <sheetName val="Appendix C"/>
      <sheetName val="Sector Tables"/>
      <sheetName val="Program Tables"/>
      <sheetName val="NR Sector Table"/>
    </sheetNames>
    <sheetDataSet>
      <sheetData sheetId="0"/>
      <sheetData sheetId="1"/>
      <sheetData sheetId="2"/>
      <sheetData sheetId="3"/>
      <sheetData sheetId="4"/>
      <sheetData sheetId="5">
        <row r="88">
          <cell r="V88">
            <v>874317.24</v>
          </cell>
        </row>
      </sheetData>
      <sheetData sheetId="6">
        <row r="103">
          <cell r="V103">
            <v>3969977</v>
          </cell>
        </row>
      </sheetData>
      <sheetData sheetId="7"/>
      <sheetData sheetId="8"/>
      <sheetData sheetId="9">
        <row r="103">
          <cell r="Z103">
            <v>408626.45999999996</v>
          </cell>
        </row>
      </sheetData>
      <sheetData sheetId="10"/>
      <sheetData sheetId="11">
        <row r="101">
          <cell r="V101">
            <v>9365650.5</v>
          </cell>
        </row>
      </sheetData>
      <sheetData sheetId="12">
        <row r="103">
          <cell r="V103">
            <v>11478357.5</v>
          </cell>
        </row>
      </sheetData>
      <sheetData sheetId="13">
        <row r="103">
          <cell r="V103">
            <v>16000000</v>
          </cell>
        </row>
      </sheetData>
      <sheetData sheetId="14">
        <row r="103">
          <cell r="V103">
            <v>53500</v>
          </cell>
        </row>
      </sheetData>
      <sheetData sheetId="15">
        <row r="103">
          <cell r="W103">
            <v>40685</v>
          </cell>
        </row>
      </sheetData>
      <sheetData sheetId="16">
        <row r="103">
          <cell r="V103">
            <v>400000</v>
          </cell>
        </row>
      </sheetData>
      <sheetData sheetId="17">
        <row r="1">
          <cell r="A1" t="str">
            <v>Variable Frequency Drives</v>
          </cell>
        </row>
        <row r="103">
          <cell r="V103">
            <v>386900</v>
          </cell>
        </row>
      </sheetData>
      <sheetData sheetId="18"/>
      <sheetData sheetId="19">
        <row r="1">
          <cell r="A1" t="str">
            <v>Food Services</v>
          </cell>
        </row>
        <row r="130">
          <cell r="AB130">
            <v>120665</v>
          </cell>
        </row>
      </sheetData>
      <sheetData sheetId="20">
        <row r="1">
          <cell r="A1" t="str">
            <v>Compressed Air</v>
          </cell>
        </row>
        <row r="103">
          <cell r="AB103">
            <v>42000</v>
          </cell>
        </row>
      </sheetData>
      <sheetData sheetId="21">
        <row r="9">
          <cell r="A9" t="str">
            <v>Multifamily Direct Install</v>
          </cell>
        </row>
        <row r="10">
          <cell r="A10" t="str">
            <v>Multifamily Weatherization</v>
          </cell>
        </row>
        <row r="21">
          <cell r="A21" t="str">
            <v>Grocer</v>
          </cell>
          <cell r="B21">
            <v>57108.25</v>
          </cell>
        </row>
        <row r="24">
          <cell r="L24">
            <v>6328447.5999999996</v>
          </cell>
          <cell r="P24">
            <v>2034.25</v>
          </cell>
          <cell r="S24">
            <v>2774297.6267335145</v>
          </cell>
        </row>
      </sheetData>
      <sheetData sheetId="22">
        <row r="5">
          <cell r="J5">
            <v>1358000</v>
          </cell>
          <cell r="K5">
            <v>0</v>
          </cell>
          <cell r="L5">
            <v>253444.95</v>
          </cell>
        </row>
      </sheetData>
      <sheetData sheetId="23"/>
      <sheetData sheetId="24"/>
      <sheetData sheetId="25">
        <row r="4">
          <cell r="C4">
            <v>1117211.0660526906</v>
          </cell>
        </row>
        <row r="7">
          <cell r="C7">
            <v>431163.28648173029</v>
          </cell>
        </row>
        <row r="8">
          <cell r="C8">
            <v>2740375.027992134</v>
          </cell>
        </row>
        <row r="9">
          <cell r="C9">
            <v>40549.621761777948</v>
          </cell>
        </row>
        <row r="12">
          <cell r="C12">
            <v>2155370.0839329362</v>
          </cell>
        </row>
        <row r="13">
          <cell r="C13">
            <v>2916168.5936455755</v>
          </cell>
        </row>
        <row r="14">
          <cell r="C14">
            <v>3807072.504804139</v>
          </cell>
        </row>
        <row r="15">
          <cell r="C15">
            <v>25345.864670890391</v>
          </cell>
        </row>
        <row r="16">
          <cell r="C16">
            <v>91790.089626442321</v>
          </cell>
        </row>
        <row r="17">
          <cell r="C17">
            <v>8715.7669475883067</v>
          </cell>
        </row>
        <row r="18">
          <cell r="C18">
            <v>51830.472858112873</v>
          </cell>
        </row>
        <row r="19">
          <cell r="C19">
            <v>13488.987645247089</v>
          </cell>
        </row>
        <row r="20">
          <cell r="C20">
            <v>22628.791947219739</v>
          </cell>
        </row>
        <row r="21">
          <cell r="C21">
            <v>12368.320655363588</v>
          </cell>
        </row>
        <row r="32">
          <cell r="A32" t="str">
            <v>Pilot Programs</v>
          </cell>
          <cell r="C32">
            <v>1000000</v>
          </cell>
        </row>
      </sheetData>
      <sheetData sheetId="26"/>
      <sheetData sheetId="27"/>
      <sheetData sheetId="28">
        <row r="9">
          <cell r="C9">
            <v>94.286798250862219</v>
          </cell>
        </row>
        <row r="28">
          <cell r="C28">
            <v>7183.2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D24" sqref="D24"/>
    </sheetView>
  </sheetViews>
  <sheetFormatPr defaultRowHeight="15" x14ac:dyDescent="0.25"/>
  <cols>
    <col min="1" max="1" width="29.7109375" bestFit="1" customWidth="1"/>
    <col min="2" max="2" width="8" bestFit="1" customWidth="1"/>
    <col min="3" max="3" width="12.5703125" bestFit="1" customWidth="1"/>
  </cols>
  <sheetData>
    <row r="1" spans="1:3" ht="21" x14ac:dyDescent="0.35">
      <c r="A1" s="1"/>
      <c r="B1" s="2">
        <v>2021</v>
      </c>
      <c r="C1" s="2"/>
    </row>
    <row r="2" spans="1:3" ht="45" x14ac:dyDescent="0.25">
      <c r="A2" s="3" t="s">
        <v>0</v>
      </c>
      <c r="B2" s="3" t="s">
        <v>1</v>
      </c>
      <c r="C2" s="3" t="s">
        <v>2</v>
      </c>
    </row>
    <row r="3" spans="1:3" x14ac:dyDescent="0.25">
      <c r="A3" s="5"/>
      <c r="B3" s="5"/>
      <c r="C3" s="5"/>
    </row>
    <row r="4" spans="1:3" ht="15.75" thickBot="1" x14ac:dyDescent="0.3">
      <c r="A4" s="7" t="s">
        <v>3</v>
      </c>
      <c r="B4" s="8">
        <f>'[1]3.5 - WA LI'!Z103/1000</f>
        <v>408.62645999999995</v>
      </c>
      <c r="C4" s="9">
        <f>'[1]8.0 - Programs Summary'!C4</f>
        <v>1117211.0660526906</v>
      </c>
    </row>
    <row r="5" spans="1:3" ht="15.75" thickTop="1" x14ac:dyDescent="0.25">
      <c r="A5" s="6" t="s">
        <v>4</v>
      </c>
      <c r="B5" s="10">
        <f>SUM(B4)</f>
        <v>408.62645999999995</v>
      </c>
      <c r="C5" s="11">
        <f>SUM(C4)</f>
        <v>1117211.0660526906</v>
      </c>
    </row>
    <row r="6" spans="1:3" x14ac:dyDescent="0.25">
      <c r="A6" s="5"/>
      <c r="B6" s="12"/>
      <c r="C6" s="11"/>
    </row>
    <row r="7" spans="1:3" x14ac:dyDescent="0.25">
      <c r="A7" s="6" t="s">
        <v>5</v>
      </c>
      <c r="B7" s="12">
        <f>'[1]3.1 - Res Pres'!V88/1000</f>
        <v>874.31723999999997</v>
      </c>
      <c r="C7" s="11">
        <f>'[1]8.0 - Programs Summary'!C7</f>
        <v>431163.28648173029</v>
      </c>
    </row>
    <row r="8" spans="1:3" x14ac:dyDescent="0.25">
      <c r="A8" s="6" t="str">
        <f>'[1]4.0 - Elec Program Summary'!A9</f>
        <v>Multifamily Direct Install</v>
      </c>
      <c r="B8" s="10">
        <f>'[1]3.2 - MF Direct Instal'!V103/1000</f>
        <v>3969.9769999999999</v>
      </c>
      <c r="C8" s="13">
        <f>'[1]8.0 - Programs Summary'!C8</f>
        <v>2740375.027992134</v>
      </c>
    </row>
    <row r="9" spans="1:3" ht="15.75" thickBot="1" x14ac:dyDescent="0.3">
      <c r="A9" s="7" t="str">
        <f>'[1]4.0 - Elec Program Summary'!A10</f>
        <v>Multifamily Weatherization</v>
      </c>
      <c r="B9" s="8">
        <f>'[1]App E Programs Summary'!C9</f>
        <v>94.286798250862219</v>
      </c>
      <c r="C9" s="9">
        <f>'[1]8.0 - Programs Summary'!C9</f>
        <v>40549.621761777948</v>
      </c>
    </row>
    <row r="10" spans="1:3" ht="15.75" thickTop="1" x14ac:dyDescent="0.25">
      <c r="A10" s="6" t="s">
        <v>6</v>
      </c>
      <c r="B10" s="12">
        <f>SUM(B7:B9)</f>
        <v>4938.5810382508625</v>
      </c>
      <c r="C10" s="11">
        <f>SUM(C7:C9)</f>
        <v>3212087.9362356421</v>
      </c>
    </row>
    <row r="11" spans="1:3" x14ac:dyDescent="0.25">
      <c r="A11" s="5"/>
      <c r="B11" s="12"/>
      <c r="C11" s="11"/>
    </row>
    <row r="12" spans="1:3" x14ac:dyDescent="0.25">
      <c r="A12" s="6" t="s">
        <v>7</v>
      </c>
      <c r="B12" s="12">
        <f>'[1]3.7 - Int Ltg'!V101/1000</f>
        <v>9365.6504999999997</v>
      </c>
      <c r="C12" s="11">
        <f>'[1]8.0 - Programs Summary'!C12</f>
        <v>2155370.0839329362</v>
      </c>
    </row>
    <row r="13" spans="1:3" x14ac:dyDescent="0.25">
      <c r="A13" s="6" t="s">
        <v>8</v>
      </c>
      <c r="B13" s="12">
        <f>'[1]3.8 - Ext Ltg'!V103/1000</f>
        <v>11478.3575</v>
      </c>
      <c r="C13" s="11">
        <f>'[1]8.0 - Programs Summary'!C13</f>
        <v>2916168.5936455755</v>
      </c>
    </row>
    <row r="14" spans="1:3" x14ac:dyDescent="0.25">
      <c r="A14" s="6" t="s">
        <v>9</v>
      </c>
      <c r="B14" s="12">
        <f>'[1]3.9 - SS'!V103/1000</f>
        <v>16000</v>
      </c>
      <c r="C14" s="11">
        <f>'[1]8.0 - Programs Summary'!C14</f>
        <v>3807072.504804139</v>
      </c>
    </row>
    <row r="15" spans="1:3" x14ac:dyDescent="0.25">
      <c r="A15" s="6" t="s">
        <v>10</v>
      </c>
      <c r="B15" s="12">
        <f>'[1]3.10 - NRShell'!V103/1000</f>
        <v>53.5</v>
      </c>
      <c r="C15" s="11">
        <f>'[1]8.0 - Programs Summary'!C15</f>
        <v>25345.864670890391</v>
      </c>
    </row>
    <row r="16" spans="1:3" x14ac:dyDescent="0.25">
      <c r="A16" s="6" t="str">
        <f>'[1]3.14 - VFD'!A1</f>
        <v>Variable Frequency Drives</v>
      </c>
      <c r="B16" s="12">
        <f>'[1]3.14 - VFD'!V103/1000</f>
        <v>386.9</v>
      </c>
      <c r="C16" s="11">
        <f>'[1]8.0 - Programs Summary'!C16</f>
        <v>91790.089626442321</v>
      </c>
    </row>
    <row r="17" spans="1:3" x14ac:dyDescent="0.25">
      <c r="A17" s="6" t="s">
        <v>11</v>
      </c>
      <c r="B17" s="12">
        <f>'[1]3.13 - GreenMotor'!W103/1000</f>
        <v>40.685000000000002</v>
      </c>
      <c r="C17" s="11">
        <f>'[1]8.0 - Programs Summary'!C17</f>
        <v>8715.7669475883067</v>
      </c>
    </row>
    <row r="18" spans="1:3" x14ac:dyDescent="0.25">
      <c r="A18" s="6" t="s">
        <v>12</v>
      </c>
      <c r="B18" s="12">
        <f>'[1]3.15 - Fleet'!V103/1000</f>
        <v>400</v>
      </c>
      <c r="C18" s="11">
        <f>'[1]8.0 - Programs Summary'!C18</f>
        <v>51830.472858112873</v>
      </c>
    </row>
    <row r="19" spans="1:3" x14ac:dyDescent="0.25">
      <c r="A19" s="6" t="str">
        <f>'[1]4.0 - Elec Program Summary'!A21</f>
        <v>Grocer</v>
      </c>
      <c r="B19" s="12">
        <f>'[1]4.0 - Elec Program Summary'!B21/1000</f>
        <v>57.108249999999998</v>
      </c>
      <c r="C19" s="11">
        <f>'[1]8.0 - Programs Summary'!C19</f>
        <v>13488.987645247089</v>
      </c>
    </row>
    <row r="20" spans="1:3" x14ac:dyDescent="0.25">
      <c r="A20" s="4" t="str">
        <f>'[1]3.19 - Food'!A1</f>
        <v>Food Services</v>
      </c>
      <c r="B20" s="12">
        <f>'[1]3.19 - Food'!AB130/1000</f>
        <v>120.66500000000001</v>
      </c>
      <c r="C20" s="11">
        <f>'[1]8.0 - Programs Summary'!C20</f>
        <v>22628.791947219739</v>
      </c>
    </row>
    <row r="21" spans="1:3" ht="15.75" thickBot="1" x14ac:dyDescent="0.3">
      <c r="A21" s="14" t="str">
        <f>'[1]3.20 - Compressed Air'!A1</f>
        <v>Compressed Air</v>
      </c>
      <c r="B21" s="8">
        <f>'[1]3.20 - Compressed Air'!AB103/1000</f>
        <v>42</v>
      </c>
      <c r="C21" s="9">
        <f>'[1]8.0 - Programs Summary'!C21</f>
        <v>12368.320655363588</v>
      </c>
    </row>
    <row r="22" spans="1:3" ht="15.75" thickTop="1" x14ac:dyDescent="0.25">
      <c r="A22" s="6" t="s">
        <v>13</v>
      </c>
      <c r="B22" s="12">
        <f>SUM(B12:B21)</f>
        <v>37944.866249999999</v>
      </c>
      <c r="C22" s="11">
        <f>'[1]4.0 - Elec Program Summary'!L24+'[1]4.0 - Elec Program Summary'!P24+'[1]4.0 - Elec Program Summary'!S24</f>
        <v>9104779.4767335132</v>
      </c>
    </row>
    <row r="23" spans="1:3" x14ac:dyDescent="0.25">
      <c r="A23" s="6"/>
      <c r="B23" s="12"/>
      <c r="C23" s="11"/>
    </row>
    <row r="24" spans="1:3" ht="15.75" thickBot="1" x14ac:dyDescent="0.3">
      <c r="A24" s="7" t="s">
        <v>14</v>
      </c>
      <c r="B24" s="8">
        <f>+B22+B10+B5</f>
        <v>43292.073748250863</v>
      </c>
      <c r="C24" s="8">
        <f>+C22+C10+C5</f>
        <v>13434078.479021845</v>
      </c>
    </row>
    <row r="25" spans="1:3" ht="15.75" thickTop="1" x14ac:dyDescent="0.25">
      <c r="A25" s="5"/>
      <c r="B25" s="5"/>
      <c r="C25" s="11"/>
    </row>
    <row r="26" spans="1:3" ht="15.75" thickBot="1" x14ac:dyDescent="0.3">
      <c r="A26" s="7" t="s">
        <v>15</v>
      </c>
      <c r="B26" s="8">
        <f>'[1]App E Programs Summary'!C28</f>
        <v>7183.2</v>
      </c>
      <c r="C26" s="9">
        <f>'[1]5.0 - NIUC Split'!J5+'[1]5.0 - NIUC Split'!K5+'[1]5.0 - NIUC Split'!L5</f>
        <v>1611444.95</v>
      </c>
    </row>
    <row r="27" spans="1:3" ht="15.75" thickTop="1" x14ac:dyDescent="0.25">
      <c r="A27" s="5"/>
      <c r="B27" s="5"/>
      <c r="C27" s="11"/>
    </row>
    <row r="28" spans="1:3" ht="15.75" thickBot="1" x14ac:dyDescent="0.3">
      <c r="A28" s="7" t="str">
        <f>'[1]8.0 - Programs Summary'!A32</f>
        <v>Pilot Programs</v>
      </c>
      <c r="B28" s="8">
        <v>0</v>
      </c>
      <c r="C28" s="9">
        <f>'[1]8.0 - Programs Summary'!C32</f>
        <v>1000000</v>
      </c>
    </row>
    <row r="29" spans="1:3" ht="15.75" thickTop="1" x14ac:dyDescent="0.25">
      <c r="A29" s="5"/>
      <c r="B29" s="5"/>
      <c r="C29" s="11"/>
    </row>
    <row r="30" spans="1:3" ht="15.75" thickBot="1" x14ac:dyDescent="0.3">
      <c r="A30" s="7" t="s">
        <v>16</v>
      </c>
      <c r="B30" s="15">
        <f>B24+B26</f>
        <v>50475.27374825086</v>
      </c>
      <c r="C30" s="9">
        <f>C24+C26+C28</f>
        <v>16045523.429021845</v>
      </c>
    </row>
    <row r="31" spans="1:3" ht="15.75" thickTop="1" x14ac:dyDescent="0.25"/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32997772DAA04CBAB5F383B23E8E45" ma:contentTypeVersion="56" ma:contentTypeDescription="" ma:contentTypeScope="" ma:versionID="cfa664bfb2d06e9e990548363718f5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>2020-2021 Conservation</Nickname>
    <DocketNumber xmlns="dc463f71-b30c-4ab2-9473-d307f9d35888">190912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01DBAC6-2AF8-4F73-8A7E-F7D8ADE359F2}"/>
</file>

<file path=customXml/itemProps2.xml><?xml version="1.0" encoding="utf-8"?>
<ds:datastoreItem xmlns:ds="http://schemas.openxmlformats.org/officeDocument/2006/customXml" ds:itemID="{15285E18-66A7-4B27-8C91-26537A614C46}"/>
</file>

<file path=customXml/itemProps3.xml><?xml version="1.0" encoding="utf-8"?>
<ds:datastoreItem xmlns:ds="http://schemas.openxmlformats.org/officeDocument/2006/customXml" ds:itemID="{CF1CE5C2-0EC8-4C1F-99E0-97A484B44B56}"/>
</file>

<file path=customXml/itemProps4.xml><?xml version="1.0" encoding="utf-8"?>
<ds:datastoreItem xmlns:ds="http://schemas.openxmlformats.org/officeDocument/2006/customXml" ds:itemID="{6B4820E0-CB45-4F47-8189-0B053A447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Finesilver, Ryan</cp:lastModifiedBy>
  <dcterms:created xsi:type="dcterms:W3CDTF">2020-11-13T19:53:20Z</dcterms:created>
  <dcterms:modified xsi:type="dcterms:W3CDTF">2020-11-13T21:37:05Z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0x0101006E56B4D1795A2E4DB2F0B01679ED314A00EB32997772DAA04CBAB5F383B23E8E45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