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18960" windowHeight="8775" tabRatio="902"/>
  </bookViews>
  <sheets>
    <sheet name="Allocated (CBR)" sheetId="24" r:id="rId1"/>
    <sheet name="Unallocated Summary (CBR)" sheetId="25" r:id="rId2"/>
    <sheet name="Unallocated Detail (CBR)" sheetId="22" r:id="rId3"/>
    <sheet name="Common by Account (CBR)" sheetId="26" r:id="rId4"/>
  </sheets>
  <calcPr calcId="145621"/>
</workbook>
</file>

<file path=xl/calcChain.xml><?xml version="1.0" encoding="utf-8"?>
<calcChain xmlns="http://schemas.openxmlformats.org/spreadsheetml/2006/main">
  <c r="G61" i="26" l="1"/>
  <c r="F61" i="26"/>
  <c r="A3" i="22" l="1"/>
  <c r="A3" i="26"/>
  <c r="H274" i="22" l="1"/>
  <c r="G274" i="22" l="1"/>
  <c r="I274" i="22" s="1"/>
  <c r="H66" i="26" l="1"/>
  <c r="H62" i="26"/>
  <c r="D62" i="26"/>
  <c r="G62" i="26" s="1"/>
  <c r="C62" i="26"/>
  <c r="F62" i="26" s="1"/>
  <c r="G66" i="26" l="1"/>
  <c r="F66" i="26"/>
  <c r="D46" i="25"/>
  <c r="C46" i="25"/>
  <c r="B46" i="25"/>
  <c r="E38" i="25"/>
  <c r="E40" i="25" s="1"/>
  <c r="E21" i="25"/>
  <c r="E12" i="25"/>
  <c r="A3" i="25"/>
  <c r="D20" i="25" l="1"/>
  <c r="H127" i="22"/>
  <c r="G142" i="22"/>
  <c r="H145" i="22"/>
  <c r="G158" i="22"/>
  <c r="H161" i="22"/>
  <c r="H179" i="22"/>
  <c r="G192" i="22"/>
  <c r="H195" i="22"/>
  <c r="D53" i="26"/>
  <c r="B35" i="25"/>
  <c r="H14" i="22"/>
  <c r="H111" i="22"/>
  <c r="G124" i="22"/>
  <c r="D32" i="25"/>
  <c r="D50" i="26"/>
  <c r="C51" i="26"/>
  <c r="D54" i="26"/>
  <c r="D9" i="25"/>
  <c r="D51" i="26"/>
  <c r="C52" i="26"/>
  <c r="D19" i="25"/>
  <c r="H110" i="22"/>
  <c r="H118" i="22"/>
  <c r="G131" i="22"/>
  <c r="G153" i="22"/>
  <c r="G157" i="22"/>
  <c r="G165" i="22"/>
  <c r="G175" i="22"/>
  <c r="G199" i="22"/>
  <c r="D28" i="25"/>
  <c r="D52" i="26"/>
  <c r="C53" i="26"/>
  <c r="D36" i="25"/>
  <c r="H199" i="22" l="1"/>
  <c r="H183" i="22"/>
  <c r="G180" i="22"/>
  <c r="G162" i="22"/>
  <c r="H149" i="22"/>
  <c r="G146" i="22"/>
  <c r="H131" i="22"/>
  <c r="I131" i="22" s="1"/>
  <c r="G128" i="22"/>
  <c r="H115" i="22"/>
  <c r="H51" i="22"/>
  <c r="G204" i="22"/>
  <c r="G188" i="22"/>
  <c r="G172" i="22"/>
  <c r="H157" i="22"/>
  <c r="I157" i="22" s="1"/>
  <c r="G136" i="22"/>
  <c r="H123" i="22"/>
  <c r="H107" i="22"/>
  <c r="H75" i="22"/>
  <c r="H296" i="22"/>
  <c r="G314" i="22"/>
  <c r="H203" i="22"/>
  <c r="G200" i="22"/>
  <c r="H187" i="22"/>
  <c r="H171" i="22"/>
  <c r="G166" i="22"/>
  <c r="H153" i="22"/>
  <c r="I153" i="22" s="1"/>
  <c r="G150" i="22"/>
  <c r="H135" i="22"/>
  <c r="G132" i="22"/>
  <c r="H119" i="22"/>
  <c r="H191" i="22"/>
  <c r="H175" i="22"/>
  <c r="I175" i="22" s="1"/>
  <c r="G154" i="22"/>
  <c r="H141" i="22"/>
  <c r="H182" i="22"/>
  <c r="H308" i="22"/>
  <c r="H54" i="22"/>
  <c r="G46" i="22"/>
  <c r="G14" i="22"/>
  <c r="I14" i="22" s="1"/>
  <c r="H201" i="22"/>
  <c r="G198" i="22"/>
  <c r="H193" i="22"/>
  <c r="G190" i="22"/>
  <c r="H185" i="22"/>
  <c r="G182" i="22"/>
  <c r="G174" i="22"/>
  <c r="H125" i="22"/>
  <c r="G122" i="22"/>
  <c r="H109" i="22"/>
  <c r="H101" i="22"/>
  <c r="H93" i="22"/>
  <c r="H85" i="22"/>
  <c r="G82" i="22"/>
  <c r="H78" i="22"/>
  <c r="G74" i="22"/>
  <c r="G54" i="22"/>
  <c r="D17" i="25"/>
  <c r="G39" i="22"/>
  <c r="G17" i="22"/>
  <c r="H172" i="22"/>
  <c r="H103" i="22"/>
  <c r="H95" i="22"/>
  <c r="H87" i="22"/>
  <c r="H79" i="22"/>
  <c r="H71" i="22"/>
  <c r="H36" i="22"/>
  <c r="H28" i="22"/>
  <c r="H307" i="22"/>
  <c r="G304" i="22"/>
  <c r="H299" i="22"/>
  <c r="G296" i="22"/>
  <c r="G295" i="22"/>
  <c r="H291" i="22"/>
  <c r="H320" i="22"/>
  <c r="G317" i="22"/>
  <c r="H280" i="22"/>
  <c r="G261" i="22"/>
  <c r="H305" i="22"/>
  <c r="G302" i="22"/>
  <c r="H297" i="22"/>
  <c r="G294" i="22"/>
  <c r="G325" i="22"/>
  <c r="H258" i="22"/>
  <c r="D34" i="25"/>
  <c r="H303" i="22"/>
  <c r="H295" i="22"/>
  <c r="H315" i="22"/>
  <c r="H55" i="22"/>
  <c r="H32" i="22"/>
  <c r="H173" i="22"/>
  <c r="G144" i="22"/>
  <c r="G35" i="22"/>
  <c r="H302" i="22"/>
  <c r="H294" i="22"/>
  <c r="H325" i="22"/>
  <c r="G320" i="22"/>
  <c r="H306" i="22"/>
  <c r="H298" i="22"/>
  <c r="H290" i="22"/>
  <c r="G316" i="22"/>
  <c r="H204" i="22"/>
  <c r="H46" i="22"/>
  <c r="H51" i="26"/>
  <c r="H170" i="22"/>
  <c r="H126" i="22"/>
  <c r="G149" i="22"/>
  <c r="C54" i="26"/>
  <c r="H293" i="22"/>
  <c r="G290" i="22"/>
  <c r="G319" i="22"/>
  <c r="H314" i="22"/>
  <c r="B30" i="25"/>
  <c r="G178" i="22"/>
  <c r="G170" i="22"/>
  <c r="H163" i="22"/>
  <c r="G160" i="22"/>
  <c r="H155" i="22"/>
  <c r="G152" i="22"/>
  <c r="H147" i="22"/>
  <c r="G134" i="22"/>
  <c r="H129" i="22"/>
  <c r="G110" i="22"/>
  <c r="I110" i="22" s="1"/>
  <c r="G102" i="22"/>
  <c r="G94" i="22"/>
  <c r="G86" i="22"/>
  <c r="H81" i="22"/>
  <c r="H73" i="22"/>
  <c r="H39" i="22"/>
  <c r="H38" i="22"/>
  <c r="H30" i="22"/>
  <c r="D10" i="25"/>
  <c r="H99" i="22"/>
  <c r="H91" i="22"/>
  <c r="H83" i="22"/>
  <c r="D11" i="25"/>
  <c r="G308" i="22"/>
  <c r="G292" i="22"/>
  <c r="G321" i="22"/>
  <c r="H316" i="22"/>
  <c r="G257" i="22"/>
  <c r="D25" i="25"/>
  <c r="G303" i="22"/>
  <c r="D23" i="25"/>
  <c r="D18" i="25"/>
  <c r="D8" i="25"/>
  <c r="G307" i="22"/>
  <c r="G299" i="22"/>
  <c r="G291" i="22"/>
  <c r="G280" i="22"/>
  <c r="H114" i="22"/>
  <c r="H260" i="22"/>
  <c r="C50" i="26"/>
  <c r="H319" i="22"/>
  <c r="H178" i="22"/>
  <c r="H160" i="22"/>
  <c r="H134" i="22"/>
  <c r="I199" i="22"/>
  <c r="D33" i="25"/>
  <c r="C29" i="25"/>
  <c r="D24" i="25"/>
  <c r="H265" i="22"/>
  <c r="G51" i="22"/>
  <c r="G260" i="22"/>
  <c r="C35" i="25"/>
  <c r="C33" i="25"/>
  <c r="H256" i="22"/>
  <c r="B19" i="25"/>
  <c r="G58" i="22"/>
  <c r="B10" i="25"/>
  <c r="G23" i="22"/>
  <c r="G300" i="22"/>
  <c r="D37" i="25"/>
  <c r="G256" i="22"/>
  <c r="B33" i="25"/>
  <c r="C34" i="25"/>
  <c r="H264" i="22"/>
  <c r="C49" i="26"/>
  <c r="C27" i="25"/>
  <c r="G70" i="22"/>
  <c r="G305" i="22"/>
  <c r="H300" i="22"/>
  <c r="G298" i="22"/>
  <c r="G297" i="22"/>
  <c r="H292" i="22"/>
  <c r="H321" i="22"/>
  <c r="G318" i="22"/>
  <c r="H313" i="22"/>
  <c r="B37" i="25"/>
  <c r="D35" i="25"/>
  <c r="H261" i="22"/>
  <c r="H52" i="26"/>
  <c r="G258" i="22"/>
  <c r="B29" i="25"/>
  <c r="D22" i="26"/>
  <c r="C22" i="26"/>
  <c r="B27" i="25"/>
  <c r="G201" i="22"/>
  <c r="H196" i="22"/>
  <c r="G193" i="22"/>
  <c r="H188" i="22"/>
  <c r="G185" i="22"/>
  <c r="H180" i="22"/>
  <c r="G177" i="22"/>
  <c r="B25" i="25"/>
  <c r="G169" i="22"/>
  <c r="H162" i="22"/>
  <c r="G159" i="22"/>
  <c r="H154" i="22"/>
  <c r="G151" i="22"/>
  <c r="H146" i="22"/>
  <c r="G143" i="22"/>
  <c r="H136" i="22"/>
  <c r="G133" i="22"/>
  <c r="H128" i="22"/>
  <c r="G125" i="22"/>
  <c r="H120" i="22"/>
  <c r="G118" i="22"/>
  <c r="I118" i="22" s="1"/>
  <c r="G117" i="22"/>
  <c r="H112" i="22"/>
  <c r="G109" i="22"/>
  <c r="H104" i="22"/>
  <c r="G101" i="22"/>
  <c r="H96" i="22"/>
  <c r="G93" i="22"/>
  <c r="H88" i="22"/>
  <c r="G85" i="22"/>
  <c r="H80" i="22"/>
  <c r="G78" i="22"/>
  <c r="G77" i="22"/>
  <c r="H72" i="22"/>
  <c r="B20" i="25"/>
  <c r="G61" i="22"/>
  <c r="H52" i="22"/>
  <c r="B18" i="25"/>
  <c r="G49" i="22"/>
  <c r="H37" i="22"/>
  <c r="G34" i="22"/>
  <c r="H29" i="22"/>
  <c r="G24" i="22"/>
  <c r="H15" i="22"/>
  <c r="G12" i="22"/>
  <c r="D29" i="25"/>
  <c r="H194" i="22"/>
  <c r="G191" i="22"/>
  <c r="G184" i="22"/>
  <c r="H140" i="22"/>
  <c r="G123" i="22"/>
  <c r="G116" i="22"/>
  <c r="G107" i="22"/>
  <c r="G100" i="22"/>
  <c r="H94" i="22"/>
  <c r="G91" i="22"/>
  <c r="G84" i="22"/>
  <c r="H82" i="22"/>
  <c r="G52" i="22"/>
  <c r="H31" i="22"/>
  <c r="G28" i="22"/>
  <c r="B9" i="25"/>
  <c r="G20" i="22"/>
  <c r="H309" i="22"/>
  <c r="G306" i="22"/>
  <c r="H301" i="22"/>
  <c r="H324" i="22"/>
  <c r="C37" i="25"/>
  <c r="H53" i="26"/>
  <c r="G53" i="26" s="1"/>
  <c r="C19" i="26"/>
  <c r="D19" i="26"/>
  <c r="D13" i="26"/>
  <c r="C13" i="26"/>
  <c r="H197" i="22"/>
  <c r="G194" i="22"/>
  <c r="H181" i="22"/>
  <c r="H169" i="22"/>
  <c r="C25" i="25"/>
  <c r="G164" i="22"/>
  <c r="H151" i="22"/>
  <c r="G148" i="22"/>
  <c r="H133" i="22"/>
  <c r="G130" i="22"/>
  <c r="H121" i="22"/>
  <c r="H113" i="22"/>
  <c r="H105" i="22"/>
  <c r="H89" i="22"/>
  <c r="H77" i="22"/>
  <c r="H53" i="22"/>
  <c r="G50" i="22"/>
  <c r="H24" i="22"/>
  <c r="H16" i="22"/>
  <c r="G13" i="22"/>
  <c r="H198" i="22"/>
  <c r="G195" i="22"/>
  <c r="I195" i="22" s="1"/>
  <c r="G179" i="22"/>
  <c r="I179" i="22" s="1"/>
  <c r="H164" i="22"/>
  <c r="G161" i="22"/>
  <c r="I161" i="22" s="1"/>
  <c r="H152" i="22"/>
  <c r="H148" i="22"/>
  <c r="G145" i="22"/>
  <c r="I145" i="22" s="1"/>
  <c r="H130" i="22"/>
  <c r="G127" i="22"/>
  <c r="I127" i="22" s="1"/>
  <c r="G120" i="22"/>
  <c r="G115" i="22"/>
  <c r="G104" i="22"/>
  <c r="H98" i="22"/>
  <c r="G95" i="22"/>
  <c r="G88" i="22"/>
  <c r="H74" i="22"/>
  <c r="G72" i="22"/>
  <c r="H70" i="22"/>
  <c r="G55" i="22"/>
  <c r="G33" i="22"/>
  <c r="G29" i="22"/>
  <c r="G15" i="22"/>
  <c r="H287" i="22"/>
  <c r="G313" i="22"/>
  <c r="B36" i="25"/>
  <c r="G275" i="22"/>
  <c r="G223" i="22"/>
  <c r="B28" i="25"/>
  <c r="C21" i="26"/>
  <c r="D21" i="26"/>
  <c r="G45" i="22"/>
  <c r="H45" i="22"/>
  <c r="C9" i="25"/>
  <c r="H20" i="22"/>
  <c r="H21" i="22" s="1"/>
  <c r="C10" i="24" s="1"/>
  <c r="D31" i="25"/>
  <c r="G287" i="22"/>
  <c r="D49" i="26"/>
  <c r="G253" i="22"/>
  <c r="B32" i="25"/>
  <c r="H139" i="22"/>
  <c r="C24" i="25"/>
  <c r="H49" i="22"/>
  <c r="C18" i="25"/>
  <c r="G27" i="22"/>
  <c r="B11" i="25"/>
  <c r="B31" i="25"/>
  <c r="G309" i="22"/>
  <c r="H304" i="22"/>
  <c r="G301" i="22"/>
  <c r="G293" i="22"/>
  <c r="G324" i="22"/>
  <c r="H317" i="22"/>
  <c r="C36" i="25"/>
  <c r="H275" i="22"/>
  <c r="H276" i="22" s="1"/>
  <c r="C37" i="24" s="1"/>
  <c r="B34" i="25"/>
  <c r="G264" i="22"/>
  <c r="H257" i="22"/>
  <c r="C28" i="25"/>
  <c r="H223" i="22"/>
  <c r="H224" i="22" s="1"/>
  <c r="C29" i="24" s="1"/>
  <c r="B26" i="25"/>
  <c r="H200" i="22"/>
  <c r="G197" i="22"/>
  <c r="H192" i="22"/>
  <c r="I192" i="22" s="1"/>
  <c r="G189" i="22"/>
  <c r="H184" i="22"/>
  <c r="G181" i="22"/>
  <c r="H176" i="22"/>
  <c r="G173" i="22"/>
  <c r="H166" i="22"/>
  <c r="G163" i="22"/>
  <c r="H158" i="22"/>
  <c r="I158" i="22" s="1"/>
  <c r="G155" i="22"/>
  <c r="H150" i="22"/>
  <c r="G147" i="22"/>
  <c r="H142" i="22"/>
  <c r="I142" i="22" s="1"/>
  <c r="B24" i="25"/>
  <c r="G139" i="22"/>
  <c r="H132" i="22"/>
  <c r="G129" i="22"/>
  <c r="H124" i="22"/>
  <c r="I124" i="22" s="1"/>
  <c r="G121" i="22"/>
  <c r="H116" i="22"/>
  <c r="G114" i="22"/>
  <c r="G113" i="22"/>
  <c r="H108" i="22"/>
  <c r="G106" i="22"/>
  <c r="G105" i="22"/>
  <c r="H100" i="22"/>
  <c r="G98" i="22"/>
  <c r="G97" i="22"/>
  <c r="H92" i="22"/>
  <c r="G90" i="22"/>
  <c r="G89" i="22"/>
  <c r="H84" i="22"/>
  <c r="G81" i="22"/>
  <c r="H76" i="22"/>
  <c r="G73" i="22"/>
  <c r="C19" i="25"/>
  <c r="H58" i="22"/>
  <c r="H59" i="22" s="1"/>
  <c r="C20" i="24" s="1"/>
  <c r="G53" i="22"/>
  <c r="G38" i="22"/>
  <c r="H33" i="22"/>
  <c r="G30" i="22"/>
  <c r="H23" i="22"/>
  <c r="C10" i="25"/>
  <c r="G16" i="22"/>
  <c r="H259" i="22"/>
  <c r="C32" i="25"/>
  <c r="H253" i="22"/>
  <c r="H254" i="22" s="1"/>
  <c r="C33" i="24" s="1"/>
  <c r="D27" i="25"/>
  <c r="D26" i="25"/>
  <c r="H202" i="22"/>
  <c r="H186" i="22"/>
  <c r="G183" i="22"/>
  <c r="I183" i="22" s="1"/>
  <c r="G176" i="22"/>
  <c r="G111" i="22"/>
  <c r="I111" i="22" s="1"/>
  <c r="G108" i="22"/>
  <c r="H102" i="22"/>
  <c r="G99" i="22"/>
  <c r="G92" i="22"/>
  <c r="H86" i="22"/>
  <c r="G80" i="22"/>
  <c r="G36" i="22"/>
  <c r="H27" i="22"/>
  <c r="C11" i="25"/>
  <c r="H13" i="22"/>
  <c r="H318" i="22"/>
  <c r="G315" i="22"/>
  <c r="G265" i="22"/>
  <c r="G259" i="22"/>
  <c r="C26" i="25"/>
  <c r="G202" i="22"/>
  <c r="H189" i="22"/>
  <c r="G186" i="22"/>
  <c r="H177" i="22"/>
  <c r="H159" i="22"/>
  <c r="G156" i="22"/>
  <c r="H143" i="22"/>
  <c r="G140" i="22"/>
  <c r="G126" i="22"/>
  <c r="H117" i="22"/>
  <c r="H97" i="22"/>
  <c r="H61" i="22"/>
  <c r="H62" i="22" s="1"/>
  <c r="C21" i="24" s="1"/>
  <c r="C20" i="25"/>
  <c r="H34" i="22"/>
  <c r="G31" i="22"/>
  <c r="G203" i="22"/>
  <c r="G196" i="22"/>
  <c r="H190" i="22"/>
  <c r="G187" i="22"/>
  <c r="H174" i="22"/>
  <c r="G171" i="22"/>
  <c r="H165" i="22"/>
  <c r="I165" i="22" s="1"/>
  <c r="H156" i="22"/>
  <c r="H144" i="22"/>
  <c r="G141" i="22"/>
  <c r="G135" i="22"/>
  <c r="H122" i="22"/>
  <c r="G119" i="22"/>
  <c r="G112" i="22"/>
  <c r="H106" i="22"/>
  <c r="G103" i="22"/>
  <c r="G96" i="22"/>
  <c r="H90" i="22"/>
  <c r="G87" i="22"/>
  <c r="G83" i="22"/>
  <c r="G79" i="22"/>
  <c r="G76" i="22"/>
  <c r="G75" i="22"/>
  <c r="G71" i="22"/>
  <c r="H50" i="22"/>
  <c r="G37" i="22"/>
  <c r="H35" i="22"/>
  <c r="G32" i="22"/>
  <c r="H17" i="22"/>
  <c r="C31" i="25"/>
  <c r="H12" i="22"/>
  <c r="I170" i="22" l="1"/>
  <c r="I182" i="22"/>
  <c r="I149" i="22"/>
  <c r="I115" i="22"/>
  <c r="I299" i="22"/>
  <c r="I172" i="22"/>
  <c r="I54" i="22"/>
  <c r="G207" i="22"/>
  <c r="C18" i="26"/>
  <c r="C20" i="26"/>
  <c r="C17" i="26"/>
  <c r="C29" i="26"/>
  <c r="C31" i="26"/>
  <c r="H31" i="26" s="1"/>
  <c r="C11" i="26"/>
  <c r="C30" i="26"/>
  <c r="D10" i="26"/>
  <c r="D17" i="26"/>
  <c r="H17" i="26" s="1"/>
  <c r="G17" i="26" s="1"/>
  <c r="D29" i="26"/>
  <c r="D31" i="26"/>
  <c r="I135" i="22"/>
  <c r="D18" i="26"/>
  <c r="D20" i="26"/>
  <c r="C10" i="26"/>
  <c r="D11" i="26"/>
  <c r="H11" i="26" s="1"/>
  <c r="D30" i="26"/>
  <c r="H207" i="22"/>
  <c r="I51" i="22"/>
  <c r="I146" i="22"/>
  <c r="D55" i="26"/>
  <c r="H50" i="26"/>
  <c r="F50" i="26" s="1"/>
  <c r="I314" i="22"/>
  <c r="F51" i="26"/>
  <c r="G52" i="26"/>
  <c r="H54" i="26"/>
  <c r="F54" i="26" s="1"/>
  <c r="G51" i="26"/>
  <c r="F53" i="26"/>
  <c r="I180" i="22"/>
  <c r="F52" i="26"/>
  <c r="I128" i="22"/>
  <c r="I162" i="22"/>
  <c r="I150" i="22"/>
  <c r="I191" i="22"/>
  <c r="I308" i="22"/>
  <c r="I204" i="22"/>
  <c r="I295" i="22"/>
  <c r="I296" i="22"/>
  <c r="I171" i="22"/>
  <c r="I187" i="22"/>
  <c r="I123" i="22"/>
  <c r="I136" i="22"/>
  <c r="I188" i="22"/>
  <c r="I166" i="22"/>
  <c r="I154" i="22"/>
  <c r="I75" i="22"/>
  <c r="I200" i="22"/>
  <c r="I173" i="22"/>
  <c r="I119" i="22"/>
  <c r="I203" i="22"/>
  <c r="I107" i="22"/>
  <c r="I141" i="22"/>
  <c r="I132" i="22"/>
  <c r="I325" i="22"/>
  <c r="I82" i="22"/>
  <c r="I258" i="22"/>
  <c r="I101" i="22"/>
  <c r="I109" i="22"/>
  <c r="I297" i="22"/>
  <c r="I95" i="22"/>
  <c r="I303" i="22"/>
  <c r="I55" i="22"/>
  <c r="I198" i="22"/>
  <c r="I28" i="22"/>
  <c r="I46" i="22"/>
  <c r="I294" i="22"/>
  <c r="I71" i="22"/>
  <c r="I103" i="22"/>
  <c r="I122" i="22"/>
  <c r="I317" i="22"/>
  <c r="H326" i="22"/>
  <c r="I85" i="22"/>
  <c r="I292" i="22"/>
  <c r="I305" i="22"/>
  <c r="I307" i="22"/>
  <c r="I302" i="22"/>
  <c r="I79" i="22"/>
  <c r="I185" i="22"/>
  <c r="I201" i="22"/>
  <c r="I320" i="22"/>
  <c r="I87" i="22"/>
  <c r="I304" i="22"/>
  <c r="I78" i="22"/>
  <c r="I93" i="22"/>
  <c r="I261" i="22"/>
  <c r="I298" i="22"/>
  <c r="I280" i="22"/>
  <c r="I39" i="22"/>
  <c r="I190" i="22"/>
  <c r="I17" i="22"/>
  <c r="I174" i="22"/>
  <c r="I36" i="22"/>
  <c r="I74" i="22"/>
  <c r="I125" i="22"/>
  <c r="I193" i="22"/>
  <c r="I291" i="22"/>
  <c r="I315" i="22"/>
  <c r="I32" i="22"/>
  <c r="I91" i="22"/>
  <c r="I86" i="22"/>
  <c r="I73" i="22"/>
  <c r="F34" i="25"/>
  <c r="I319" i="22"/>
  <c r="I152" i="22"/>
  <c r="I194" i="22"/>
  <c r="I134" i="22"/>
  <c r="I35" i="22"/>
  <c r="I38" i="22"/>
  <c r="I144" i="22"/>
  <c r="I81" i="22"/>
  <c r="I104" i="22"/>
  <c r="I306" i="22"/>
  <c r="I316" i="22"/>
  <c r="I83" i="22"/>
  <c r="I126" i="22"/>
  <c r="I53" i="22"/>
  <c r="I113" i="22"/>
  <c r="F24" i="25"/>
  <c r="H47" i="22"/>
  <c r="C18" i="24" s="1"/>
  <c r="I155" i="22"/>
  <c r="I160" i="22"/>
  <c r="I290" i="22"/>
  <c r="I99" i="22"/>
  <c r="I129" i="22"/>
  <c r="I15" i="22"/>
  <c r="I178" i="22"/>
  <c r="G208" i="22"/>
  <c r="I102" i="22"/>
  <c r="I30" i="22"/>
  <c r="I309" i="22"/>
  <c r="I72" i="22"/>
  <c r="I94" i="22"/>
  <c r="D21" i="25"/>
  <c r="H266" i="22"/>
  <c r="C35" i="24" s="1"/>
  <c r="I260" i="22"/>
  <c r="I265" i="22"/>
  <c r="F11" i="25"/>
  <c r="I147" i="22"/>
  <c r="I163" i="22"/>
  <c r="I197" i="22"/>
  <c r="I293" i="22"/>
  <c r="D12" i="25"/>
  <c r="I321" i="22"/>
  <c r="I186" i="22"/>
  <c r="G215" i="22"/>
  <c r="I114" i="22"/>
  <c r="I37" i="22"/>
  <c r="I31" i="22"/>
  <c r="I164" i="22"/>
  <c r="F33" i="25"/>
  <c r="G219" i="22"/>
  <c r="I105" i="22"/>
  <c r="H211" i="22"/>
  <c r="I120" i="22"/>
  <c r="I184" i="22"/>
  <c r="I177" i="22"/>
  <c r="H18" i="22"/>
  <c r="C9" i="24" s="1"/>
  <c r="H262" i="22"/>
  <c r="C34" i="24" s="1"/>
  <c r="I24" i="22"/>
  <c r="I159" i="22"/>
  <c r="F29" i="25"/>
  <c r="F35" i="25"/>
  <c r="I76" i="22"/>
  <c r="I92" i="22"/>
  <c r="I33" i="22"/>
  <c r="H56" i="22"/>
  <c r="C19" i="24" s="1"/>
  <c r="I259" i="22"/>
  <c r="G211" i="22"/>
  <c r="I88" i="22"/>
  <c r="F9" i="25"/>
  <c r="I100" i="22"/>
  <c r="G216" i="22"/>
  <c r="H231" i="22"/>
  <c r="G232" i="22"/>
  <c r="H22" i="26"/>
  <c r="H208" i="22"/>
  <c r="H167" i="22"/>
  <c r="C25" i="24" s="1"/>
  <c r="I97" i="22"/>
  <c r="F36" i="25"/>
  <c r="I84" i="22"/>
  <c r="F18" i="25"/>
  <c r="I117" i="22"/>
  <c r="F27" i="25"/>
  <c r="I257" i="22"/>
  <c r="I112" i="22"/>
  <c r="I196" i="22"/>
  <c r="I202" i="22"/>
  <c r="F10" i="25"/>
  <c r="I89" i="22"/>
  <c r="I98" i="22"/>
  <c r="F31" i="25"/>
  <c r="I96" i="22"/>
  <c r="I140" i="22"/>
  <c r="I108" i="22"/>
  <c r="H219" i="22"/>
  <c r="H25" i="22"/>
  <c r="C11" i="24" s="1"/>
  <c r="I90" i="22"/>
  <c r="I189" i="22"/>
  <c r="F26" i="25"/>
  <c r="G230" i="22"/>
  <c r="F32" i="25"/>
  <c r="F28" i="25"/>
  <c r="H232" i="22"/>
  <c r="I29" i="22"/>
  <c r="I148" i="22"/>
  <c r="H205" i="22"/>
  <c r="C26" i="24" s="1"/>
  <c r="G231" i="22"/>
  <c r="I52" i="22"/>
  <c r="F25" i="25"/>
  <c r="F37" i="25"/>
  <c r="H209" i="22"/>
  <c r="H215" i="22"/>
  <c r="H220" i="22"/>
  <c r="H40" i="22"/>
  <c r="C12" i="24" s="1"/>
  <c r="I143" i="22"/>
  <c r="I156" i="22"/>
  <c r="I176" i="22"/>
  <c r="I106" i="22"/>
  <c r="I181" i="22"/>
  <c r="I130" i="22"/>
  <c r="H322" i="22"/>
  <c r="I80" i="22"/>
  <c r="I121" i="22"/>
  <c r="I301" i="22"/>
  <c r="H218" i="22"/>
  <c r="H137" i="22"/>
  <c r="C24" i="24" s="1"/>
  <c r="I50" i="22"/>
  <c r="I116" i="22"/>
  <c r="I34" i="22"/>
  <c r="I77" i="22"/>
  <c r="I133" i="22"/>
  <c r="I151" i="22"/>
  <c r="I318" i="22"/>
  <c r="I300" i="22"/>
  <c r="G217" i="22"/>
  <c r="I16" i="22"/>
  <c r="I13" i="22"/>
  <c r="D16" i="26"/>
  <c r="G167" i="22"/>
  <c r="B25" i="24" s="1"/>
  <c r="I139" i="22"/>
  <c r="I287" i="22"/>
  <c r="I49" i="22"/>
  <c r="G56" i="22"/>
  <c r="B19" i="24" s="1"/>
  <c r="H217" i="22"/>
  <c r="B23" i="25"/>
  <c r="H49" i="26"/>
  <c r="C55" i="26"/>
  <c r="I23" i="22"/>
  <c r="G25" i="22"/>
  <c r="B11" i="24" s="1"/>
  <c r="D30" i="25"/>
  <c r="G224" i="22"/>
  <c r="B29" i="24" s="1"/>
  <c r="D29" i="24" s="1"/>
  <c r="I223" i="22"/>
  <c r="I224" i="22" s="1"/>
  <c r="C8" i="25"/>
  <c r="C12" i="25" s="1"/>
  <c r="D9" i="26"/>
  <c r="C16" i="26"/>
  <c r="F19" i="25"/>
  <c r="B17" i="25"/>
  <c r="H21" i="26"/>
  <c r="G62" i="22"/>
  <c r="B21" i="24" s="1"/>
  <c r="D21" i="24" s="1"/>
  <c r="I61" i="22"/>
  <c r="I62" i="22" s="1"/>
  <c r="G205" i="22"/>
  <c r="B26" i="24" s="1"/>
  <c r="I169" i="22"/>
  <c r="I70" i="22"/>
  <c r="G137" i="22"/>
  <c r="H230" i="22"/>
  <c r="G220" i="22"/>
  <c r="C30" i="25"/>
  <c r="G59" i="22"/>
  <c r="B20" i="24" s="1"/>
  <c r="D20" i="24" s="1"/>
  <c r="I58" i="22"/>
  <c r="I59" i="22" s="1"/>
  <c r="C9" i="26"/>
  <c r="I324" i="22"/>
  <c r="G326" i="22"/>
  <c r="C17" i="25"/>
  <c r="C21" i="25" s="1"/>
  <c r="H216" i="22"/>
  <c r="H19" i="26"/>
  <c r="G18" i="22"/>
  <c r="I12" i="22"/>
  <c r="G262" i="22"/>
  <c r="B34" i="24" s="1"/>
  <c r="I256" i="22"/>
  <c r="F20" i="25"/>
  <c r="G218" i="22"/>
  <c r="I264" i="22"/>
  <c r="G266" i="22"/>
  <c r="B35" i="24" s="1"/>
  <c r="I27" i="22"/>
  <c r="G40" i="22"/>
  <c r="B12" i="24" s="1"/>
  <c r="I253" i="22"/>
  <c r="I254" i="22" s="1"/>
  <c r="G254" i="22"/>
  <c r="B33" i="24" s="1"/>
  <c r="D33" i="24" s="1"/>
  <c r="G47" i="22"/>
  <c r="I45" i="22"/>
  <c r="I275" i="22"/>
  <c r="I276" i="22" s="1"/>
  <c r="G276" i="22"/>
  <c r="B37" i="24" s="1"/>
  <c r="D37" i="24" s="1"/>
  <c r="G322" i="22"/>
  <c r="I313" i="22"/>
  <c r="G209" i="22"/>
  <c r="C23" i="25"/>
  <c r="H13" i="26"/>
  <c r="G21" i="22"/>
  <c r="B10" i="24" s="1"/>
  <c r="D10" i="24" s="1"/>
  <c r="I20" i="22"/>
  <c r="I21" i="22" s="1"/>
  <c r="B8" i="25"/>
  <c r="G214" i="22"/>
  <c r="H214" i="22"/>
  <c r="H18" i="26" l="1"/>
  <c r="G18" i="26" s="1"/>
  <c r="H10" i="26"/>
  <c r="H30" i="26"/>
  <c r="I207" i="22"/>
  <c r="H20" i="26"/>
  <c r="F20" i="26" s="1"/>
  <c r="H29" i="26"/>
  <c r="G29" i="26" s="1"/>
  <c r="I208" i="22"/>
  <c r="I326" i="22"/>
  <c r="E45" i="25" s="1"/>
  <c r="F17" i="26"/>
  <c r="G10" i="26"/>
  <c r="F22" i="26"/>
  <c r="F21" i="26"/>
  <c r="G22" i="26"/>
  <c r="F13" i="26"/>
  <c r="F11" i="26"/>
  <c r="G30" i="26"/>
  <c r="H55" i="26"/>
  <c r="G55" i="26" s="1"/>
  <c r="G49" i="26"/>
  <c r="G31" i="26"/>
  <c r="F18" i="26"/>
  <c r="F10" i="26"/>
  <c r="G11" i="26"/>
  <c r="G19" i="26"/>
  <c r="G13" i="26"/>
  <c r="F19" i="26"/>
  <c r="G54" i="26"/>
  <c r="G50" i="26"/>
  <c r="G21" i="26"/>
  <c r="F49" i="26"/>
  <c r="D35" i="24"/>
  <c r="I47" i="22"/>
  <c r="I219" i="22"/>
  <c r="D12" i="24"/>
  <c r="D34" i="24"/>
  <c r="D38" i="25"/>
  <c r="D40" i="25" s="1"/>
  <c r="D48" i="25" s="1"/>
  <c r="I211" i="22"/>
  <c r="I266" i="22"/>
  <c r="C22" i="24"/>
  <c r="I215" i="22"/>
  <c r="I56" i="22"/>
  <c r="I262" i="22"/>
  <c r="I205" i="22"/>
  <c r="I40" i="22"/>
  <c r="C38" i="25"/>
  <c r="C40" i="25" s="1"/>
  <c r="C48" i="25" s="1"/>
  <c r="I232" i="22"/>
  <c r="F30" i="25"/>
  <c r="I25" i="22"/>
  <c r="H63" i="22"/>
  <c r="H221" i="22"/>
  <c r="C28" i="24" s="1"/>
  <c r="I322" i="22"/>
  <c r="E44" i="25" s="1"/>
  <c r="F44" i="25" s="1"/>
  <c r="D19" i="24"/>
  <c r="I216" i="22"/>
  <c r="I231" i="22"/>
  <c r="I230" i="22"/>
  <c r="D26" i="24"/>
  <c r="I218" i="22"/>
  <c r="F30" i="26"/>
  <c r="I220" i="22"/>
  <c r="F23" i="25"/>
  <c r="I167" i="22"/>
  <c r="H41" i="22"/>
  <c r="I209" i="22"/>
  <c r="D25" i="24"/>
  <c r="C13" i="24"/>
  <c r="I217" i="22"/>
  <c r="I137" i="22"/>
  <c r="D11" i="24"/>
  <c r="I18" i="22"/>
  <c r="I214" i="22"/>
  <c r="G221" i="22"/>
  <c r="B28" i="24" s="1"/>
  <c r="F8" i="25"/>
  <c r="F12" i="25" s="1"/>
  <c r="B12" i="25"/>
  <c r="B9" i="24"/>
  <c r="G41" i="22"/>
  <c r="H9" i="26"/>
  <c r="B24" i="24"/>
  <c r="D24" i="24" s="1"/>
  <c r="C23" i="26"/>
  <c r="H16" i="26"/>
  <c r="D23" i="26"/>
  <c r="B21" i="25"/>
  <c r="B38" i="25" s="1"/>
  <c r="F17" i="25"/>
  <c r="F21" i="25" s="1"/>
  <c r="B18" i="24"/>
  <c r="G63" i="22"/>
  <c r="F31" i="26"/>
  <c r="F29" i="26" l="1"/>
  <c r="G20" i="26"/>
  <c r="F55" i="26"/>
  <c r="G16" i="26"/>
  <c r="G9" i="26"/>
  <c r="F9" i="26"/>
  <c r="F16" i="26"/>
  <c r="I63" i="22"/>
  <c r="H65" i="22"/>
  <c r="D28" i="24"/>
  <c r="I41" i="22"/>
  <c r="I221" i="22"/>
  <c r="F38" i="25"/>
  <c r="F40" i="25" s="1"/>
  <c r="B40" i="25"/>
  <c r="B48" i="25" s="1"/>
  <c r="G65" i="22"/>
  <c r="B13" i="24"/>
  <c r="D9" i="24"/>
  <c r="D13" i="24" s="1"/>
  <c r="D18" i="24"/>
  <c r="D22" i="24" s="1"/>
  <c r="B22" i="24"/>
  <c r="H23" i="26"/>
  <c r="F23" i="26" s="1"/>
  <c r="G23" i="26" l="1"/>
  <c r="I65" i="22"/>
  <c r="H279" i="22" l="1"/>
  <c r="D35" i="26" l="1"/>
  <c r="H236" i="22"/>
  <c r="D28" i="26"/>
  <c r="H229" i="22"/>
  <c r="D46" i="26"/>
  <c r="H250" i="22"/>
  <c r="D45" i="26"/>
  <c r="H249" i="22"/>
  <c r="D41" i="26"/>
  <c r="H245" i="22"/>
  <c r="D33" i="26"/>
  <c r="H234" i="22"/>
  <c r="H278" i="22"/>
  <c r="H281" i="22" s="1"/>
  <c r="C38" i="24" s="1"/>
  <c r="D65" i="26"/>
  <c r="D34" i="26"/>
  <c r="H235" i="22"/>
  <c r="D37" i="26"/>
  <c r="H238" i="22"/>
  <c r="D12" i="26"/>
  <c r="H210" i="22"/>
  <c r="H212" i="22" s="1"/>
  <c r="D27" i="26"/>
  <c r="H228" i="22"/>
  <c r="D26" i="26"/>
  <c r="H227" i="22"/>
  <c r="H248" i="22"/>
  <c r="D44" i="26"/>
  <c r="G279" i="22"/>
  <c r="I279" i="22" s="1"/>
  <c r="H244" i="22"/>
  <c r="D40" i="26"/>
  <c r="D36" i="26"/>
  <c r="H237" i="22"/>
  <c r="H226" i="22"/>
  <c r="D25" i="26"/>
  <c r="D57" i="26"/>
  <c r="H270" i="22"/>
  <c r="H271" i="22" s="1"/>
  <c r="C36" i="24" s="1"/>
  <c r="D32" i="26"/>
  <c r="H233" i="22"/>
  <c r="H246" i="22" l="1"/>
  <c r="C31" i="24" s="1"/>
  <c r="D67" i="26"/>
  <c r="H239" i="22"/>
  <c r="C30" i="24" s="1"/>
  <c r="H310" i="22"/>
  <c r="D47" i="26"/>
  <c r="D14" i="26"/>
  <c r="D58" i="26"/>
  <c r="G248" i="22"/>
  <c r="C44" i="26"/>
  <c r="C33" i="26"/>
  <c r="G234" i="22"/>
  <c r="I234" i="22" s="1"/>
  <c r="G270" i="22"/>
  <c r="C57" i="26"/>
  <c r="C28" i="26"/>
  <c r="H28" i="26" s="1"/>
  <c r="G229" i="22"/>
  <c r="I229" i="22" s="1"/>
  <c r="D42" i="26"/>
  <c r="C45" i="26"/>
  <c r="G249" i="22"/>
  <c r="I249" i="22" s="1"/>
  <c r="C26" i="26"/>
  <c r="H26" i="26" s="1"/>
  <c r="G227" i="22"/>
  <c r="I227" i="22" s="1"/>
  <c r="C27" i="26"/>
  <c r="G228" i="22"/>
  <c r="I228" i="22" s="1"/>
  <c r="G26" i="26"/>
  <c r="C34" i="26"/>
  <c r="H34" i="26" s="1"/>
  <c r="G235" i="22"/>
  <c r="I235" i="22" s="1"/>
  <c r="C37" i="26"/>
  <c r="H37" i="26" s="1"/>
  <c r="G238" i="22"/>
  <c r="I238" i="22" s="1"/>
  <c r="G278" i="22"/>
  <c r="C65" i="26"/>
  <c r="C41" i="26"/>
  <c r="G245" i="22"/>
  <c r="I245" i="22" s="1"/>
  <c r="C36" i="26"/>
  <c r="G237" i="22"/>
  <c r="I237" i="22" s="1"/>
  <c r="H289" i="22"/>
  <c r="H251" i="22"/>
  <c r="C32" i="24" s="1"/>
  <c r="D38" i="26"/>
  <c r="C12" i="26"/>
  <c r="G210" i="22"/>
  <c r="C32" i="26"/>
  <c r="G233" i="22"/>
  <c r="I233" i="22" s="1"/>
  <c r="C40" i="26"/>
  <c r="G244" i="22"/>
  <c r="C46" i="26"/>
  <c r="G250" i="22"/>
  <c r="I250" i="22" s="1"/>
  <c r="C35" i="26"/>
  <c r="G236" i="22"/>
  <c r="I236" i="22" s="1"/>
  <c r="G226" i="22"/>
  <c r="C25" i="26"/>
  <c r="C27" i="24"/>
  <c r="H240" i="22" l="1"/>
  <c r="H45" i="26"/>
  <c r="F45" i="26" s="1"/>
  <c r="H46" i="26"/>
  <c r="F46" i="26" s="1"/>
  <c r="H41" i="26"/>
  <c r="H32" i="26"/>
  <c r="F32" i="26" s="1"/>
  <c r="F37" i="26"/>
  <c r="F26" i="26"/>
  <c r="F28" i="26"/>
  <c r="H35" i="26"/>
  <c r="F35" i="26" s="1"/>
  <c r="H36" i="26"/>
  <c r="F34" i="26"/>
  <c r="D69" i="26"/>
  <c r="G34" i="26"/>
  <c r="C39" i="24"/>
  <c r="C41" i="24" s="1"/>
  <c r="H267" i="22"/>
  <c r="I244" i="22"/>
  <c r="I246" i="22" s="1"/>
  <c r="G246" i="22"/>
  <c r="G251" i="22"/>
  <c r="B32" i="24" s="1"/>
  <c r="D32" i="24" s="1"/>
  <c r="I248" i="22"/>
  <c r="I251" i="22" s="1"/>
  <c r="C38" i="26"/>
  <c r="H25" i="26"/>
  <c r="H40" i="26"/>
  <c r="F40" i="26" s="1"/>
  <c r="C42" i="26"/>
  <c r="I210" i="22"/>
  <c r="I212" i="22" s="1"/>
  <c r="G212" i="22"/>
  <c r="G28" i="26"/>
  <c r="H65" i="26"/>
  <c r="F65" i="26" s="1"/>
  <c r="C67" i="26"/>
  <c r="H27" i="26"/>
  <c r="F27" i="26" s="1"/>
  <c r="G289" i="22"/>
  <c r="I289" i="22" s="1"/>
  <c r="G271" i="22"/>
  <c r="B36" i="24" s="1"/>
  <c r="D36" i="24" s="1"/>
  <c r="I270" i="22"/>
  <c r="I271" i="22" s="1"/>
  <c r="C47" i="26"/>
  <c r="H44" i="26"/>
  <c r="F44" i="26" s="1"/>
  <c r="G310" i="22"/>
  <c r="I310" i="22" s="1"/>
  <c r="C58" i="26"/>
  <c r="H57" i="26"/>
  <c r="H33" i="26"/>
  <c r="G37" i="26"/>
  <c r="I226" i="22"/>
  <c r="I239" i="22" s="1"/>
  <c r="G239" i="22"/>
  <c r="B30" i="24" s="1"/>
  <c r="D30" i="24" s="1"/>
  <c r="H12" i="26"/>
  <c r="C14" i="26"/>
  <c r="H288" i="22"/>
  <c r="H311" i="22" s="1"/>
  <c r="H328" i="22" s="1"/>
  <c r="I278" i="22"/>
  <c r="I281" i="22" s="1"/>
  <c r="G281" i="22"/>
  <c r="B38" i="24" s="1"/>
  <c r="D38" i="24" s="1"/>
  <c r="H283" i="22" l="1"/>
  <c r="H330" i="22" s="1"/>
  <c r="F57" i="26"/>
  <c r="G36" i="26"/>
  <c r="G12" i="26"/>
  <c r="G33" i="26"/>
  <c r="F12" i="26"/>
  <c r="G35" i="26"/>
  <c r="G32" i="26"/>
  <c r="G45" i="26"/>
  <c r="H67" i="26"/>
  <c r="G67" i="26" s="1"/>
  <c r="G65" i="26"/>
  <c r="G41" i="26"/>
  <c r="G27" i="26"/>
  <c r="G44" i="26"/>
  <c r="F36" i="26"/>
  <c r="F41" i="26"/>
  <c r="G46" i="26"/>
  <c r="H38" i="26"/>
  <c r="G25" i="26"/>
  <c r="H58" i="26"/>
  <c r="F58" i="26" s="1"/>
  <c r="G57" i="26"/>
  <c r="G267" i="22"/>
  <c r="B31" i="24"/>
  <c r="D31" i="24" s="1"/>
  <c r="H14" i="26"/>
  <c r="G14" i="26" s="1"/>
  <c r="F33" i="26"/>
  <c r="H47" i="26"/>
  <c r="G47" i="26" s="1"/>
  <c r="B27" i="24"/>
  <c r="G240" i="22"/>
  <c r="H42" i="26"/>
  <c r="G40" i="26"/>
  <c r="I267" i="22"/>
  <c r="C69" i="26"/>
  <c r="I240" i="22"/>
  <c r="F25" i="26"/>
  <c r="G288" i="22"/>
  <c r="F47" i="26" l="1"/>
  <c r="H69" i="26"/>
  <c r="G58" i="26"/>
  <c r="F67" i="26"/>
  <c r="F14" i="26"/>
  <c r="I283" i="22"/>
  <c r="G283" i="22"/>
  <c r="I288" i="22"/>
  <c r="I311" i="22" s="1"/>
  <c r="G311" i="22"/>
  <c r="G328" i="22" s="1"/>
  <c r="D27" i="24"/>
  <c r="D39" i="24" s="1"/>
  <c r="D41" i="24" s="1"/>
  <c r="B39" i="24"/>
  <c r="B41" i="24" s="1"/>
  <c r="G330" i="22" l="1"/>
  <c r="I328" i="22"/>
  <c r="I330" i="22" s="1"/>
  <c r="E43" i="25"/>
  <c r="E46" i="25" l="1"/>
  <c r="E48" i="25" s="1"/>
  <c r="F43" i="25"/>
  <c r="F46" i="25" s="1"/>
  <c r="F48" i="25" s="1"/>
</calcChain>
</file>

<file path=xl/sharedStrings.xml><?xml version="1.0" encoding="utf-8"?>
<sst xmlns="http://schemas.openxmlformats.org/spreadsheetml/2006/main" count="508" uniqueCount="420">
  <si>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</si>
  <si>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</si>
  <si>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</si>
  <si>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</si>
  <si>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</si>
  <si>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</si>
  <si>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</si>
  <si>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</si>
  <si>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</si>
  <si>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</si>
  <si>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</si>
  <si>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</si>
  <si>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</si>
  <si>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</si>
  <si>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</si>
  <si>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</si>
  <si>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</si>
  <si>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</si>
  <si>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</si>
  <si>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</si>
  <si>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</si>
  <si>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</si>
  <si>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</si>
  <si>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</si>
  <si>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</si>
  <si>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</si>
  <si>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</si>
  <si>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</si>
  <si>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</si>
  <si>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</si>
  <si>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</si>
  <si>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</si>
  <si>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</si>
  <si>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</si>
  <si>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</si>
  <si>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</si>
  <si>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</si>
  <si>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</si>
  <si>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</si>
  <si>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</si>
  <si>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</si>
  <si>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</si>
  <si>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</si>
  <si>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</si>
  <si>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</si>
  <si>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</si>
  <si>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</si>
  <si>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</si>
  <si>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</si>
  <si>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</si>
  <si>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</si>
  <si>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</si>
  <si>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</si>
  <si>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</si>
  <si>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</si>
  <si>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</si>
  <si>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</si>
  <si>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</si>
  <si>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</si>
  <si>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</si>
  <si>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</si>
  <si>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</si>
  <si>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</si>
  <si>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</si>
  <si>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</si>
  <si>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</si>
  <si>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</si>
  <si>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</si>
  <si>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</si>
  <si>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</si>
  <si>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</si>
  <si>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</si>
  <si>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</si>
  <si>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</si>
  <si>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</si>
  <si>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</si>
  <si>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</si>
  <si>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</si>
  <si>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</si>
  <si>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</si>
  <si>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</si>
  <si>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</si>
  <si>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</si>
  <si>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</si>
  <si>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</si>
  <si>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</si>
  <si>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</si>
  <si>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</si>
  <si>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</si>
  <si>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</si>
  <si>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</si>
  <si>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</si>
  <si>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</si>
  <si>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</si>
  <si>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</si>
  <si>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</si>
  <si>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</si>
  <si>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</si>
  <si>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</si>
  <si>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</si>
  <si>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</si>
  <si>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</si>
  <si>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</si>
  <si>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</si>
  <si>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</si>
  <si>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</si>
  <si>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</si>
  <si>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</si>
  <si>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</si>
  <si>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</si>
  <si>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</si>
  <si>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</si>
  <si>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</si>
  <si>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</si>
  <si>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</si>
  <si>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</si>
  <si>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</si>
  <si>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</si>
  <si>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</si>
  <si>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</si>
  <si>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</si>
  <si>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</si>
  <si>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</si>
  <si>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</si>
  <si>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</si>
  <si>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</si>
  <si>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</si>
  <si>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</si>
  <si>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</si>
  <si>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</si>
  <si>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</si>
  <si>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</si>
  <si>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</si>
  <si>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</si>
  <si>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</si>
  <si>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</si>
  <si>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</si>
  <si>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</si>
  <si>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</si>
  <si>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</si>
  <si>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</si>
  <si>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</si>
  <si>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</si>
  <si>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</si>
  <si>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</si>
  <si>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</si>
  <si>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</si>
  <si>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</si>
  <si>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</si>
  <si>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</si>
  <si>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</si>
  <si>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</si>
  <si>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</si>
  <si>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</si>
  <si>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</si>
  <si>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</si>
  <si>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</si>
  <si>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</si>
  <si>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</si>
  <si>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</si>
  <si>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</si>
  <si>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</si>
  <si>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</si>
  <si>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</si>
  <si>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</si>
  <si>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</si>
  <si>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</si>
  <si>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</si>
  <si>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</si>
  <si>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</si>
  <si>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</si>
  <si>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</si>
  <si>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</si>
  <si>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</si>
  <si>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</si>
  <si>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</si>
  <si>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</si>
  <si>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</si>
  <si>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</si>
  <si>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</si>
  <si>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</si>
  <si>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</si>
  <si>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</si>
  <si>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</si>
  <si>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</si>
  <si>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</si>
  <si>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</si>
  <si>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</si>
  <si>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</si>
  <si>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</si>
  <si>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</si>
  <si>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</si>
  <si>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</si>
  <si>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</si>
  <si>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</si>
  <si>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</si>
  <si>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</si>
  <si>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</si>
  <si>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</si>
  <si>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</si>
  <si>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</si>
  <si>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</si>
  <si>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</si>
  <si>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</si>
  <si>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</si>
  <si>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</si>
  <si>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</si>
  <si>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</si>
  <si>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</si>
  <si>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</si>
  <si>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</si>
  <si>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</si>
  <si>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</si>
  <si>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</si>
  <si>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</si>
  <si>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</si>
  <si>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</si>
  <si>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</si>
  <si>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</si>
  <si>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</si>
  <si>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</si>
  <si>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</si>
  <si>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</si>
  <si>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</si>
  <si>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</si>
  <si>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</si>
  <si>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</si>
  <si>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</si>
  <si>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</si>
  <si>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</si>
  <si>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</si>
  <si>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</si>
  <si>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</si>
  <si>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</si>
  <si>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</si>
  <si>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</si>
  <si>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</si>
  <si>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</si>
  <si>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</si>
  <si>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</si>
  <si>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</si>
  <si>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</si>
  <si>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</si>
  <si>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</si>
  <si>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</si>
  <si>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</si>
  <si>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</si>
  <si>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</si>
  <si>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</si>
  <si>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</si>
  <si>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</si>
  <si>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</si>
  <si>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</si>
  <si>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</si>
  <si>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</si>
  <si>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</si>
  <si>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</si>
  <si>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</si>
  <si>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</si>
  <si>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</si>
  <si>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</si>
  <si>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</si>
  <si>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</si>
  <si>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</si>
  <si>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</si>
  <si>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</si>
  <si>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</si>
  <si>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</si>
  <si>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</si>
  <si>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</si>
  <si>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</si>
  <si>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</si>
  <si>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</si>
  <si>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</si>
  <si>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</si>
  <si>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</si>
  <si>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</si>
  <si>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</si>
  <si>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</si>
  <si>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</si>
  <si>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</si>
  <si>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</si>
  <si>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</si>
  <si>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</si>
  <si>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</si>
  <si>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</si>
  <si>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</si>
  <si>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</si>
  <si>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</si>
  <si>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</si>
  <si>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</si>
  <si>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</si>
  <si>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</si>
  <si>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</si>
  <si>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</si>
  <si>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</si>
  <si>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</si>
  <si>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</si>
  <si>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</si>
  <si>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</si>
  <si>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</si>
  <si>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</si>
  <si>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</si>
  <si>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</si>
  <si>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</si>
  <si>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</si>
  <si>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</si>
  <si>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</si>
  <si>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</si>
  <si>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</si>
  <si>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</si>
  <si>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</si>
  <si>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</si>
  <si>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</si>
  <si>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</si>
  <si>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</si>
  <si>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</si>
  <si>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</si>
  <si>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</si>
  <si>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</si>
  <si>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</si>
  <si>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</si>
  <si>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</si>
  <si>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</si>
  <si>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</si>
  <si>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</si>
  <si>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</si>
  <si>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</si>
  <si>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</si>
  <si>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</si>
  <si>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</si>
  <si>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</si>
  <si>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</si>
  <si>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</si>
  <si>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</si>
  <si>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</si>
  <si>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</si>
  <si>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</si>
  <si>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</si>
  <si>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</si>
  <si>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</si>
  <si>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</si>
  <si>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</si>
  <si>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</si>
  <si>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</si>
  <si>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</si>
  <si>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</si>
  <si>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</si>
  <si>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</si>
  <si>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</si>
  <si>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</si>
  <si>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</si>
  <si>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</si>
  <si>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</si>
  <si>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</si>
  <si>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</si>
  <si>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</si>
  <si>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</si>
  <si>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</si>
  <si>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</si>
  <si>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</si>
  <si>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</si>
  <si>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</si>
  <si>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</si>
  <si>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</si>
  <si>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</si>
  <si>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</si>
  <si>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</si>
  <si>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</si>
  <si>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</si>
  <si>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</si>
  <si>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</si>
  <si>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</si>
  <si>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</si>
  <si>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</si>
  <si>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</si>
  <si>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</si>
  <si>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</si>
  <si>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</si>
  <si>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</si>
  <si>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</si>
  <si>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</si>
  <si>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</si>
  <si>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</si>
  <si>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</si>
  <si>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</si>
  <si>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</si>
  <si>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</si>
  <si>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</si>
  <si>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</si>
  <si>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</si>
  <si>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</si>
  <si>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</si>
  <si>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</si>
  <si>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</si>
  <si>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</si>
  <si>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</si>
  <si>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</si>
  <si>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</si>
  <si>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</si>
  <si>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</si>
  <si>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</si>
  <si>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</si>
  <si>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</si>
  <si>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</si>
  <si>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</si>
  <si>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</si>
  <si>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</si>
  <si>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</si>
  <si>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</si>
  <si>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</si>
  <si>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</si>
  <si>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</si>
  <si>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</si>
  <si>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FOR THE 12 MONTHS ENDED DECEMBER 31, 2018</t>
  </si>
  <si>
    <t xml:space="preserve">          (5) 449.1 - Provision for rate refunds E</t>
  </si>
  <si>
    <t>Electric Factor</t>
  </si>
  <si>
    <t>Gas Factor</t>
  </si>
  <si>
    <t>Electric Alloc</t>
  </si>
  <si>
    <t>(Common cost is spread based on allocation factors developed for the 12 ME 12/31/2018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</si>
</sst>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41" fontId="11" fillId="0" borderId="4" xfId="0" applyNumberFormat="1" applyFont="1" applyBorder="1" applyAlignment="1">
      <alignment horizontal="right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4" fillId="0" borderId="16" xfId="0" applyNumberFormat="1" applyFont="1" applyFill="1" applyBorder="1"/>
    <xf numFmtId="42" fontId="4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7" fillId="0" borderId="16" xfId="0" applyNumberFormat="1" applyFont="1" applyBorder="1"/>
    <xf numFmtId="168" fontId="7" fillId="0" borderId="0" xfId="0" applyNumberFormat="1" applyFont="1" applyBorder="1"/>
    <xf numFmtId="167" fontId="6" fillId="0" borderId="11" xfId="0" applyNumberFormat="1" applyFont="1" applyBorder="1"/>
    <xf numFmtId="37" fontId="4" fillId="0" borderId="16" xfId="0" applyNumberFormat="1" applyFont="1" applyBorder="1"/>
    <xf numFmtId="37" fontId="4" fillId="0" borderId="0" xfId="0" applyNumberFormat="1" applyFont="1" applyBorder="1"/>
    <xf numFmtId="167" fontId="4" fillId="0" borderId="11" xfId="0" applyNumberFormat="1" applyFont="1" applyBorder="1"/>
    <xf numFmtId="168" fontId="4" fillId="0" borderId="16" xfId="0" applyNumberFormat="1" applyFont="1" applyFill="1" applyBorder="1"/>
    <xf numFmtId="168" fontId="4" fillId="0" borderId="0" xfId="0" applyNumberFormat="1" applyFont="1" applyFill="1" applyBorder="1"/>
    <xf numFmtId="167" fontId="4" fillId="0" borderId="11" xfId="0" quotePrefix="1" applyNumberFormat="1" applyFont="1" applyBorder="1" applyAlignment="1">
      <alignment horizontal="left"/>
    </xf>
    <xf numFmtId="166" fontId="4" fillId="0" borderId="15" xfId="0" applyNumberFormat="1" applyFont="1" applyBorder="1"/>
    <xf numFmtId="166" fontId="4" fillId="0" borderId="3" xfId="0" applyNumberFormat="1" applyFont="1" applyBorder="1"/>
    <xf numFmtId="166" fontId="4" fillId="0" borderId="12" xfId="0" applyNumberFormat="1" applyFont="1" applyBorder="1"/>
    <xf numFmtId="166" fontId="4" fillId="0" borderId="16" xfId="0" applyNumberFormat="1" applyFont="1" applyBorder="1"/>
    <xf numFmtId="166" fontId="4" fillId="0" borderId="0" xfId="0" applyNumberFormat="1" applyFont="1"/>
    <xf numFmtId="167" fontId="4" fillId="0" borderId="11" xfId="0" applyNumberFormat="1" applyFont="1" applyFill="1" applyBorder="1"/>
    <xf numFmtId="166" fontId="4" fillId="0" borderId="16" xfId="0" applyNumberFormat="1" applyFont="1" applyFill="1" applyBorder="1"/>
    <xf numFmtId="168" fontId="4" fillId="0" borderId="0" xfId="0" applyNumberFormat="1" applyFont="1" applyFill="1"/>
    <xf numFmtId="166" fontId="4" fillId="0" borderId="15" xfId="0" applyNumberFormat="1" applyFont="1" applyFill="1" applyBorder="1"/>
    <xf numFmtId="166" fontId="4" fillId="0" borderId="3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37" fontId="4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4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7" fillId="0" borderId="16" xfId="0" applyNumberFormat="1" applyFont="1" applyFill="1" applyBorder="1"/>
    <xf numFmtId="168" fontId="7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4" fillId="0" borderId="10" xfId="0" applyNumberFormat="1" applyFont="1" applyBorder="1"/>
    <xf numFmtId="166" fontId="4" fillId="0" borderId="0" xfId="0" applyNumberFormat="1" applyFont="1" applyFill="1" applyBorder="1"/>
    <xf numFmtId="166" fontId="4" fillId="0" borderId="10" xfId="0" applyNumberFormat="1" applyFont="1" applyFill="1" applyBorder="1"/>
    <xf numFmtId="43" fontId="0" fillId="0" borderId="0" xfId="0" applyNumberFormat="1" applyFill="1"/>
    <xf numFmtId="37" fontId="4" fillId="0" borderId="3" xfId="0" applyNumberFormat="1" applyFont="1" applyFill="1" applyBorder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8" fillId="0" borderId="4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/>
    </xf>
    <xf numFmtId="41" fontId="9" fillId="0" borderId="3" xfId="0" applyNumberFormat="1" applyFont="1" applyBorder="1" applyAlignment="1">
      <alignment horizontal="right"/>
    </xf>
    <xf numFmtId="0" fontId="9" fillId="0" borderId="0" xfId="0" applyFont="1"/>
    <xf numFmtId="41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41" fontId="9" fillId="0" borderId="2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41" fontId="8" fillId="0" borderId="1" xfId="0" applyNumberFormat="1" applyFont="1" applyBorder="1" applyAlignment="1">
      <alignment horizontal="right"/>
    </xf>
    <xf numFmtId="41" fontId="11" fillId="0" borderId="1" xfId="0" applyNumberFormat="1" applyFont="1" applyFill="1" applyBorder="1" applyAlignment="1">
      <alignment horizontal="right"/>
    </xf>
    <xf numFmtId="41" fontId="8" fillId="0" borderId="14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42" fontId="4" fillId="0" borderId="11" xfId="0" applyNumberFormat="1" applyFont="1" applyFill="1" applyBorder="1"/>
    <xf numFmtId="42" fontId="4" fillId="0" borderId="16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41" fontId="4" fillId="0" borderId="13" xfId="0" applyNumberFormat="1" applyFont="1" applyFill="1" applyBorder="1"/>
    <xf numFmtId="10" fontId="4" fillId="0" borderId="11" xfId="0" applyNumberFormat="1" applyFont="1" applyFill="1" applyBorder="1"/>
    <xf numFmtId="165" fontId="4" fillId="0" borderId="0" xfId="0" applyNumberFormat="1" applyFont="1"/>
    <xf numFmtId="41" fontId="4" fillId="0" borderId="17" xfId="0" applyNumberFormat="1" applyFont="1" applyFill="1" applyBorder="1"/>
    <xf numFmtId="0" fontId="4" fillId="0" borderId="10" xfId="0" applyFont="1" applyFill="1" applyBorder="1" applyAlignment="1">
      <alignment horizontal="left"/>
    </xf>
    <xf numFmtId="41" fontId="4" fillId="0" borderId="15" xfId="0" applyNumberFormat="1" applyFont="1" applyFill="1" applyBorder="1"/>
    <xf numFmtId="0" fontId="4" fillId="0" borderId="13" xfId="0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left"/>
    </xf>
    <xf numFmtId="41" fontId="4" fillId="0" borderId="11" xfId="0" applyNumberFormat="1" applyFont="1" applyFill="1" applyBorder="1"/>
    <xf numFmtId="0" fontId="4" fillId="0" borderId="11" xfId="0" applyFont="1" applyFill="1" applyBorder="1"/>
    <xf numFmtId="41" fontId="4" fillId="0" borderId="16" xfId="0" applyNumberFormat="1" applyFont="1" applyFill="1" applyBorder="1"/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5" xfId="0" applyFont="1" applyFill="1" applyBorder="1"/>
    <xf numFmtId="10" fontId="4" fillId="0" borderId="13" xfId="0" applyNumberFormat="1" applyFont="1" applyFill="1" applyBorder="1"/>
    <xf numFmtId="166" fontId="4" fillId="0" borderId="11" xfId="0" applyNumberFormat="1" applyFont="1" applyFill="1" applyBorder="1"/>
    <xf numFmtId="42" fontId="7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3" xfId="0" applyNumberFormat="1" applyFont="1" applyFill="1" applyBorder="1"/>
    <xf numFmtId="43" fontId="13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0" fontId="4" fillId="0" borderId="10" xfId="0" applyNumberFormat="1" applyFont="1" applyFill="1" applyBorder="1"/>
    <xf numFmtId="10" fontId="4" fillId="0" borderId="16" xfId="0" applyNumberFormat="1" applyFont="1" applyFill="1" applyBorder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10" fontId="4" fillId="0" borderId="12" xfId="0" applyNumberFormat="1" applyFont="1" applyFill="1" applyBorder="1"/>
    <xf numFmtId="10" fontId="4" fillId="0" borderId="15" xfId="0" applyNumberFormat="1" applyFont="1" applyFill="1" applyBorder="1"/>
    <xf numFmtId="0" fontId="15" fillId="0" borderId="0" xfId="0" applyFont="1" applyFill="1"/>
    <xf numFmtId="42" fontId="9" fillId="0" borderId="0" xfId="0" applyNumberFormat="1" applyFont="1"/>
    <xf numFmtId="42" fontId="9" fillId="0" borderId="0" xfId="0" applyNumberFormat="1" applyFont="1" applyAlignment="1">
      <alignment horizontal="right"/>
    </xf>
    <xf numFmtId="42" fontId="8" fillId="0" borderId="4" xfId="0" applyNumberFormat="1" applyFont="1" applyBorder="1" applyAlignment="1">
      <alignment horizontal="right"/>
    </xf>
    <xf numFmtId="44" fontId="0" fillId="0" borderId="0" xfId="0" applyNumberFormat="1"/>
    <xf numFmtId="0" fontId="3" fillId="0" borderId="0" xfId="0" applyFont="1" applyAlignment="1">
      <alignment horizontal="center"/>
    </xf>
    <xf numFmtId="168" fontId="4" fillId="0" borderId="11" xfId="0" applyNumberFormat="1" applyFont="1" applyFill="1" applyBorder="1"/>
    <xf numFmtId="10" fontId="4" fillId="0" borderId="11" xfId="0" applyNumberFormat="1" applyFont="1" applyFill="1" applyBorder="1" applyAlignment="1">
      <alignment horizontal="right" wrapText="1"/>
    </xf>
    <xf numFmtId="10" fontId="4" fillId="0" borderId="13" xfId="0" applyNumberFormat="1" applyFont="1" applyFill="1" applyBorder="1" applyAlignment="1">
      <alignment horizontal="right" wrapText="1"/>
    </xf>
    <xf numFmtId="10" fontId="4" fillId="0" borderId="18" xfId="0" applyNumberFormat="1" applyFont="1" applyFill="1" applyBorder="1" applyAlignment="1">
      <alignment horizontal="center"/>
    </xf>
    <xf numFmtId="10" fontId="4" fillId="0" borderId="2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66" fontId="4" fillId="0" borderId="21" xfId="0" applyNumberFormat="1" applyFont="1" applyFill="1" applyBorder="1"/>
    <xf numFmtId="10" fontId="4" fillId="0" borderId="18" xfId="0" applyNumberFormat="1" applyFont="1" applyFill="1" applyBorder="1"/>
    <xf numFmtId="10" fontId="4" fillId="0" borderId="2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center"/>
    </xf>
    <xf numFmtId="10" fontId="4" fillId="0" borderId="6" xfId="0" applyNumberFormat="1" applyFont="1" applyFill="1" applyBorder="1" applyAlignment="1">
      <alignment horizontal="center"/>
    </xf>
    <xf numFmtId="10" fontId="4" fillId="0" borderId="7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41" fontId="9" fillId="0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166" fontId="4" fillId="0" borderId="6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center"/>
    </xf>
    <xf numFmtId="10" fontId="4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pane xSplit="1" ySplit="7" topLeftCell="B8" activePane="bottomRight" state="frozen"/>
      <selection activeCell="A5" sqref="A5"/>
      <selection pane="topRight" activeCell="A5" sqref="A5"/>
      <selection pane="bottomLeft" activeCell="A5" sqref="A5"/>
      <selection pane="bottomRight" activeCell="C31" sqref="C31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ht="14.45" x14ac:dyDescent="0.3">
      <c r="A1" s="39" t="s">
        <v>350</v>
      </c>
      <c r="B1" s="38"/>
      <c r="C1" s="38"/>
      <c r="D1" s="38"/>
    </row>
    <row r="2" spans="1:4" ht="14.45" x14ac:dyDescent="0.3">
      <c r="A2" s="39" t="s">
        <v>349</v>
      </c>
      <c r="B2" s="38"/>
      <c r="C2" s="38"/>
      <c r="D2" s="38"/>
    </row>
    <row r="3" spans="1:4" ht="14.45" x14ac:dyDescent="0.3">
      <c r="A3" s="39" t="s">
        <v>414</v>
      </c>
      <c r="B3" s="39"/>
      <c r="C3" s="39"/>
      <c r="D3" s="39"/>
    </row>
    <row r="4" spans="1:4" ht="14.45" x14ac:dyDescent="0.3">
      <c r="A4" s="156"/>
      <c r="B4" s="38"/>
      <c r="C4" s="38"/>
      <c r="D4" s="38"/>
    </row>
    <row r="5" spans="1:4" ht="14.45" x14ac:dyDescent="0.3">
      <c r="A5" s="149" t="s">
        <v>419</v>
      </c>
      <c r="B5" s="149"/>
      <c r="C5" s="149"/>
      <c r="D5" s="149"/>
    </row>
    <row r="6" spans="1:4" ht="14.45" x14ac:dyDescent="0.3">
      <c r="A6" s="150"/>
      <c r="B6" s="150"/>
      <c r="C6" s="150"/>
      <c r="D6" s="150"/>
    </row>
    <row r="7" spans="1:4" ht="14.45" x14ac:dyDescent="0.3">
      <c r="A7" s="2"/>
      <c r="B7" s="37" t="s">
        <v>34</v>
      </c>
      <c r="C7" s="36" t="s">
        <v>33</v>
      </c>
      <c r="D7" s="35" t="s">
        <v>348</v>
      </c>
    </row>
    <row r="8" spans="1:4" ht="14.45" x14ac:dyDescent="0.3">
      <c r="A8" s="33" t="s">
        <v>347</v>
      </c>
      <c r="B8" s="32"/>
      <c r="C8" s="32"/>
      <c r="D8" s="8"/>
    </row>
    <row r="9" spans="1:4" ht="14.45" x14ac:dyDescent="0.3">
      <c r="A9" s="25" t="s">
        <v>31</v>
      </c>
      <c r="B9" s="27">
        <f>'Unallocated Detail (CBR)'!G18</f>
        <v>2165233766.8899999</v>
      </c>
      <c r="C9" s="27">
        <f>'Unallocated Detail (CBR)'!H18</f>
        <v>876657675.66999984</v>
      </c>
      <c r="D9" s="17">
        <f>SUM(B9:C9)</f>
        <v>3041891442.5599995</v>
      </c>
    </row>
    <row r="10" spans="1:4" ht="14.45" x14ac:dyDescent="0.3">
      <c r="A10" s="25" t="s">
        <v>30</v>
      </c>
      <c r="B10" s="31">
        <f>'Unallocated Detail (CBR)'!G21</f>
        <v>340431.51999999897</v>
      </c>
      <c r="C10" s="31">
        <f>'Unallocated Detail (CBR)'!H21</f>
        <v>0</v>
      </c>
      <c r="D10" s="8">
        <f>SUM(B10:C10)</f>
        <v>340431.51999999897</v>
      </c>
    </row>
    <row r="11" spans="1:4" ht="14.45" x14ac:dyDescent="0.3">
      <c r="A11" s="25" t="s">
        <v>29</v>
      </c>
      <c r="B11" s="31">
        <f>'Unallocated Detail (CBR)'!G25</f>
        <v>155333122.24000001</v>
      </c>
      <c r="C11" s="31">
        <f>'Unallocated Detail (CBR)'!H25</f>
        <v>0</v>
      </c>
      <c r="D11" s="8">
        <f>SUM(B11:C11)</f>
        <v>155333122.24000001</v>
      </c>
    </row>
    <row r="12" spans="1:4" ht="14.45" x14ac:dyDescent="0.3">
      <c r="A12" s="25" t="s">
        <v>28</v>
      </c>
      <c r="B12" s="30">
        <f>'Unallocated Detail (CBR)'!G40</f>
        <v>122175867.17999999</v>
      </c>
      <c r="C12" s="29">
        <f>'Unallocated Detail (CBR)'!H40</f>
        <v>-25909998.579999998</v>
      </c>
      <c r="D12" s="34">
        <f>SUM(B12:C12)</f>
        <v>96265868.599999994</v>
      </c>
    </row>
    <row r="13" spans="1:4" ht="14.45" x14ac:dyDescent="0.3">
      <c r="A13" s="25" t="s">
        <v>27</v>
      </c>
      <c r="B13" s="18">
        <f>SUM(B9:B12)</f>
        <v>2443083187.8299994</v>
      </c>
      <c r="C13" s="18">
        <f>SUM(C9:C12)</f>
        <v>850747677.08999979</v>
      </c>
      <c r="D13" s="17">
        <f>SUM(D9:D12)</f>
        <v>3293830864.9199996</v>
      </c>
    </row>
    <row r="14" spans="1:4" ht="14.45" x14ac:dyDescent="0.3">
      <c r="A14" s="33" t="s">
        <v>346</v>
      </c>
      <c r="B14" s="32"/>
      <c r="C14" s="32"/>
      <c r="D14" s="8"/>
    </row>
    <row r="15" spans="1:4" ht="14.45" x14ac:dyDescent="0.3">
      <c r="A15" s="33" t="s">
        <v>345</v>
      </c>
      <c r="B15" s="32"/>
      <c r="C15" s="32"/>
      <c r="D15" s="8"/>
    </row>
    <row r="16" spans="1:4" ht="14.45" x14ac:dyDescent="0.3">
      <c r="A16" s="33" t="s">
        <v>344</v>
      </c>
      <c r="B16" s="32"/>
      <c r="C16" s="32"/>
      <c r="D16" s="8"/>
    </row>
    <row r="17" spans="1:4" ht="14.45" x14ac:dyDescent="0.3">
      <c r="A17" s="33" t="s">
        <v>343</v>
      </c>
      <c r="B17" s="32"/>
      <c r="C17" s="32"/>
      <c r="D17" s="8"/>
    </row>
    <row r="18" spans="1:4" ht="14.45" x14ac:dyDescent="0.3">
      <c r="A18" s="25" t="s">
        <v>26</v>
      </c>
      <c r="B18" s="27">
        <f>'Unallocated Detail (CBR)'!G47</f>
        <v>204174130.28999999</v>
      </c>
      <c r="C18" s="27">
        <f>'Unallocated Detail (CBR)'!H47</f>
        <v>0</v>
      </c>
      <c r="D18" s="17">
        <f>B18+C18</f>
        <v>204174130.28999999</v>
      </c>
    </row>
    <row r="19" spans="1:4" ht="14.45" x14ac:dyDescent="0.3">
      <c r="A19" s="25" t="s">
        <v>25</v>
      </c>
      <c r="B19" s="31">
        <f>'Unallocated Detail (CBR)'!G56</f>
        <v>591842797.56999886</v>
      </c>
      <c r="C19" s="31">
        <f>'Unallocated Detail (CBR)'!H56</f>
        <v>296699052.05999887</v>
      </c>
      <c r="D19" s="26">
        <f>B19+C19</f>
        <v>888541849.62999773</v>
      </c>
    </row>
    <row r="20" spans="1:4" ht="14.45" x14ac:dyDescent="0.3">
      <c r="A20" s="25" t="s">
        <v>24</v>
      </c>
      <c r="B20" s="31">
        <f>'Unallocated Detail (CBR)'!G59</f>
        <v>115807777.5999999</v>
      </c>
      <c r="C20" s="31">
        <f>'Unallocated Detail (CBR)'!H59</f>
        <v>0</v>
      </c>
      <c r="D20" s="26">
        <f>B20+C20</f>
        <v>115807777.5999999</v>
      </c>
    </row>
    <row r="21" spans="1:4" ht="14.45" x14ac:dyDescent="0.3">
      <c r="A21" s="25" t="s">
        <v>23</v>
      </c>
      <c r="B21" s="30">
        <f>'Unallocated Detail (CBR)'!G62</f>
        <v>-77453659.509999901</v>
      </c>
      <c r="C21" s="29">
        <f>'Unallocated Detail (CBR)'!H62</f>
        <v>0</v>
      </c>
      <c r="D21" s="28">
        <f>B21+C21</f>
        <v>-77453659.509999901</v>
      </c>
    </row>
    <row r="22" spans="1:4" ht="14.45" x14ac:dyDescent="0.3">
      <c r="A22" s="25" t="s">
        <v>22</v>
      </c>
      <c r="B22" s="18">
        <f>SUM(B18:B21)</f>
        <v>834371045.94999886</v>
      </c>
      <c r="C22" s="18">
        <f>SUM(C18:C21)</f>
        <v>296699052.05999887</v>
      </c>
      <c r="D22" s="17">
        <f>SUM(D18:D21)</f>
        <v>1131070098.0099976</v>
      </c>
    </row>
    <row r="23" spans="1:4" ht="14.45" x14ac:dyDescent="0.3">
      <c r="A23" s="19" t="s">
        <v>342</v>
      </c>
      <c r="B23" s="15"/>
      <c r="C23" s="15"/>
      <c r="D23" s="14"/>
    </row>
    <row r="24" spans="1:4" ht="14.45" x14ac:dyDescent="0.3">
      <c r="A24" s="25" t="s">
        <v>21</v>
      </c>
      <c r="B24" s="27">
        <f>'Unallocated Detail (CBR)'!G137</f>
        <v>127167992.89</v>
      </c>
      <c r="C24" s="27">
        <f>'Unallocated Detail (CBR)'!H137</f>
        <v>6042805.129999999</v>
      </c>
      <c r="D24" s="17">
        <f t="shared" ref="D24:D38" si="0">B24+C24</f>
        <v>133210798.02</v>
      </c>
    </row>
    <row r="25" spans="1:4" ht="14.45" x14ac:dyDescent="0.3">
      <c r="A25" s="25" t="s">
        <v>20</v>
      </c>
      <c r="B25" s="24">
        <f>'Unallocated Detail (CBR)'!G167</f>
        <v>24439502.479999997</v>
      </c>
      <c r="C25" s="24">
        <f>'Unallocated Detail (CBR)'!H167</f>
        <v>2110.77</v>
      </c>
      <c r="D25" s="26">
        <f t="shared" si="0"/>
        <v>24441613.249999996</v>
      </c>
    </row>
    <row r="26" spans="1:4" ht="14.45" x14ac:dyDescent="0.3">
      <c r="A26" s="25" t="s">
        <v>19</v>
      </c>
      <c r="B26" s="24">
        <f>'Unallocated Detail (CBR)'!G205</f>
        <v>83251239.00999999</v>
      </c>
      <c r="C26" s="24">
        <f>'Unallocated Detail (CBR)'!H205</f>
        <v>60174168.099999979</v>
      </c>
      <c r="D26" s="26">
        <f t="shared" si="0"/>
        <v>143425407.10999995</v>
      </c>
    </row>
    <row r="27" spans="1:4" ht="14.45" x14ac:dyDescent="0.3">
      <c r="A27" s="25" t="s">
        <v>18</v>
      </c>
      <c r="B27" s="24">
        <f>'Unallocated Detail (CBR)'!G212</f>
        <v>53199861.179999992</v>
      </c>
      <c r="C27" s="24">
        <f>'Unallocated Detail (CBR)'!H212</f>
        <v>29807451.619999997</v>
      </c>
      <c r="D27" s="26">
        <f t="shared" si="0"/>
        <v>83007312.799999982</v>
      </c>
    </row>
    <row r="28" spans="1:4" ht="14.45" x14ac:dyDescent="0.3">
      <c r="A28" s="25" t="s">
        <v>17</v>
      </c>
      <c r="B28" s="24">
        <f>'Unallocated Detail (CBR)'!G221</f>
        <v>22140921.049999997</v>
      </c>
      <c r="C28" s="24">
        <f>'Unallocated Detail (CBR)'!H221</f>
        <v>6574431.0799999991</v>
      </c>
      <c r="D28" s="26">
        <f t="shared" si="0"/>
        <v>28715352.129999995</v>
      </c>
    </row>
    <row r="29" spans="1:4" ht="14.45" x14ac:dyDescent="0.3">
      <c r="A29" s="25" t="s">
        <v>16</v>
      </c>
      <c r="B29" s="24">
        <f>'Unallocated Detail (CBR)'!G224</f>
        <v>97087902.950000003</v>
      </c>
      <c r="C29" s="24">
        <f>'Unallocated Detail (CBR)'!H224</f>
        <v>14625833.34</v>
      </c>
      <c r="D29" s="26">
        <f t="shared" si="0"/>
        <v>111713736.29000001</v>
      </c>
    </row>
    <row r="30" spans="1:4" ht="14.45" x14ac:dyDescent="0.3">
      <c r="A30" s="25" t="s">
        <v>15</v>
      </c>
      <c r="B30" s="24">
        <f>'Unallocated Detail (CBR)'!G239</f>
        <v>124825410.95999999</v>
      </c>
      <c r="C30" s="24">
        <f>'Unallocated Detail (CBR)'!H239</f>
        <v>57249534.549999997</v>
      </c>
      <c r="D30" s="26">
        <f t="shared" si="0"/>
        <v>182074945.50999999</v>
      </c>
    </row>
    <row r="31" spans="1:4" ht="14.45" x14ac:dyDescent="0.3">
      <c r="A31" s="25" t="s">
        <v>14</v>
      </c>
      <c r="B31" s="24">
        <f>'Unallocated Detail (CBR)'!G246</f>
        <v>341625259.95999998</v>
      </c>
      <c r="C31" s="24">
        <f>'Unallocated Detail (CBR)'!H246</f>
        <v>116957730.5099999</v>
      </c>
      <c r="D31" s="26">
        <f t="shared" si="0"/>
        <v>458582990.46999991</v>
      </c>
    </row>
    <row r="32" spans="1:4" ht="14.45" x14ac:dyDescent="0.3">
      <c r="A32" s="25" t="s">
        <v>13</v>
      </c>
      <c r="B32" s="24">
        <f>'Unallocated Detail (CBR)'!G251</f>
        <v>75292958.060000002</v>
      </c>
      <c r="C32" s="24">
        <f>'Unallocated Detail (CBR)'!H251</f>
        <v>26117569.960000001</v>
      </c>
      <c r="D32" s="26">
        <f t="shared" si="0"/>
        <v>101410528.02000001</v>
      </c>
    </row>
    <row r="33" spans="1:4" ht="14.45" x14ac:dyDescent="0.3">
      <c r="A33" s="25" t="s">
        <v>12</v>
      </c>
      <c r="B33" s="24">
        <f>'Unallocated Detail (CBR)'!G254</f>
        <v>35645161.039999902</v>
      </c>
      <c r="C33" s="24">
        <f>'Unallocated Detail (CBR)'!H254</f>
        <v>0</v>
      </c>
      <c r="D33" s="26">
        <f t="shared" si="0"/>
        <v>35645161.039999902</v>
      </c>
    </row>
    <row r="34" spans="1:4" ht="14.45" x14ac:dyDescent="0.3">
      <c r="A34" s="16" t="s">
        <v>11</v>
      </c>
      <c r="B34" s="24">
        <f>'Unallocated Detail (CBR)'!G262</f>
        <v>-21632953.829999994</v>
      </c>
      <c r="C34" s="24">
        <f>'Unallocated Detail (CBR)'!H262</f>
        <v>8769360.9199999981</v>
      </c>
      <c r="D34" s="23">
        <f t="shared" si="0"/>
        <v>-12863592.909999996</v>
      </c>
    </row>
    <row r="35" spans="1:4" ht="14.45" x14ac:dyDescent="0.3">
      <c r="A35" s="25" t="s">
        <v>341</v>
      </c>
      <c r="B35" s="24">
        <f>'Unallocated Detail (CBR)'!G266</f>
        <v>-41661500.859999999</v>
      </c>
      <c r="C35" s="24">
        <f>'Unallocated Detail (CBR)'!H266</f>
        <v>0</v>
      </c>
      <c r="D35" s="23">
        <f t="shared" si="0"/>
        <v>-41661500.859999999</v>
      </c>
    </row>
    <row r="36" spans="1:4" x14ac:dyDescent="0.25">
      <c r="A36" s="16" t="s">
        <v>10</v>
      </c>
      <c r="B36" s="24">
        <f>'Unallocated Detail (CBR)'!G271</f>
        <v>234440433.30000001</v>
      </c>
      <c r="C36" s="24">
        <f>'Unallocated Detail (CBR)'!H271</f>
        <v>101477296.77</v>
      </c>
      <c r="D36" s="23">
        <f t="shared" si="0"/>
        <v>335917730.06999999</v>
      </c>
    </row>
    <row r="37" spans="1:4" x14ac:dyDescent="0.25">
      <c r="A37" s="16" t="s">
        <v>9</v>
      </c>
      <c r="B37" s="24">
        <f>'Unallocated Detail (CBR)'!G276</f>
        <v>22841555.030000001</v>
      </c>
      <c r="C37" s="24">
        <f>'Unallocated Detail (CBR)'!H276</f>
        <v>31944158.879999999</v>
      </c>
      <c r="D37" s="23">
        <f t="shared" si="0"/>
        <v>54785713.909999996</v>
      </c>
    </row>
    <row r="38" spans="1:4" x14ac:dyDescent="0.25">
      <c r="A38" s="16" t="s">
        <v>8</v>
      </c>
      <c r="B38" s="22">
        <f>'Unallocated Detail (CBR)'!G281</f>
        <v>38907707.560000002</v>
      </c>
      <c r="C38" s="21">
        <f>'Unallocated Detail (CBR)'!H281</f>
        <v>-9558130.5899999961</v>
      </c>
      <c r="D38" s="20">
        <f t="shared" si="0"/>
        <v>29349576.970000006</v>
      </c>
    </row>
    <row r="39" spans="1:4" x14ac:dyDescent="0.25">
      <c r="A39" s="19" t="s">
        <v>7</v>
      </c>
      <c r="B39" s="18">
        <f>SUM(B22:B38)</f>
        <v>2051942496.7299988</v>
      </c>
      <c r="C39" s="18">
        <f>SUM(C22:C38)</f>
        <v>746883373.09999859</v>
      </c>
      <c r="D39" s="17">
        <f>SUM(D22:D38)</f>
        <v>2798825869.8299971</v>
      </c>
    </row>
    <row r="40" spans="1:4" x14ac:dyDescent="0.25">
      <c r="A40" s="16"/>
      <c r="B40" s="15"/>
      <c r="C40" s="15"/>
      <c r="D40" s="14"/>
    </row>
    <row r="41" spans="1:4" ht="16.5" x14ac:dyDescent="0.35">
      <c r="A41" s="13" t="s">
        <v>6</v>
      </c>
      <c r="B41" s="12">
        <f>B13-B39</f>
        <v>391140691.10000062</v>
      </c>
      <c r="C41" s="12">
        <f>C13-C39</f>
        <v>103864303.9900012</v>
      </c>
      <c r="D41" s="11">
        <f>D13-D39</f>
        <v>495004995.09000254</v>
      </c>
    </row>
    <row r="42" spans="1:4" x14ac:dyDescent="0.25">
      <c r="A42" s="10"/>
      <c r="B42" s="9"/>
      <c r="C42" s="9"/>
      <c r="D42" s="8"/>
    </row>
    <row r="43" spans="1:4" x14ac:dyDescent="0.25">
      <c r="A43" s="153"/>
      <c r="B43" s="40"/>
      <c r="C43" s="40"/>
      <c r="D43" s="7"/>
    </row>
  </sheetData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31" activePane="bottomRight" state="frozen"/>
      <selection activeCell="A5" sqref="A5"/>
      <selection pane="topRight" activeCell="A5" sqref="A5"/>
      <selection pane="bottomLeft" activeCell="A5" sqref="A5"/>
      <selection pane="bottomRight" activeCell="C34" sqref="C34"/>
    </sheetView>
  </sheetViews>
  <sheetFormatPr defaultColWidth="9.140625" defaultRowHeight="15" x14ac:dyDescent="0.25"/>
  <cols>
    <col min="1" max="1" width="40" style="3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5" style="41" bestFit="1" customWidth="1"/>
    <col min="7" max="7" width="9.140625" style="41"/>
    <col min="8" max="8" width="32.42578125" style="41" customWidth="1"/>
    <col min="9" max="10" width="9.140625" style="41"/>
    <col min="11" max="16384" width="9.140625" style="3"/>
  </cols>
  <sheetData>
    <row r="1" spans="1:7" s="3" customFormat="1" ht="18" customHeight="1" x14ac:dyDescent="0.3">
      <c r="A1" s="39" t="s">
        <v>350</v>
      </c>
      <c r="B1" s="59"/>
      <c r="C1" s="59"/>
      <c r="D1" s="59"/>
      <c r="E1" s="59"/>
      <c r="F1" s="59"/>
      <c r="G1" s="41"/>
    </row>
    <row r="2" spans="1:7" s="3" customFormat="1" ht="18" customHeight="1" x14ac:dyDescent="0.3">
      <c r="A2" s="39" t="s">
        <v>352</v>
      </c>
      <c r="B2" s="59"/>
      <c r="C2" s="59"/>
      <c r="D2" s="59"/>
      <c r="E2" s="59"/>
      <c r="F2" s="59"/>
      <c r="G2" s="41"/>
    </row>
    <row r="3" spans="1:7" s="3" customFormat="1" ht="18" customHeight="1" x14ac:dyDescent="0.3">
      <c r="A3" s="39" t="str">
        <f>'Allocated (CBR)'!A3</f>
        <v>FOR THE 12 MONTHS ENDED DECEMBER 31, 2018</v>
      </c>
      <c r="B3" s="59"/>
      <c r="C3" s="59"/>
      <c r="D3" s="59"/>
      <c r="E3" s="59"/>
      <c r="F3" s="59"/>
      <c r="G3" s="41"/>
    </row>
    <row r="4" spans="1:7" s="3" customFormat="1" ht="12" customHeight="1" x14ac:dyDescent="0.3">
      <c r="B4" s="41"/>
      <c r="C4" s="41"/>
      <c r="D4" s="41"/>
      <c r="E4" s="41"/>
      <c r="F4" s="41"/>
      <c r="G4" s="41"/>
    </row>
    <row r="5" spans="1:7" s="3" customFormat="1" ht="18" customHeight="1" x14ac:dyDescent="0.3">
      <c r="A5" s="2"/>
      <c r="B5" s="58" t="s">
        <v>34</v>
      </c>
      <c r="C5" s="58" t="s">
        <v>33</v>
      </c>
      <c r="D5" s="58" t="s">
        <v>35</v>
      </c>
      <c r="E5" s="58" t="s">
        <v>351</v>
      </c>
      <c r="F5" s="57" t="s">
        <v>348</v>
      </c>
      <c r="G5" s="41"/>
    </row>
    <row r="6" spans="1:7" s="3" customFormat="1" ht="18" customHeight="1" x14ac:dyDescent="0.3">
      <c r="A6" s="56" t="s">
        <v>32</v>
      </c>
      <c r="B6" s="55"/>
      <c r="C6" s="55"/>
      <c r="D6" s="55"/>
      <c r="E6" s="55"/>
      <c r="F6" s="54"/>
      <c r="G6" s="41"/>
    </row>
    <row r="7" spans="1:7" s="3" customFormat="1" ht="18" customHeight="1" x14ac:dyDescent="0.3">
      <c r="A7" s="19" t="s">
        <v>347</v>
      </c>
      <c r="B7" s="32"/>
      <c r="C7" s="32"/>
      <c r="D7" s="32"/>
      <c r="E7" s="32"/>
      <c r="F7" s="8"/>
      <c r="G7" s="41"/>
    </row>
    <row r="8" spans="1:7" s="3" customFormat="1" ht="18" customHeight="1" x14ac:dyDescent="0.3">
      <c r="A8" s="16" t="s">
        <v>31</v>
      </c>
      <c r="B8" s="18">
        <f>'Unallocated Detail (CBR)'!B18</f>
        <v>2165233766.8899999</v>
      </c>
      <c r="C8" s="18">
        <f>'Unallocated Detail (CBR)'!C18</f>
        <v>876657675.66999984</v>
      </c>
      <c r="D8" s="18">
        <f>'Unallocated Detail (CBR)'!D18</f>
        <v>0</v>
      </c>
      <c r="E8" s="18">
        <v>0</v>
      </c>
      <c r="F8" s="17">
        <f>SUM(B8:E8)</f>
        <v>3041891442.5599995</v>
      </c>
      <c r="G8" s="42"/>
    </row>
    <row r="9" spans="1:7" s="3" customFormat="1" ht="18" customHeight="1" x14ac:dyDescent="0.3">
      <c r="A9" s="16" t="s">
        <v>30</v>
      </c>
      <c r="B9" s="50">
        <f>'Unallocated Detail (CBR)'!B21</f>
        <v>340431.51999999897</v>
      </c>
      <c r="C9" s="50">
        <f>'Unallocated Detail (CBR)'!C21</f>
        <v>0</v>
      </c>
      <c r="D9" s="50">
        <f>'Unallocated Detail (CBR)'!D21</f>
        <v>0</v>
      </c>
      <c r="E9" s="50">
        <v>0</v>
      </c>
      <c r="F9" s="26">
        <f>SUM(B9:E9)</f>
        <v>340431.51999999897</v>
      </c>
      <c r="G9" s="42"/>
    </row>
    <row r="10" spans="1:7" s="3" customFormat="1" ht="18" customHeight="1" x14ac:dyDescent="0.3">
      <c r="A10" s="16" t="s">
        <v>29</v>
      </c>
      <c r="B10" s="50">
        <f>'Unallocated Detail (CBR)'!B25</f>
        <v>155333122.24000001</v>
      </c>
      <c r="C10" s="50">
        <f>'Unallocated Detail (CBR)'!C25</f>
        <v>0</v>
      </c>
      <c r="D10" s="50">
        <f>'Unallocated Detail (CBR)'!D25</f>
        <v>0</v>
      </c>
      <c r="E10" s="50">
        <v>0</v>
      </c>
      <c r="F10" s="26">
        <f>SUM(B10:E10)</f>
        <v>155333122.24000001</v>
      </c>
      <c r="G10" s="42"/>
    </row>
    <row r="11" spans="1:7" s="3" customFormat="1" ht="18" customHeight="1" x14ac:dyDescent="0.3">
      <c r="A11" s="16" t="s">
        <v>28</v>
      </c>
      <c r="B11" s="30">
        <f>'Unallocated Detail (CBR)'!B40</f>
        <v>122175867.17999999</v>
      </c>
      <c r="C11" s="29">
        <f>'Unallocated Detail (CBR)'!C40</f>
        <v>-25909998.579999998</v>
      </c>
      <c r="D11" s="29">
        <f>'Unallocated Detail (CBR)'!D40</f>
        <v>0</v>
      </c>
      <c r="E11" s="29">
        <v>0</v>
      </c>
      <c r="F11" s="28">
        <f>SUM(B11:E11)</f>
        <v>96265868.599999994</v>
      </c>
      <c r="G11" s="42"/>
    </row>
    <row r="12" spans="1:7" s="3" customFormat="1" ht="18" customHeight="1" x14ac:dyDescent="0.3">
      <c r="A12" s="16" t="s">
        <v>27</v>
      </c>
      <c r="B12" s="18">
        <f>SUM(B8:B11)</f>
        <v>2443083187.8299994</v>
      </c>
      <c r="C12" s="18">
        <f>SUM(C8:C11)</f>
        <v>850747677.08999979</v>
      </c>
      <c r="D12" s="18">
        <f>SUM(D8:D11)</f>
        <v>0</v>
      </c>
      <c r="E12" s="18">
        <f>SUM(E8:E11)</f>
        <v>0</v>
      </c>
      <c r="F12" s="17">
        <f>SUM(F8:F11)</f>
        <v>3293830864.9199996</v>
      </c>
      <c r="G12" s="42"/>
    </row>
    <row r="13" spans="1:7" s="3" customFormat="1" ht="18" customHeight="1" x14ac:dyDescent="0.3">
      <c r="A13" s="19" t="s">
        <v>346</v>
      </c>
      <c r="B13" s="32"/>
      <c r="C13" s="32"/>
      <c r="D13" s="32"/>
      <c r="E13" s="32"/>
      <c r="F13" s="8"/>
      <c r="G13" s="42"/>
    </row>
    <row r="14" spans="1:7" s="3" customFormat="1" ht="18" customHeight="1" x14ac:dyDescent="0.3">
      <c r="A14" s="19" t="s">
        <v>345</v>
      </c>
      <c r="B14" s="32"/>
      <c r="C14" s="32"/>
      <c r="D14" s="32"/>
      <c r="E14" s="32"/>
      <c r="F14" s="8"/>
      <c r="G14" s="42"/>
    </row>
    <row r="15" spans="1:7" s="3" customFormat="1" ht="18" customHeight="1" x14ac:dyDescent="0.3">
      <c r="A15" s="19" t="s">
        <v>344</v>
      </c>
      <c r="B15" s="32"/>
      <c r="C15" s="32"/>
      <c r="D15" s="32"/>
      <c r="E15" s="32"/>
      <c r="F15" s="8"/>
      <c r="G15" s="42"/>
    </row>
    <row r="16" spans="1:7" s="3" customFormat="1" ht="18" customHeight="1" x14ac:dyDescent="0.3">
      <c r="A16" s="19" t="s">
        <v>343</v>
      </c>
      <c r="B16" s="32"/>
      <c r="C16" s="32"/>
      <c r="D16" s="32"/>
      <c r="E16" s="32"/>
      <c r="F16" s="8"/>
      <c r="G16" s="42"/>
    </row>
    <row r="17" spans="1:7" s="3" customFormat="1" ht="18" customHeight="1" x14ac:dyDescent="0.3">
      <c r="A17" s="16" t="s">
        <v>26</v>
      </c>
      <c r="B17" s="18">
        <f>'Unallocated Detail (CBR)'!B47</f>
        <v>204174130.28999999</v>
      </c>
      <c r="C17" s="18">
        <f>'Unallocated Detail (CBR)'!C47</f>
        <v>0</v>
      </c>
      <c r="D17" s="18">
        <f>'Unallocated Detail (CBR)'!D47</f>
        <v>0</v>
      </c>
      <c r="E17" s="18">
        <v>0</v>
      </c>
      <c r="F17" s="17">
        <f>SUM(B17:E17)</f>
        <v>204174130.28999999</v>
      </c>
      <c r="G17" s="42"/>
    </row>
    <row r="18" spans="1:7" s="3" customFormat="1" ht="18" customHeight="1" x14ac:dyDescent="0.3">
      <c r="A18" s="16" t="s">
        <v>25</v>
      </c>
      <c r="B18" s="50">
        <f>'Unallocated Detail (CBR)'!B56</f>
        <v>591842797.56999886</v>
      </c>
      <c r="C18" s="50">
        <f>'Unallocated Detail (CBR)'!C56</f>
        <v>296699052.05999887</v>
      </c>
      <c r="D18" s="50">
        <f>'Unallocated Detail (CBR)'!D56</f>
        <v>0</v>
      </c>
      <c r="E18" s="50">
        <v>0</v>
      </c>
      <c r="F18" s="26">
        <f>SUM(B18:E18)</f>
        <v>888541849.62999773</v>
      </c>
      <c r="G18" s="42"/>
    </row>
    <row r="19" spans="1:7" s="3" customFormat="1" ht="18" customHeight="1" x14ac:dyDescent="0.3">
      <c r="A19" s="16" t="s">
        <v>24</v>
      </c>
      <c r="B19" s="50">
        <f>'Unallocated Detail (CBR)'!B59</f>
        <v>115807777.5999999</v>
      </c>
      <c r="C19" s="50">
        <f>'Unallocated Detail (CBR)'!C59</f>
        <v>0</v>
      </c>
      <c r="D19" s="50">
        <f>'Unallocated Detail (CBR)'!D59</f>
        <v>0</v>
      </c>
      <c r="E19" s="50">
        <v>0</v>
      </c>
      <c r="F19" s="26">
        <f>SUM(B19:E19)</f>
        <v>115807777.5999999</v>
      </c>
      <c r="G19" s="42"/>
    </row>
    <row r="20" spans="1:7" s="3" customFormat="1" ht="18" customHeight="1" x14ac:dyDescent="0.3">
      <c r="A20" s="16" t="s">
        <v>23</v>
      </c>
      <c r="B20" s="30">
        <f>'Unallocated Detail (CBR)'!B62</f>
        <v>-77453659.509999901</v>
      </c>
      <c r="C20" s="29">
        <f>'Unallocated Detail (CBR)'!C62</f>
        <v>0</v>
      </c>
      <c r="D20" s="29">
        <f>'Unallocated Detail (CBR)'!D62</f>
        <v>0</v>
      </c>
      <c r="E20" s="29">
        <v>0</v>
      </c>
      <c r="F20" s="28">
        <f>SUM(B20:E20)</f>
        <v>-77453659.509999901</v>
      </c>
      <c r="G20" s="42"/>
    </row>
    <row r="21" spans="1:7" s="3" customFormat="1" ht="18" customHeight="1" x14ac:dyDescent="0.3">
      <c r="A21" s="16" t="s">
        <v>22</v>
      </c>
      <c r="B21" s="18">
        <f>SUM(B17:B20)</f>
        <v>834371045.94999886</v>
      </c>
      <c r="C21" s="18">
        <f>SUM(C17:C20)</f>
        <v>296699052.05999887</v>
      </c>
      <c r="D21" s="18">
        <f>SUM(D17:D20)</f>
        <v>0</v>
      </c>
      <c r="E21" s="18">
        <f>SUM(E17:E20)</f>
        <v>0</v>
      </c>
      <c r="F21" s="17">
        <f>SUM(F17:F20)</f>
        <v>1131070098.0099976</v>
      </c>
      <c r="G21" s="42"/>
    </row>
    <row r="22" spans="1:7" s="3" customFormat="1" ht="18" customHeight="1" x14ac:dyDescent="0.3">
      <c r="A22" s="19" t="s">
        <v>342</v>
      </c>
      <c r="B22" s="32"/>
      <c r="C22" s="32"/>
      <c r="D22" s="32"/>
      <c r="E22" s="32"/>
      <c r="F22" s="8"/>
      <c r="G22" s="42"/>
    </row>
    <row r="23" spans="1:7" s="3" customFormat="1" ht="18" customHeight="1" x14ac:dyDescent="0.3">
      <c r="A23" s="16" t="s">
        <v>21</v>
      </c>
      <c r="B23" s="18">
        <f>'Unallocated Detail (CBR)'!B137</f>
        <v>127167992.89</v>
      </c>
      <c r="C23" s="18">
        <f>'Unallocated Detail (CBR)'!C137</f>
        <v>6042805.129999999</v>
      </c>
      <c r="D23" s="18">
        <f>'Unallocated Detail (CBR)'!D137</f>
        <v>0</v>
      </c>
      <c r="E23" s="18">
        <v>0</v>
      </c>
      <c r="F23" s="17">
        <f t="shared" ref="F23:F37" si="0">SUM(B23:E23)</f>
        <v>133210798.02</v>
      </c>
      <c r="G23" s="42"/>
    </row>
    <row r="24" spans="1:7" s="3" customFormat="1" ht="18" customHeight="1" x14ac:dyDescent="0.3">
      <c r="A24" s="16" t="s">
        <v>20</v>
      </c>
      <c r="B24" s="51">
        <f>'Unallocated Detail (CBR)'!B167</f>
        <v>24439502.479999997</v>
      </c>
      <c r="C24" s="50">
        <f>'Unallocated Detail (CBR)'!C167</f>
        <v>2110.77</v>
      </c>
      <c r="D24" s="50">
        <f>'Unallocated Detail (CBR)'!D167</f>
        <v>0</v>
      </c>
      <c r="E24" s="50">
        <v>0</v>
      </c>
      <c r="F24" s="26">
        <f t="shared" si="0"/>
        <v>24441613.249999996</v>
      </c>
      <c r="G24" s="42"/>
    </row>
    <row r="25" spans="1:7" s="3" customFormat="1" ht="18" customHeight="1" x14ac:dyDescent="0.3">
      <c r="A25" s="16" t="s">
        <v>19</v>
      </c>
      <c r="B25" s="51">
        <f>'Unallocated Detail (CBR)'!B205</f>
        <v>83251239.00999999</v>
      </c>
      <c r="C25" s="32">
        <f>'Unallocated Detail (CBR)'!C205</f>
        <v>60174168.099999979</v>
      </c>
      <c r="D25" s="32">
        <f>'Unallocated Detail (CBR)'!D205</f>
        <v>0</v>
      </c>
      <c r="E25" s="50">
        <v>0</v>
      </c>
      <c r="F25" s="26">
        <f t="shared" si="0"/>
        <v>143425407.10999995</v>
      </c>
      <c r="G25" s="42"/>
    </row>
    <row r="26" spans="1:7" s="3" customFormat="1" ht="18" customHeight="1" x14ac:dyDescent="0.3">
      <c r="A26" s="25" t="s">
        <v>18</v>
      </c>
      <c r="B26" s="51">
        <f>'Unallocated Detail (CBR)'!B212</f>
        <v>30147434.009999998</v>
      </c>
      <c r="C26" s="32">
        <f>'Unallocated Detail (CBR)'!C212</f>
        <v>13255660.289999999</v>
      </c>
      <c r="D26" s="32">
        <f>'Unallocated Detail (CBR)'!D212</f>
        <v>39604218.499999903</v>
      </c>
      <c r="E26" s="50">
        <v>0</v>
      </c>
      <c r="F26" s="26">
        <f t="shared" si="0"/>
        <v>83007312.799999893</v>
      </c>
      <c r="G26" s="42"/>
    </row>
    <row r="27" spans="1:7" s="3" customFormat="1" ht="18" customHeight="1" x14ac:dyDescent="0.3">
      <c r="A27" s="16" t="s">
        <v>17</v>
      </c>
      <c r="B27" s="51">
        <f>'Unallocated Detail (CBR)'!B221</f>
        <v>20548575.079999998</v>
      </c>
      <c r="C27" s="32">
        <f>'Unallocated Detail (CBR)'!C221</f>
        <v>5423717.6699999999</v>
      </c>
      <c r="D27" s="32">
        <f>'Unallocated Detail (CBR)'!D221</f>
        <v>2743059.38</v>
      </c>
      <c r="E27" s="50">
        <v>0</v>
      </c>
      <c r="F27" s="26">
        <f t="shared" si="0"/>
        <v>28715352.129999999</v>
      </c>
      <c r="G27" s="42"/>
    </row>
    <row r="28" spans="1:7" s="3" customFormat="1" ht="18" customHeight="1" x14ac:dyDescent="0.25">
      <c r="A28" s="16" t="s">
        <v>16</v>
      </c>
      <c r="B28" s="51">
        <f>'Unallocated Detail (CBR)'!B224</f>
        <v>97087902.950000003</v>
      </c>
      <c r="C28" s="32">
        <f>'Unallocated Detail (CBR)'!C224</f>
        <v>14625833.34</v>
      </c>
      <c r="D28" s="32">
        <f>'Unallocated Detail (CBR)'!D224</f>
        <v>0</v>
      </c>
      <c r="E28" s="50">
        <v>0</v>
      </c>
      <c r="F28" s="26">
        <f t="shared" si="0"/>
        <v>111713736.29000001</v>
      </c>
      <c r="G28" s="42"/>
    </row>
    <row r="29" spans="1:7" s="3" customFormat="1" ht="18" customHeight="1" x14ac:dyDescent="0.25">
      <c r="A29" s="25" t="s">
        <v>15</v>
      </c>
      <c r="B29" s="51">
        <f>'Unallocated Detail (CBR)'!B239</f>
        <v>41602721.359999985</v>
      </c>
      <c r="C29" s="32">
        <f>'Unallocated Detail (CBR)'!C239</f>
        <v>14692131.029999986</v>
      </c>
      <c r="D29" s="32">
        <f>'Unallocated Detail (CBR)'!D239</f>
        <v>125780093.11999997</v>
      </c>
      <c r="E29" s="50">
        <v>0</v>
      </c>
      <c r="F29" s="26">
        <f t="shared" si="0"/>
        <v>182074945.50999993</v>
      </c>
      <c r="G29" s="42"/>
    </row>
    <row r="30" spans="1:7" s="3" customFormat="1" ht="18" customHeight="1" x14ac:dyDescent="0.3">
      <c r="A30" s="16" t="s">
        <v>14</v>
      </c>
      <c r="B30" s="51">
        <f>'Unallocated Detail (CBR)'!B246</f>
        <v>324144681.88</v>
      </c>
      <c r="C30" s="32">
        <f>'Unallocated Detail (CBR)'!C246</f>
        <v>108028612.1399999</v>
      </c>
      <c r="D30" s="32">
        <f>'Unallocated Detail (CBR)'!D246</f>
        <v>26409696.450000003</v>
      </c>
      <c r="E30" s="50">
        <v>0</v>
      </c>
      <c r="F30" s="26">
        <f t="shared" si="0"/>
        <v>458582990.46999985</v>
      </c>
      <c r="G30" s="42"/>
    </row>
    <row r="31" spans="1:7" s="3" customFormat="1" ht="18" customHeight="1" x14ac:dyDescent="0.3">
      <c r="A31" s="16" t="s">
        <v>13</v>
      </c>
      <c r="B31" s="51">
        <f>'Unallocated Detail (CBR)'!B251</f>
        <v>30920604.860000003</v>
      </c>
      <c r="C31" s="32">
        <f>'Unallocated Detail (CBR)'!C251</f>
        <v>3452072.7299999995</v>
      </c>
      <c r="D31" s="32">
        <f>'Unallocated Detail (CBR)'!D251</f>
        <v>67037850.429999903</v>
      </c>
      <c r="E31" s="50">
        <v>0</v>
      </c>
      <c r="F31" s="26">
        <f t="shared" si="0"/>
        <v>101410528.01999991</v>
      </c>
      <c r="G31" s="42"/>
    </row>
    <row r="32" spans="1:7" s="3" customFormat="1" ht="18" customHeight="1" x14ac:dyDescent="0.3">
      <c r="A32" s="16" t="s">
        <v>12</v>
      </c>
      <c r="B32" s="51">
        <f>'Unallocated Detail (CBR)'!B254</f>
        <v>35645161.039999902</v>
      </c>
      <c r="C32" s="50">
        <f>'Unallocated Detail (CBR)'!C254</f>
        <v>0</v>
      </c>
      <c r="D32" s="50">
        <f>'Unallocated Detail (CBR)'!D254</f>
        <v>0</v>
      </c>
      <c r="E32" s="50">
        <v>0</v>
      </c>
      <c r="F32" s="26">
        <f t="shared" si="0"/>
        <v>35645161.039999902</v>
      </c>
      <c r="G32" s="42"/>
    </row>
    <row r="33" spans="1:8" s="3" customFormat="1" ht="18" customHeight="1" x14ac:dyDescent="0.3">
      <c r="A33" s="25" t="s">
        <v>11</v>
      </c>
      <c r="B33" s="51">
        <f>'Unallocated Detail (CBR)'!B262</f>
        <v>-21632953.829999994</v>
      </c>
      <c r="C33" s="32">
        <f>'Unallocated Detail (CBR)'!C262</f>
        <v>8769360.9199999981</v>
      </c>
      <c r="D33" s="32">
        <f>'Unallocated Detail (CBR)'!D262</f>
        <v>0</v>
      </c>
      <c r="E33" s="50">
        <v>0</v>
      </c>
      <c r="F33" s="26">
        <f t="shared" si="0"/>
        <v>-12863592.909999996</v>
      </c>
      <c r="G33" s="42"/>
      <c r="H33" s="41"/>
    </row>
    <row r="34" spans="1:8" s="3" customFormat="1" ht="18" customHeight="1" x14ac:dyDescent="0.3">
      <c r="A34" s="25" t="s">
        <v>341</v>
      </c>
      <c r="B34" s="51">
        <f>'Unallocated Detail (CBR)'!B266</f>
        <v>-41661500.859999999</v>
      </c>
      <c r="C34" s="50">
        <f>'Unallocated Detail (CBR)'!C266</f>
        <v>0</v>
      </c>
      <c r="D34" s="50">
        <f>'Unallocated Detail (CBR)'!D266</f>
        <v>0</v>
      </c>
      <c r="E34" s="50">
        <v>0</v>
      </c>
      <c r="F34" s="26">
        <f t="shared" si="0"/>
        <v>-41661500.859999999</v>
      </c>
      <c r="G34" s="42"/>
      <c r="H34" s="41"/>
    </row>
    <row r="35" spans="1:8" s="3" customFormat="1" ht="18" customHeight="1" x14ac:dyDescent="0.3">
      <c r="A35" s="16" t="s">
        <v>10</v>
      </c>
      <c r="B35" s="51">
        <f>'Unallocated Detail (CBR)'!B271</f>
        <v>230249605.22</v>
      </c>
      <c r="C35" s="32">
        <f>'Unallocated Detail (CBR)'!C271</f>
        <v>99336612.409999996</v>
      </c>
      <c r="D35" s="32">
        <f>'Unallocated Detail (CBR)'!D271</f>
        <v>6331512.4399999995</v>
      </c>
      <c r="E35" s="50">
        <v>0</v>
      </c>
      <c r="F35" s="26">
        <f t="shared" si="0"/>
        <v>335917730.06999999</v>
      </c>
      <c r="G35" s="42"/>
      <c r="H35" s="41"/>
    </row>
    <row r="36" spans="1:8" s="3" customFormat="1" ht="18" customHeight="1" x14ac:dyDescent="0.3">
      <c r="A36" s="16" t="s">
        <v>9</v>
      </c>
      <c r="B36" s="51">
        <f>'Unallocated Detail (CBR)'!B276</f>
        <v>22841555.030000001</v>
      </c>
      <c r="C36" s="50">
        <f>'Unallocated Detail (CBR)'!C276</f>
        <v>31944158.879999999</v>
      </c>
      <c r="D36" s="50">
        <f>'Unallocated Detail (CBR)'!D276</f>
        <v>0</v>
      </c>
      <c r="E36" s="50">
        <v>0</v>
      </c>
      <c r="F36" s="26">
        <f t="shared" si="0"/>
        <v>54785713.909999996</v>
      </c>
      <c r="G36" s="42"/>
      <c r="H36" s="41"/>
    </row>
    <row r="37" spans="1:8" s="3" customFormat="1" ht="18" customHeight="1" x14ac:dyDescent="0.3">
      <c r="A37" s="16" t="s">
        <v>8</v>
      </c>
      <c r="B37" s="30">
        <f>'Unallocated Detail (CBR)'!B281</f>
        <v>38907707.560000002</v>
      </c>
      <c r="C37" s="53">
        <f>'Unallocated Detail (CBR)'!C281</f>
        <v>-9558130.5899999961</v>
      </c>
      <c r="D37" s="53">
        <f>'Unallocated Detail (CBR)'!D281</f>
        <v>0</v>
      </c>
      <c r="E37" s="29">
        <v>0</v>
      </c>
      <c r="F37" s="28">
        <f t="shared" si="0"/>
        <v>29349576.970000006</v>
      </c>
      <c r="G37" s="42"/>
      <c r="H37" s="41"/>
    </row>
    <row r="38" spans="1:8" s="3" customFormat="1" ht="18" customHeight="1" x14ac:dyDescent="0.3">
      <c r="A38" s="19" t="s">
        <v>7</v>
      </c>
      <c r="B38" s="18">
        <f>SUM(B21:B37)</f>
        <v>1878031274.6299987</v>
      </c>
      <c r="C38" s="18">
        <f>SUM(C21:C37)</f>
        <v>652888164.87999868</v>
      </c>
      <c r="D38" s="18">
        <f>SUM(D21:D37)</f>
        <v>267906430.31999975</v>
      </c>
      <c r="E38" s="18">
        <f>SUM(E21:E37)</f>
        <v>0</v>
      </c>
      <c r="F38" s="17">
        <f>SUM(F21:F37)</f>
        <v>2798825869.8299971</v>
      </c>
      <c r="G38" s="42"/>
      <c r="H38" s="41"/>
    </row>
    <row r="39" spans="1:8" s="3" customFormat="1" ht="12" customHeight="1" x14ac:dyDescent="0.3">
      <c r="A39" s="16"/>
      <c r="B39" s="32"/>
      <c r="C39" s="32"/>
      <c r="D39" s="32"/>
      <c r="E39" s="32"/>
      <c r="F39" s="8"/>
      <c r="G39" s="42"/>
      <c r="H39" s="41"/>
    </row>
    <row r="40" spans="1:8" s="3" customFormat="1" ht="18" customHeight="1" x14ac:dyDescent="0.3">
      <c r="A40" s="13" t="s">
        <v>6</v>
      </c>
      <c r="B40" s="18">
        <f>B12-B38</f>
        <v>565051913.20000076</v>
      </c>
      <c r="C40" s="18">
        <f>C12-C38</f>
        <v>197859512.21000111</v>
      </c>
      <c r="D40" s="18">
        <f>D12-D38</f>
        <v>-267906430.31999975</v>
      </c>
      <c r="E40" s="18">
        <f>E12-E38</f>
        <v>0</v>
      </c>
      <c r="F40" s="154">
        <f>F12-F38</f>
        <v>495004995.09000254</v>
      </c>
      <c r="G40" s="42"/>
      <c r="H40" s="52"/>
    </row>
    <row r="41" spans="1:8" s="3" customFormat="1" ht="13.5" customHeight="1" x14ac:dyDescent="0.3">
      <c r="A41" s="16"/>
      <c r="B41" s="32"/>
      <c r="C41" s="32"/>
      <c r="D41" s="32"/>
      <c r="E41" s="32"/>
      <c r="F41" s="8"/>
      <c r="G41" s="42"/>
      <c r="H41" s="41"/>
    </row>
    <row r="42" spans="1:8" s="3" customFormat="1" ht="18" customHeight="1" x14ac:dyDescent="0.3">
      <c r="A42" s="13" t="s">
        <v>5</v>
      </c>
      <c r="B42" s="32"/>
      <c r="C42" s="32"/>
      <c r="D42" s="32"/>
      <c r="E42" s="32"/>
      <c r="F42" s="8"/>
      <c r="G42" s="42"/>
      <c r="H42" s="41"/>
    </row>
    <row r="43" spans="1:8" s="3" customFormat="1" ht="18" customHeight="1" x14ac:dyDescent="0.3">
      <c r="A43" s="16" t="s">
        <v>4</v>
      </c>
      <c r="B43" s="18">
        <v>0</v>
      </c>
      <c r="C43" s="18">
        <v>0</v>
      </c>
      <c r="D43" s="18">
        <v>0</v>
      </c>
      <c r="E43" s="18">
        <f>'Unallocated Detail (CBR)'!I311</f>
        <v>-40078355.259999953</v>
      </c>
      <c r="F43" s="17">
        <f>SUM(B43:E43)</f>
        <v>-40078355.259999953</v>
      </c>
      <c r="G43" s="42"/>
      <c r="H43" s="41"/>
    </row>
    <row r="44" spans="1:8" s="3" customFormat="1" ht="18" customHeight="1" x14ac:dyDescent="0.3">
      <c r="A44" s="49" t="s">
        <v>3</v>
      </c>
      <c r="B44" s="51">
        <v>0</v>
      </c>
      <c r="C44" s="50">
        <v>0</v>
      </c>
      <c r="D44" s="50">
        <v>0</v>
      </c>
      <c r="E44" s="50">
        <f>'Unallocated Detail (CBR)'!I322</f>
        <v>217919541.74000004</v>
      </c>
      <c r="F44" s="26">
        <f>SUM(B44:E44)</f>
        <v>217919541.74000004</v>
      </c>
      <c r="G44" s="42"/>
      <c r="H44" s="41"/>
    </row>
    <row r="45" spans="1:8" s="3" customFormat="1" ht="18" customHeight="1" x14ac:dyDescent="0.3">
      <c r="A45" s="49" t="s">
        <v>2</v>
      </c>
      <c r="B45" s="30">
        <v>0</v>
      </c>
      <c r="C45" s="29">
        <v>0</v>
      </c>
      <c r="D45" s="29">
        <v>0</v>
      </c>
      <c r="E45" s="29">
        <f>'Unallocated Detail (CBR)'!I326</f>
        <v>0</v>
      </c>
      <c r="F45" s="28">
        <v>0</v>
      </c>
      <c r="G45" s="42"/>
      <c r="H45" s="41"/>
    </row>
    <row r="46" spans="1:8" s="3" customFormat="1" ht="18" customHeight="1" x14ac:dyDescent="0.3">
      <c r="A46" s="13" t="s">
        <v>1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177841186.48000008</v>
      </c>
      <c r="F46" s="17">
        <f>SUM(F43:F45)</f>
        <v>177841186.48000008</v>
      </c>
      <c r="G46" s="42"/>
      <c r="H46" s="41"/>
    </row>
    <row r="47" spans="1:8" s="3" customFormat="1" ht="18" customHeight="1" x14ac:dyDescent="0.3">
      <c r="A47" s="16"/>
      <c r="B47" s="32"/>
      <c r="C47" s="32"/>
      <c r="D47" s="32"/>
      <c r="E47" s="32"/>
      <c r="F47" s="8"/>
      <c r="G47" s="42"/>
      <c r="H47" s="41"/>
    </row>
    <row r="48" spans="1:8" s="3" customFormat="1" ht="18" customHeight="1" x14ac:dyDescent="0.55000000000000004">
      <c r="A48" s="48" t="s">
        <v>0</v>
      </c>
      <c r="B48" s="47">
        <f>B40-B46</f>
        <v>565051913.20000076</v>
      </c>
      <c r="C48" s="47">
        <f>C40-C46</f>
        <v>197859512.21000111</v>
      </c>
      <c r="D48" s="47">
        <f>D40-D46</f>
        <v>-267906430.31999975</v>
      </c>
      <c r="E48" s="47">
        <f>E40-E46</f>
        <v>-177841186.48000008</v>
      </c>
      <c r="F48" s="46">
        <f>F40-F46</f>
        <v>317163808.61000246</v>
      </c>
      <c r="G48" s="42"/>
      <c r="H48" s="41"/>
    </row>
    <row r="49" spans="1:10" ht="9.9499999999999993" customHeight="1" x14ac:dyDescent="0.3">
      <c r="A49" s="45"/>
      <c r="B49" s="44"/>
      <c r="C49" s="44"/>
      <c r="D49" s="44"/>
      <c r="E49" s="44"/>
      <c r="F49" s="43"/>
      <c r="G49" s="42"/>
      <c r="H49" s="3"/>
      <c r="I49" s="3"/>
      <c r="J49" s="3"/>
    </row>
    <row r="50" spans="1:10" ht="18" customHeight="1" x14ac:dyDescent="0.3">
      <c r="G50" s="42"/>
      <c r="H50" s="3"/>
      <c r="I50" s="3"/>
      <c r="J50" s="3"/>
    </row>
    <row r="51" spans="1:10" ht="18" customHeight="1" x14ac:dyDescent="0.3">
      <c r="G51" s="42"/>
      <c r="H51" s="3"/>
      <c r="I51" s="3"/>
      <c r="J51" s="3"/>
    </row>
    <row r="52" spans="1:10" ht="18" customHeight="1" x14ac:dyDescent="0.3">
      <c r="G52" s="42"/>
      <c r="H52" s="3"/>
      <c r="I52" s="3"/>
      <c r="J52" s="3"/>
    </row>
    <row r="53" spans="1:10" ht="18" customHeight="1" x14ac:dyDescent="0.3">
      <c r="G53" s="42"/>
      <c r="H53" s="3"/>
      <c r="I53" s="3"/>
      <c r="J53" s="3"/>
    </row>
    <row r="54" spans="1:10" ht="18" customHeight="1" x14ac:dyDescent="0.3">
      <c r="G54" s="42"/>
      <c r="H54" s="3"/>
      <c r="I54" s="3"/>
      <c r="J54" s="3"/>
    </row>
    <row r="55" spans="1:10" ht="18" customHeight="1" x14ac:dyDescent="0.3">
      <c r="G55" s="42"/>
      <c r="H55" s="3"/>
      <c r="I55" s="3"/>
      <c r="J55" s="3"/>
    </row>
    <row r="56" spans="1:10" ht="18" customHeight="1" x14ac:dyDescent="0.3">
      <c r="G56" s="42"/>
      <c r="H56" s="3"/>
      <c r="I56" s="3"/>
      <c r="J56" s="3"/>
    </row>
    <row r="57" spans="1:10" ht="18" customHeight="1" x14ac:dyDescent="0.3">
      <c r="G57" s="42"/>
      <c r="H57" s="3"/>
      <c r="I57" s="3"/>
      <c r="J57" s="3"/>
    </row>
    <row r="58" spans="1:10" ht="18" customHeight="1" x14ac:dyDescent="0.3">
      <c r="G58" s="42"/>
      <c r="H58" s="3"/>
      <c r="I58" s="3"/>
      <c r="J58" s="3"/>
    </row>
    <row r="59" spans="1:10" ht="18" customHeight="1" x14ac:dyDescent="0.25">
      <c r="G59" s="42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42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42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42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42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42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7"/>
  <sheetViews>
    <sheetView zoomScaleNormal="100" workbookViewId="0">
      <pane xSplit="1" ySplit="6" topLeftCell="B241" activePane="bottomRight" state="frozen"/>
      <selection activeCell="A5" sqref="A5"/>
      <selection pane="topRight" activeCell="A5" sqref="A5"/>
      <selection pane="bottomLeft" activeCell="A5" sqref="A5"/>
      <selection pane="bottomRight" activeCell="D248" sqref="D248"/>
    </sheetView>
  </sheetViews>
  <sheetFormatPr defaultColWidth="9.140625" defaultRowHeight="15" outlineLevelCol="1" x14ac:dyDescent="0.25"/>
  <cols>
    <col min="1" max="1" width="58.140625" style="3" bestFit="1" customWidth="1"/>
    <col min="2" max="2" width="16.7109375" style="3" customWidth="1"/>
    <col min="3" max="3" width="13.140625" style="3" bestFit="1" customWidth="1"/>
    <col min="4" max="4" width="13.7109375" style="3" bestFit="1" customWidth="1"/>
    <col min="5" max="5" width="13.7109375" style="3" customWidth="1" outlineLevel="1"/>
    <col min="6" max="6" width="13.28515625" style="3" customWidth="1" outlineLevel="1"/>
    <col min="7" max="7" width="14.7109375" style="3" customWidth="1" outlineLevel="1"/>
    <col min="8" max="8" width="12.42578125" style="3" customWidth="1" outlineLevel="1"/>
    <col min="9" max="9" width="17.28515625" style="3" customWidth="1"/>
    <col min="10" max="16384" width="9.140625" style="3"/>
  </cols>
  <sheetData>
    <row r="1" spans="1:9" ht="14.45" x14ac:dyDescent="0.3">
      <c r="A1" s="82" t="s">
        <v>350</v>
      </c>
      <c r="B1" s="82"/>
      <c r="C1" s="82"/>
      <c r="D1" s="82"/>
      <c r="E1" s="82"/>
      <c r="F1" s="82"/>
      <c r="G1" s="82"/>
      <c r="H1" s="82"/>
      <c r="I1" s="82"/>
    </row>
    <row r="2" spans="1:9" ht="14.45" x14ac:dyDescent="0.3">
      <c r="A2" s="82" t="s">
        <v>358</v>
      </c>
      <c r="B2" s="82"/>
      <c r="C2" s="82"/>
      <c r="D2" s="82"/>
      <c r="E2" s="82"/>
      <c r="F2" s="82"/>
      <c r="G2" s="82"/>
      <c r="H2" s="82"/>
      <c r="I2" s="82"/>
    </row>
    <row r="3" spans="1:9" ht="14.45" x14ac:dyDescent="0.3">
      <c r="A3" s="39" t="str">
        <f>+'Allocated (CBR)'!A3</f>
        <v>FOR THE 12 MONTHS ENDED DECEMBER 31, 2018</v>
      </c>
      <c r="B3" s="39"/>
      <c r="C3" s="39"/>
      <c r="D3" s="39"/>
      <c r="E3" s="39"/>
      <c r="F3" s="39"/>
      <c r="G3" s="39"/>
      <c r="H3" s="39"/>
      <c r="I3" s="39"/>
    </row>
    <row r="4" spans="1:9" ht="14.45" x14ac:dyDescent="0.3">
      <c r="A4" s="134"/>
      <c r="B4" s="134"/>
      <c r="C4" s="134"/>
      <c r="D4" s="134"/>
      <c r="E4" s="134"/>
      <c r="F4" s="134"/>
      <c r="G4" s="134"/>
      <c r="H4" s="134"/>
      <c r="I4" s="134"/>
    </row>
    <row r="5" spans="1:9" ht="14.45" x14ac:dyDescent="0.3">
      <c r="A5" s="134"/>
      <c r="B5" s="134"/>
      <c r="C5" s="134"/>
      <c r="D5" s="134"/>
      <c r="E5" s="134"/>
      <c r="F5" s="134"/>
      <c r="G5" s="134"/>
      <c r="H5" s="134"/>
      <c r="I5" s="134"/>
    </row>
    <row r="6" spans="1:9" ht="14.45" x14ac:dyDescent="0.3">
      <c r="A6" s="77" t="s">
        <v>357</v>
      </c>
      <c r="B6" s="76" t="s">
        <v>34</v>
      </c>
      <c r="C6" s="76" t="s">
        <v>356</v>
      </c>
      <c r="D6" s="76" t="s">
        <v>35</v>
      </c>
      <c r="E6" s="76" t="s">
        <v>355</v>
      </c>
      <c r="F6" s="76" t="s">
        <v>354</v>
      </c>
      <c r="G6" s="76" t="s">
        <v>418</v>
      </c>
      <c r="H6" s="76" t="s">
        <v>353</v>
      </c>
      <c r="I6" s="76" t="s">
        <v>339</v>
      </c>
    </row>
    <row r="7" spans="1:9" ht="14.45" x14ac:dyDescent="0.3">
      <c r="A7" s="6"/>
      <c r="B7" s="5"/>
      <c r="C7" s="5"/>
      <c r="D7" s="5"/>
      <c r="E7" s="5"/>
      <c r="F7" s="5"/>
      <c r="G7" s="5"/>
      <c r="H7" s="5"/>
      <c r="I7" s="5"/>
    </row>
    <row r="8" spans="1:9" ht="14.45" x14ac:dyDescent="0.3">
      <c r="A8" s="75"/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</row>
    <row r="9" spans="1:9" ht="14.45" x14ac:dyDescent="0.3">
      <c r="A9" s="63"/>
      <c r="B9" s="63"/>
      <c r="C9" s="63"/>
      <c r="D9" s="63"/>
      <c r="E9" s="63"/>
      <c r="F9" s="63"/>
      <c r="G9" s="63"/>
      <c r="H9" s="63"/>
      <c r="I9" s="63"/>
    </row>
    <row r="10" spans="1:9" ht="14.45" x14ac:dyDescent="0.3">
      <c r="A10" s="61" t="s">
        <v>36</v>
      </c>
      <c r="B10" s="130"/>
      <c r="C10" s="130"/>
      <c r="D10" s="130"/>
      <c r="E10" s="130"/>
      <c r="F10" s="130"/>
      <c r="G10" s="130"/>
      <c r="H10" s="130"/>
      <c r="I10" s="130"/>
    </row>
    <row r="11" spans="1:9" ht="14.45" x14ac:dyDescent="0.3">
      <c r="A11" s="66" t="s">
        <v>37</v>
      </c>
      <c r="B11" s="67"/>
      <c r="C11" s="67"/>
      <c r="D11" s="67"/>
      <c r="E11" s="67"/>
      <c r="F11" s="67"/>
      <c r="G11" s="67"/>
      <c r="H11" s="67"/>
      <c r="I11" s="67"/>
    </row>
    <row r="12" spans="1:9" ht="14.45" x14ac:dyDescent="0.3">
      <c r="A12" s="65" t="s">
        <v>38</v>
      </c>
      <c r="B12" s="131">
        <v>1147259983</v>
      </c>
      <c r="C12" s="131">
        <v>0</v>
      </c>
      <c r="D12" s="131">
        <v>0</v>
      </c>
      <c r="E12" s="131">
        <v>0</v>
      </c>
      <c r="F12" s="131">
        <v>0</v>
      </c>
      <c r="G12" s="131">
        <f>B12+E12</f>
        <v>1147259983</v>
      </c>
      <c r="H12" s="131">
        <f>C12+F12</f>
        <v>0</v>
      </c>
      <c r="I12" s="131">
        <f>SUM(G12:H12)</f>
        <v>1147259983</v>
      </c>
    </row>
    <row r="13" spans="1:9" ht="14.45" x14ac:dyDescent="0.3">
      <c r="A13" s="65" t="s">
        <v>39</v>
      </c>
      <c r="B13" s="64">
        <v>999595697.30999994</v>
      </c>
      <c r="C13" s="64">
        <v>0</v>
      </c>
      <c r="D13" s="64">
        <v>0</v>
      </c>
      <c r="E13" s="64">
        <v>0</v>
      </c>
      <c r="F13" s="64">
        <v>0</v>
      </c>
      <c r="G13" s="64">
        <f t="shared" ref="G13:H17" si="0">B13+E13</f>
        <v>999595697.30999994</v>
      </c>
      <c r="H13" s="64">
        <f t="shared" si="0"/>
        <v>0</v>
      </c>
      <c r="I13" s="64">
        <f t="shared" ref="I13:I17" si="1">SUM(G13:H13)</f>
        <v>999595697.30999994</v>
      </c>
    </row>
    <row r="14" spans="1:9" ht="14.45" x14ac:dyDescent="0.3">
      <c r="A14" s="65" t="s">
        <v>40</v>
      </c>
      <c r="B14" s="64">
        <v>18378086.579999998</v>
      </c>
      <c r="C14" s="64">
        <v>0</v>
      </c>
      <c r="D14" s="64">
        <v>0</v>
      </c>
      <c r="E14" s="64">
        <v>0</v>
      </c>
      <c r="F14" s="64">
        <v>0</v>
      </c>
      <c r="G14" s="64">
        <f t="shared" si="0"/>
        <v>18378086.579999998</v>
      </c>
      <c r="H14" s="64">
        <f t="shared" si="0"/>
        <v>0</v>
      </c>
      <c r="I14" s="64">
        <f t="shared" si="1"/>
        <v>18378086.579999998</v>
      </c>
    </row>
    <row r="15" spans="1:9" ht="14.45" x14ac:dyDescent="0.3">
      <c r="A15" s="65" t="s">
        <v>41</v>
      </c>
      <c r="B15" s="64">
        <v>0</v>
      </c>
      <c r="C15" s="64">
        <v>598922744.48000002</v>
      </c>
      <c r="D15" s="64">
        <v>0</v>
      </c>
      <c r="E15" s="64">
        <v>0</v>
      </c>
      <c r="F15" s="64">
        <v>0</v>
      </c>
      <c r="G15" s="64">
        <f t="shared" si="0"/>
        <v>0</v>
      </c>
      <c r="H15" s="64">
        <f t="shared" si="0"/>
        <v>598922744.48000002</v>
      </c>
      <c r="I15" s="64">
        <f t="shared" si="1"/>
        <v>598922744.48000002</v>
      </c>
    </row>
    <row r="16" spans="1:9" ht="14.45" x14ac:dyDescent="0.3">
      <c r="A16" s="65" t="s">
        <v>42</v>
      </c>
      <c r="B16" s="64">
        <v>0</v>
      </c>
      <c r="C16" s="64">
        <v>257751314.78</v>
      </c>
      <c r="D16" s="64">
        <v>0</v>
      </c>
      <c r="E16" s="64">
        <v>0</v>
      </c>
      <c r="F16" s="64">
        <v>0</v>
      </c>
      <c r="G16" s="64">
        <f t="shared" si="0"/>
        <v>0</v>
      </c>
      <c r="H16" s="64">
        <f t="shared" si="0"/>
        <v>257751314.78</v>
      </c>
      <c r="I16" s="64">
        <f t="shared" si="1"/>
        <v>257751314.78</v>
      </c>
    </row>
    <row r="17" spans="1:9" ht="14.45" x14ac:dyDescent="0.3">
      <c r="A17" s="65" t="s">
        <v>43</v>
      </c>
      <c r="B17" s="62">
        <v>0</v>
      </c>
      <c r="C17" s="62">
        <v>19983616.4099999</v>
      </c>
      <c r="D17" s="62">
        <v>0</v>
      </c>
      <c r="E17" s="62">
        <v>0</v>
      </c>
      <c r="F17" s="62">
        <v>0</v>
      </c>
      <c r="G17" s="62">
        <f t="shared" si="0"/>
        <v>0</v>
      </c>
      <c r="H17" s="62">
        <f t="shared" si="0"/>
        <v>19983616.4099999</v>
      </c>
      <c r="I17" s="62">
        <f t="shared" si="1"/>
        <v>19983616.4099999</v>
      </c>
    </row>
    <row r="18" spans="1:9" ht="14.45" x14ac:dyDescent="0.3">
      <c r="A18" s="65" t="s">
        <v>44</v>
      </c>
      <c r="B18" s="64">
        <v>2165233766.8899999</v>
      </c>
      <c r="C18" s="64">
        <v>876657675.66999984</v>
      </c>
      <c r="D18" s="64">
        <v>0</v>
      </c>
      <c r="E18" s="64">
        <v>0</v>
      </c>
      <c r="F18" s="64">
        <v>0</v>
      </c>
      <c r="G18" s="64">
        <f t="shared" ref="G18:I18" si="2">SUM(G12:G17)</f>
        <v>2165233766.8899999</v>
      </c>
      <c r="H18" s="64">
        <f t="shared" si="2"/>
        <v>876657675.66999984</v>
      </c>
      <c r="I18" s="64">
        <f t="shared" si="2"/>
        <v>3041891442.5599999</v>
      </c>
    </row>
    <row r="19" spans="1:9" ht="14.45" x14ac:dyDescent="0.3">
      <c r="A19" s="66" t="s">
        <v>45</v>
      </c>
      <c r="B19" s="67"/>
      <c r="C19" s="67"/>
      <c r="D19" s="67"/>
      <c r="E19" s="67"/>
      <c r="F19" s="67"/>
      <c r="G19" s="67"/>
      <c r="H19" s="67"/>
      <c r="I19" s="67"/>
    </row>
    <row r="20" spans="1:9" ht="14.45" x14ac:dyDescent="0.3">
      <c r="A20" s="65" t="s">
        <v>46</v>
      </c>
      <c r="B20" s="62">
        <v>340431.51999999897</v>
      </c>
      <c r="C20" s="62">
        <v>0</v>
      </c>
      <c r="D20" s="62">
        <v>0</v>
      </c>
      <c r="E20" s="62">
        <v>0</v>
      </c>
      <c r="F20" s="62">
        <v>0</v>
      </c>
      <c r="G20" s="62">
        <f>B20+E20</f>
        <v>340431.51999999897</v>
      </c>
      <c r="H20" s="62">
        <f>C20+F20</f>
        <v>0</v>
      </c>
      <c r="I20" s="62">
        <f>SUM(G20:H20)</f>
        <v>340431.51999999897</v>
      </c>
    </row>
    <row r="21" spans="1:9" ht="14.45" x14ac:dyDescent="0.3">
      <c r="A21" s="65" t="s">
        <v>47</v>
      </c>
      <c r="B21" s="64">
        <v>340431.51999999897</v>
      </c>
      <c r="C21" s="64">
        <v>0</v>
      </c>
      <c r="D21" s="64">
        <v>0</v>
      </c>
      <c r="E21" s="64">
        <v>0</v>
      </c>
      <c r="F21" s="64">
        <v>0</v>
      </c>
      <c r="G21" s="64">
        <f t="shared" ref="G21:I21" si="3">SUM(G20)</f>
        <v>340431.51999999897</v>
      </c>
      <c r="H21" s="64">
        <f t="shared" si="3"/>
        <v>0</v>
      </c>
      <c r="I21" s="64">
        <f t="shared" si="3"/>
        <v>340431.51999999897</v>
      </c>
    </row>
    <row r="22" spans="1:9" ht="14.45" x14ac:dyDescent="0.3">
      <c r="A22" s="66" t="s">
        <v>48</v>
      </c>
      <c r="B22" s="67"/>
      <c r="C22" s="67"/>
      <c r="D22" s="67"/>
      <c r="E22" s="67"/>
      <c r="F22" s="67"/>
      <c r="G22" s="67"/>
      <c r="H22" s="67"/>
      <c r="I22" s="67"/>
    </row>
    <row r="23" spans="1:9" ht="14.45" x14ac:dyDescent="0.3">
      <c r="A23" s="65" t="s">
        <v>49</v>
      </c>
      <c r="B23" s="64">
        <v>89323512.370000005</v>
      </c>
      <c r="C23" s="64">
        <v>0</v>
      </c>
      <c r="D23" s="64">
        <v>0</v>
      </c>
      <c r="E23" s="64">
        <v>0</v>
      </c>
      <c r="F23" s="64">
        <v>0</v>
      </c>
      <c r="G23" s="64">
        <f>B23+E23</f>
        <v>89323512.370000005</v>
      </c>
      <c r="H23" s="64">
        <f>C23+F23</f>
        <v>0</v>
      </c>
      <c r="I23" s="64">
        <f t="shared" ref="I23:I24" si="4">SUM(G23:H23)</f>
        <v>89323512.370000005</v>
      </c>
    </row>
    <row r="24" spans="1:9" ht="14.45" x14ac:dyDescent="0.3">
      <c r="A24" s="65" t="s">
        <v>50</v>
      </c>
      <c r="B24" s="62">
        <v>66009609.870000005</v>
      </c>
      <c r="C24" s="62">
        <v>0</v>
      </c>
      <c r="D24" s="62">
        <v>0</v>
      </c>
      <c r="E24" s="62">
        <v>0</v>
      </c>
      <c r="F24" s="62">
        <v>0</v>
      </c>
      <c r="G24" s="62">
        <f>B24+E24</f>
        <v>66009609.870000005</v>
      </c>
      <c r="H24" s="62">
        <f>C24+F24</f>
        <v>0</v>
      </c>
      <c r="I24" s="62">
        <f t="shared" si="4"/>
        <v>66009609.870000005</v>
      </c>
    </row>
    <row r="25" spans="1:9" ht="14.45" x14ac:dyDescent="0.3">
      <c r="A25" s="65" t="s">
        <v>51</v>
      </c>
      <c r="B25" s="64">
        <v>155333122.24000001</v>
      </c>
      <c r="C25" s="64">
        <v>0</v>
      </c>
      <c r="D25" s="64">
        <v>0</v>
      </c>
      <c r="E25" s="64">
        <v>0</v>
      </c>
      <c r="F25" s="64">
        <v>0</v>
      </c>
      <c r="G25" s="64">
        <f t="shared" ref="G25:I25" si="5">SUM(G23:G24)</f>
        <v>155333122.24000001</v>
      </c>
      <c r="H25" s="64">
        <f t="shared" si="5"/>
        <v>0</v>
      </c>
      <c r="I25" s="64">
        <f t="shared" si="5"/>
        <v>155333122.24000001</v>
      </c>
    </row>
    <row r="26" spans="1:9" ht="14.45" x14ac:dyDescent="0.3">
      <c r="A26" s="66" t="s">
        <v>52</v>
      </c>
      <c r="B26" s="67"/>
      <c r="C26" s="67"/>
      <c r="D26" s="67"/>
      <c r="E26" s="67"/>
      <c r="F26" s="67"/>
      <c r="G26" s="67"/>
      <c r="H26" s="67"/>
      <c r="I26" s="67"/>
    </row>
    <row r="27" spans="1:9" ht="14.45" x14ac:dyDescent="0.3">
      <c r="A27" s="65" t="s">
        <v>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f>B27+E27</f>
        <v>0</v>
      </c>
      <c r="H27" s="64">
        <f>C27+F27</f>
        <v>0</v>
      </c>
      <c r="I27" s="64">
        <f t="shared" ref="I27:I39" si="6">SUM(G27:H27)</f>
        <v>0</v>
      </c>
    </row>
    <row r="28" spans="1:9" ht="14.45" x14ac:dyDescent="0.3">
      <c r="A28" s="65" t="s">
        <v>415</v>
      </c>
      <c r="B28" s="64">
        <v>-24054569</v>
      </c>
      <c r="C28" s="64">
        <v>0</v>
      </c>
      <c r="D28" s="64">
        <v>0</v>
      </c>
      <c r="E28" s="64">
        <v>0</v>
      </c>
      <c r="F28" s="64">
        <v>0</v>
      </c>
      <c r="G28" s="64">
        <f>B28+E28</f>
        <v>-24054569</v>
      </c>
      <c r="H28" s="64">
        <f>C28+F28</f>
        <v>0</v>
      </c>
      <c r="I28" s="64">
        <f t="shared" si="6"/>
        <v>-24054569</v>
      </c>
    </row>
    <row r="29" spans="1:9" ht="13.9" customHeight="1" x14ac:dyDescent="0.3">
      <c r="A29" s="65" t="s">
        <v>54</v>
      </c>
      <c r="B29" s="64">
        <v>2451377.19</v>
      </c>
      <c r="C29" s="64">
        <v>0</v>
      </c>
      <c r="D29" s="64">
        <v>0</v>
      </c>
      <c r="E29" s="64">
        <v>0</v>
      </c>
      <c r="F29" s="64">
        <v>0</v>
      </c>
      <c r="G29" s="64">
        <f t="shared" ref="G29:H39" si="7">B29+E29</f>
        <v>2451377.19</v>
      </c>
      <c r="H29" s="64">
        <f t="shared" si="7"/>
        <v>0</v>
      </c>
      <c r="I29" s="64">
        <f t="shared" si="6"/>
        <v>2451377.19</v>
      </c>
    </row>
    <row r="30" spans="1:9" ht="14.45" x14ac:dyDescent="0.3">
      <c r="A30" s="65" t="s">
        <v>55</v>
      </c>
      <c r="B30" s="64">
        <v>12237816.219999999</v>
      </c>
      <c r="C30" s="64">
        <v>0</v>
      </c>
      <c r="D30" s="64">
        <v>0</v>
      </c>
      <c r="E30" s="64">
        <v>0</v>
      </c>
      <c r="F30" s="64">
        <v>0</v>
      </c>
      <c r="G30" s="64">
        <f t="shared" si="7"/>
        <v>12237816.219999999</v>
      </c>
      <c r="H30" s="64">
        <f>C30+F30</f>
        <v>0</v>
      </c>
      <c r="I30" s="64">
        <f t="shared" si="6"/>
        <v>12237816.219999999</v>
      </c>
    </row>
    <row r="31" spans="1:9" ht="14.45" x14ac:dyDescent="0.3">
      <c r="A31" s="65" t="s">
        <v>56</v>
      </c>
      <c r="B31" s="64">
        <v>18352787.670000002</v>
      </c>
      <c r="C31" s="64">
        <v>0</v>
      </c>
      <c r="D31" s="64">
        <v>0</v>
      </c>
      <c r="E31" s="64">
        <v>0</v>
      </c>
      <c r="F31" s="64">
        <v>0</v>
      </c>
      <c r="G31" s="64">
        <f t="shared" si="7"/>
        <v>18352787.670000002</v>
      </c>
      <c r="H31" s="64">
        <f t="shared" si="7"/>
        <v>0</v>
      </c>
      <c r="I31" s="64">
        <f t="shared" si="6"/>
        <v>18352787.670000002</v>
      </c>
    </row>
    <row r="32" spans="1:9" ht="14.45" x14ac:dyDescent="0.3">
      <c r="A32" s="65" t="s">
        <v>411</v>
      </c>
      <c r="B32" s="79">
        <v>84129102.099999994</v>
      </c>
      <c r="C32" s="64">
        <v>0</v>
      </c>
      <c r="D32" s="64">
        <v>0</v>
      </c>
      <c r="E32" s="64">
        <v>0</v>
      </c>
      <c r="F32" s="64">
        <v>0</v>
      </c>
      <c r="G32" s="64">
        <f t="shared" si="7"/>
        <v>84129102.099999994</v>
      </c>
      <c r="H32" s="64">
        <f t="shared" si="7"/>
        <v>0</v>
      </c>
      <c r="I32" s="64">
        <f t="shared" si="6"/>
        <v>84129102.099999994</v>
      </c>
    </row>
    <row r="33" spans="1:9" ht="14.45" x14ac:dyDescent="0.3">
      <c r="A33" s="65" t="s">
        <v>412</v>
      </c>
      <c r="B33" s="79">
        <v>29059353</v>
      </c>
      <c r="C33" s="64">
        <v>0</v>
      </c>
      <c r="D33" s="64">
        <v>0</v>
      </c>
      <c r="E33" s="64">
        <v>0</v>
      </c>
      <c r="F33" s="64">
        <v>0</v>
      </c>
      <c r="G33" s="64">
        <f t="shared" si="7"/>
        <v>29059353</v>
      </c>
      <c r="H33" s="64">
        <f t="shared" si="7"/>
        <v>0</v>
      </c>
      <c r="I33" s="64">
        <f t="shared" si="6"/>
        <v>29059353</v>
      </c>
    </row>
    <row r="34" spans="1:9" ht="14.45" x14ac:dyDescent="0.3">
      <c r="A34" s="65" t="s">
        <v>57</v>
      </c>
      <c r="B34" s="64">
        <v>0</v>
      </c>
      <c r="C34" s="64">
        <v>909870.97</v>
      </c>
      <c r="D34" s="64">
        <v>0</v>
      </c>
      <c r="E34" s="64">
        <v>0</v>
      </c>
      <c r="F34" s="64">
        <v>0</v>
      </c>
      <c r="G34" s="64">
        <f t="shared" si="7"/>
        <v>0</v>
      </c>
      <c r="H34" s="64">
        <f t="shared" si="7"/>
        <v>909870.97</v>
      </c>
      <c r="I34" s="64">
        <f t="shared" si="6"/>
        <v>909870.97</v>
      </c>
    </row>
    <row r="35" spans="1:9" ht="14.45" x14ac:dyDescent="0.3">
      <c r="A35" s="65" t="s">
        <v>58</v>
      </c>
      <c r="B35" s="64">
        <v>0</v>
      </c>
      <c r="C35" s="64">
        <v>3456834.2</v>
      </c>
      <c r="D35" s="64">
        <v>0</v>
      </c>
      <c r="E35" s="64">
        <v>0</v>
      </c>
      <c r="F35" s="64">
        <v>0</v>
      </c>
      <c r="G35" s="64">
        <f t="shared" si="7"/>
        <v>0</v>
      </c>
      <c r="H35" s="64">
        <f t="shared" si="7"/>
        <v>3456834.2</v>
      </c>
      <c r="I35" s="64">
        <f t="shared" si="6"/>
        <v>3456834.2</v>
      </c>
    </row>
    <row r="36" spans="1:9" ht="14.45" x14ac:dyDescent="0.3">
      <c r="A36" s="65" t="s">
        <v>59</v>
      </c>
      <c r="B36" s="64">
        <v>0</v>
      </c>
      <c r="C36" s="64">
        <v>981624</v>
      </c>
      <c r="D36" s="64">
        <v>0</v>
      </c>
      <c r="E36" s="64">
        <v>0</v>
      </c>
      <c r="F36" s="64">
        <v>0</v>
      </c>
      <c r="G36" s="64">
        <f t="shared" si="7"/>
        <v>0</v>
      </c>
      <c r="H36" s="64">
        <f t="shared" si="7"/>
        <v>981624</v>
      </c>
      <c r="I36" s="64">
        <f t="shared" si="6"/>
        <v>981624</v>
      </c>
    </row>
    <row r="37" spans="1:9" ht="14.45" x14ac:dyDescent="0.3">
      <c r="A37" s="65" t="s">
        <v>60</v>
      </c>
      <c r="B37" s="64">
        <v>0</v>
      </c>
      <c r="C37" s="64">
        <v>5860023.4800000004</v>
      </c>
      <c r="D37" s="64">
        <v>0</v>
      </c>
      <c r="E37" s="64">
        <v>0</v>
      </c>
      <c r="F37" s="64">
        <v>0</v>
      </c>
      <c r="G37" s="64">
        <f t="shared" si="7"/>
        <v>0</v>
      </c>
      <c r="H37" s="64">
        <f t="shared" si="7"/>
        <v>5860023.4800000004</v>
      </c>
      <c r="I37" s="64">
        <f t="shared" si="6"/>
        <v>5860023.4800000004</v>
      </c>
    </row>
    <row r="38" spans="1:9" ht="14.45" x14ac:dyDescent="0.3">
      <c r="A38" s="65" t="s">
        <v>61</v>
      </c>
      <c r="B38" s="64">
        <v>0</v>
      </c>
      <c r="C38" s="64">
        <v>-26594420.23</v>
      </c>
      <c r="D38" s="64">
        <v>0</v>
      </c>
      <c r="E38" s="64">
        <v>0</v>
      </c>
      <c r="F38" s="64">
        <v>0</v>
      </c>
      <c r="G38" s="64">
        <f t="shared" si="7"/>
        <v>0</v>
      </c>
      <c r="H38" s="64">
        <f t="shared" si="7"/>
        <v>-26594420.23</v>
      </c>
      <c r="I38" s="64">
        <f t="shared" si="6"/>
        <v>-26594420.23</v>
      </c>
    </row>
    <row r="39" spans="1:9" ht="14.45" x14ac:dyDescent="0.3">
      <c r="A39" s="65" t="s">
        <v>410</v>
      </c>
      <c r="B39" s="62">
        <v>0</v>
      </c>
      <c r="C39" s="62">
        <v>-10523931</v>
      </c>
      <c r="D39" s="62">
        <v>0</v>
      </c>
      <c r="E39" s="62">
        <v>0</v>
      </c>
      <c r="F39" s="62">
        <v>0</v>
      </c>
      <c r="G39" s="62">
        <f t="shared" si="7"/>
        <v>0</v>
      </c>
      <c r="H39" s="62">
        <f t="shared" si="7"/>
        <v>-10523931</v>
      </c>
      <c r="I39" s="62">
        <f t="shared" si="6"/>
        <v>-10523931</v>
      </c>
    </row>
    <row r="40" spans="1:9" ht="14.45" x14ac:dyDescent="0.3">
      <c r="A40" s="65" t="s">
        <v>62</v>
      </c>
      <c r="B40" s="64">
        <v>122175867.17999999</v>
      </c>
      <c r="C40" s="64">
        <v>-25909998.579999998</v>
      </c>
      <c r="D40" s="64">
        <v>0</v>
      </c>
      <c r="E40" s="64">
        <v>0</v>
      </c>
      <c r="F40" s="64">
        <v>0</v>
      </c>
      <c r="G40" s="64">
        <f t="shared" ref="G40:I40" si="8">SUM(G27:G39)</f>
        <v>122175867.17999999</v>
      </c>
      <c r="H40" s="64">
        <f t="shared" si="8"/>
        <v>-25909998.579999998</v>
      </c>
      <c r="I40" s="64">
        <f t="shared" si="8"/>
        <v>96265868.599999994</v>
      </c>
    </row>
    <row r="41" spans="1:9" ht="14.45" x14ac:dyDescent="0.3">
      <c r="A41" s="61" t="s">
        <v>63</v>
      </c>
      <c r="B41" s="74">
        <v>2443083187.8299994</v>
      </c>
      <c r="C41" s="74">
        <v>850747677.08999979</v>
      </c>
      <c r="D41" s="74">
        <v>0</v>
      </c>
      <c r="E41" s="74">
        <v>0</v>
      </c>
      <c r="F41" s="74">
        <v>0</v>
      </c>
      <c r="G41" s="74">
        <f t="shared" ref="G41:I41" si="9">G18+G21+G25+G40</f>
        <v>2443083187.8299994</v>
      </c>
      <c r="H41" s="74">
        <f t="shared" si="9"/>
        <v>850747677.08999979</v>
      </c>
      <c r="I41" s="74">
        <f t="shared" si="9"/>
        <v>3293830864.9199996</v>
      </c>
    </row>
    <row r="42" spans="1:9" ht="14.45" x14ac:dyDescent="0.3">
      <c r="A42" s="63"/>
      <c r="B42" s="67"/>
      <c r="C42" s="67"/>
      <c r="D42" s="67"/>
      <c r="E42" s="67"/>
      <c r="F42" s="67"/>
      <c r="G42" s="67"/>
      <c r="H42" s="67"/>
      <c r="I42" s="67"/>
    </row>
    <row r="43" spans="1:9" ht="14.45" x14ac:dyDescent="0.3">
      <c r="A43" s="61" t="s">
        <v>64</v>
      </c>
      <c r="B43" s="67"/>
      <c r="C43" s="67"/>
      <c r="D43" s="67"/>
      <c r="E43" s="67"/>
      <c r="F43" s="67"/>
      <c r="G43" s="67"/>
      <c r="H43" s="67"/>
      <c r="I43" s="67"/>
    </row>
    <row r="44" spans="1:9" ht="14.45" x14ac:dyDescent="0.3">
      <c r="A44" s="66" t="s">
        <v>65</v>
      </c>
      <c r="B44" s="67"/>
      <c r="C44" s="67"/>
      <c r="D44" s="67"/>
      <c r="E44" s="67"/>
      <c r="F44" s="67"/>
      <c r="G44" s="67"/>
      <c r="H44" s="67"/>
      <c r="I44" s="67"/>
    </row>
    <row r="45" spans="1:9" ht="14.45" x14ac:dyDescent="0.3">
      <c r="A45" s="65" t="s">
        <v>66</v>
      </c>
      <c r="B45" s="64">
        <v>79334191.840000004</v>
      </c>
      <c r="C45" s="64">
        <v>0</v>
      </c>
      <c r="D45" s="64">
        <v>0</v>
      </c>
      <c r="E45" s="64">
        <v>0</v>
      </c>
      <c r="F45" s="64">
        <v>0</v>
      </c>
      <c r="G45" s="64">
        <f>B45+E45</f>
        <v>79334191.840000004</v>
      </c>
      <c r="H45" s="64">
        <f>C45+F45</f>
        <v>0</v>
      </c>
      <c r="I45" s="64">
        <f t="shared" ref="I45:I46" si="10">SUM(G45:H45)</f>
        <v>79334191.840000004</v>
      </c>
    </row>
    <row r="46" spans="1:9" ht="14.45" x14ac:dyDescent="0.3">
      <c r="A46" s="65" t="s">
        <v>67</v>
      </c>
      <c r="B46" s="62">
        <v>124839938.44999999</v>
      </c>
      <c r="C46" s="62">
        <v>0</v>
      </c>
      <c r="D46" s="62">
        <v>0</v>
      </c>
      <c r="E46" s="62">
        <v>0</v>
      </c>
      <c r="F46" s="62">
        <v>0</v>
      </c>
      <c r="G46" s="62">
        <f>B46+E46</f>
        <v>124839938.44999999</v>
      </c>
      <c r="H46" s="62">
        <f>C46+F46</f>
        <v>0</v>
      </c>
      <c r="I46" s="62">
        <f t="shared" si="10"/>
        <v>124839938.44999999</v>
      </c>
    </row>
    <row r="47" spans="1:9" ht="14.45" x14ac:dyDescent="0.3">
      <c r="A47" s="65" t="s">
        <v>68</v>
      </c>
      <c r="B47" s="64">
        <v>204174130.28999999</v>
      </c>
      <c r="C47" s="64">
        <v>0</v>
      </c>
      <c r="D47" s="64">
        <v>0</v>
      </c>
      <c r="E47" s="64">
        <v>0</v>
      </c>
      <c r="F47" s="64">
        <v>0</v>
      </c>
      <c r="G47" s="64">
        <f t="shared" ref="G47:I47" si="11">SUM(G45:G46)</f>
        <v>204174130.28999999</v>
      </c>
      <c r="H47" s="64">
        <f t="shared" si="11"/>
        <v>0</v>
      </c>
      <c r="I47" s="64">
        <f t="shared" si="11"/>
        <v>204174130.28999999</v>
      </c>
    </row>
    <row r="48" spans="1:9" ht="14.45" x14ac:dyDescent="0.3">
      <c r="A48" s="66" t="s">
        <v>69</v>
      </c>
      <c r="B48" s="67"/>
      <c r="C48" s="67"/>
      <c r="D48" s="67"/>
      <c r="E48" s="67"/>
      <c r="F48" s="67"/>
      <c r="G48" s="67"/>
      <c r="H48" s="67"/>
      <c r="I48" s="67"/>
    </row>
    <row r="49" spans="1:9" ht="14.45" x14ac:dyDescent="0.3">
      <c r="A49" s="65" t="s">
        <v>70</v>
      </c>
      <c r="B49" s="79">
        <v>574163746.96999896</v>
      </c>
      <c r="C49" s="79">
        <v>0</v>
      </c>
      <c r="D49" s="79">
        <v>0</v>
      </c>
      <c r="E49" s="79">
        <v>0</v>
      </c>
      <c r="F49" s="79">
        <v>0</v>
      </c>
      <c r="G49" s="79">
        <f t="shared" ref="G49:H55" si="12">B49+E49</f>
        <v>574163746.96999896</v>
      </c>
      <c r="H49" s="79">
        <f t="shared" si="12"/>
        <v>0</v>
      </c>
      <c r="I49" s="79">
        <f t="shared" ref="I49:I55" si="13">SUM(G49:H49)</f>
        <v>574163746.96999896</v>
      </c>
    </row>
    <row r="50" spans="1:9" ht="14.45" x14ac:dyDescent="0.3">
      <c r="A50" s="65" t="s">
        <v>71</v>
      </c>
      <c r="B50" s="79">
        <v>17679050.599999901</v>
      </c>
      <c r="C50" s="79">
        <v>0</v>
      </c>
      <c r="D50" s="79">
        <v>0</v>
      </c>
      <c r="E50" s="79">
        <v>0</v>
      </c>
      <c r="F50" s="79">
        <v>0</v>
      </c>
      <c r="G50" s="79">
        <f t="shared" si="12"/>
        <v>17679050.599999901</v>
      </c>
      <c r="H50" s="79">
        <f t="shared" si="12"/>
        <v>0</v>
      </c>
      <c r="I50" s="79">
        <f t="shared" si="13"/>
        <v>17679050.599999901</v>
      </c>
    </row>
    <row r="51" spans="1:9" ht="14.45" x14ac:dyDescent="0.3">
      <c r="A51" s="65" t="s">
        <v>72</v>
      </c>
      <c r="B51" s="64">
        <v>0</v>
      </c>
      <c r="C51" s="64">
        <v>320916250.37999898</v>
      </c>
      <c r="D51" s="64">
        <v>0</v>
      </c>
      <c r="E51" s="64">
        <v>0</v>
      </c>
      <c r="F51" s="64">
        <v>0</v>
      </c>
      <c r="G51" s="64">
        <f t="shared" si="12"/>
        <v>0</v>
      </c>
      <c r="H51" s="64">
        <f t="shared" si="12"/>
        <v>320916250.37999898</v>
      </c>
      <c r="I51" s="64">
        <f t="shared" si="13"/>
        <v>320916250.37999898</v>
      </c>
    </row>
    <row r="52" spans="1:9" ht="14.45" x14ac:dyDescent="0.3">
      <c r="A52" s="65" t="s">
        <v>73</v>
      </c>
      <c r="B52" s="64">
        <v>0</v>
      </c>
      <c r="C52" s="64">
        <v>12060.45</v>
      </c>
      <c r="D52" s="64">
        <v>0</v>
      </c>
      <c r="E52" s="64">
        <v>0</v>
      </c>
      <c r="F52" s="64">
        <v>0</v>
      </c>
      <c r="G52" s="64">
        <f t="shared" si="12"/>
        <v>0</v>
      </c>
      <c r="H52" s="64">
        <f t="shared" si="12"/>
        <v>12060.45</v>
      </c>
      <c r="I52" s="64">
        <f t="shared" si="13"/>
        <v>12060.45</v>
      </c>
    </row>
    <row r="53" spans="1:9" ht="14.45" x14ac:dyDescent="0.3">
      <c r="A53" s="65" t="s">
        <v>74</v>
      </c>
      <c r="B53" s="64">
        <v>0</v>
      </c>
      <c r="C53" s="64">
        <v>-23472409.660000097</v>
      </c>
      <c r="D53" s="64">
        <v>0</v>
      </c>
      <c r="E53" s="64">
        <v>0</v>
      </c>
      <c r="F53" s="64">
        <v>0</v>
      </c>
      <c r="G53" s="64">
        <f t="shared" si="12"/>
        <v>0</v>
      </c>
      <c r="H53" s="64">
        <f t="shared" si="12"/>
        <v>-23472409.660000097</v>
      </c>
      <c r="I53" s="64">
        <f t="shared" si="13"/>
        <v>-23472409.660000097</v>
      </c>
    </row>
    <row r="54" spans="1:9" ht="14.45" x14ac:dyDescent="0.3">
      <c r="A54" s="65" t="s">
        <v>75</v>
      </c>
      <c r="B54" s="64">
        <v>0</v>
      </c>
      <c r="C54" s="64">
        <v>40421801.980000004</v>
      </c>
      <c r="D54" s="64">
        <v>0</v>
      </c>
      <c r="E54" s="64">
        <v>0</v>
      </c>
      <c r="F54" s="64">
        <v>0</v>
      </c>
      <c r="G54" s="64">
        <f t="shared" si="12"/>
        <v>0</v>
      </c>
      <c r="H54" s="64">
        <f t="shared" si="12"/>
        <v>40421801.980000004</v>
      </c>
      <c r="I54" s="64">
        <f t="shared" si="13"/>
        <v>40421801.980000004</v>
      </c>
    </row>
    <row r="55" spans="1:9" ht="14.45" x14ac:dyDescent="0.3">
      <c r="A55" s="65" t="s">
        <v>76</v>
      </c>
      <c r="B55" s="62">
        <v>0</v>
      </c>
      <c r="C55" s="62">
        <v>-41178651.090000004</v>
      </c>
      <c r="D55" s="62">
        <v>0</v>
      </c>
      <c r="E55" s="62">
        <v>0</v>
      </c>
      <c r="F55" s="62">
        <v>0</v>
      </c>
      <c r="G55" s="62">
        <f t="shared" si="12"/>
        <v>0</v>
      </c>
      <c r="H55" s="62">
        <f t="shared" si="12"/>
        <v>-41178651.090000004</v>
      </c>
      <c r="I55" s="62">
        <f t="shared" si="13"/>
        <v>-41178651.090000004</v>
      </c>
    </row>
    <row r="56" spans="1:9" ht="14.45" x14ac:dyDescent="0.3">
      <c r="A56" s="65" t="s">
        <v>77</v>
      </c>
      <c r="B56" s="64">
        <v>591842797.56999886</v>
      </c>
      <c r="C56" s="64">
        <v>296699052.05999887</v>
      </c>
      <c r="D56" s="64">
        <v>0</v>
      </c>
      <c r="E56" s="64">
        <v>0</v>
      </c>
      <c r="F56" s="64">
        <v>0</v>
      </c>
      <c r="G56" s="64">
        <f>SUM(G49:G55)</f>
        <v>591842797.56999886</v>
      </c>
      <c r="H56" s="64">
        <f t="shared" ref="H56:I56" si="14">SUM(H49:H55)</f>
        <v>296699052.05999887</v>
      </c>
      <c r="I56" s="64">
        <f t="shared" si="14"/>
        <v>888541849.62999785</v>
      </c>
    </row>
    <row r="57" spans="1:9" ht="14.45" x14ac:dyDescent="0.3">
      <c r="A57" s="66" t="s">
        <v>78</v>
      </c>
      <c r="B57" s="67"/>
      <c r="C57" s="67"/>
      <c r="D57" s="67"/>
      <c r="E57" s="67"/>
      <c r="F57" s="67"/>
      <c r="G57" s="67"/>
      <c r="H57" s="67"/>
      <c r="I57" s="67"/>
    </row>
    <row r="58" spans="1:9" ht="14.45" x14ac:dyDescent="0.3">
      <c r="A58" s="65" t="s">
        <v>79</v>
      </c>
      <c r="B58" s="62">
        <v>115807777.5999999</v>
      </c>
      <c r="C58" s="62">
        <v>0</v>
      </c>
      <c r="D58" s="62">
        <v>0</v>
      </c>
      <c r="E58" s="62">
        <v>0</v>
      </c>
      <c r="F58" s="62">
        <v>0</v>
      </c>
      <c r="G58" s="62">
        <f>B58+E58</f>
        <v>115807777.5999999</v>
      </c>
      <c r="H58" s="62">
        <f>C58+F58</f>
        <v>0</v>
      </c>
      <c r="I58" s="62">
        <f t="shared" ref="I58" si="15">SUM(G58:H58)</f>
        <v>115807777.5999999</v>
      </c>
    </row>
    <row r="59" spans="1:9" ht="14.45" x14ac:dyDescent="0.3">
      <c r="A59" s="65" t="s">
        <v>80</v>
      </c>
      <c r="B59" s="64">
        <v>115807777.5999999</v>
      </c>
      <c r="C59" s="64">
        <v>0</v>
      </c>
      <c r="D59" s="64">
        <v>0</v>
      </c>
      <c r="E59" s="64">
        <v>0</v>
      </c>
      <c r="F59" s="64">
        <v>0</v>
      </c>
      <c r="G59" s="64">
        <f t="shared" ref="G59:I59" si="16">SUM(G58)</f>
        <v>115807777.5999999</v>
      </c>
      <c r="H59" s="64">
        <f t="shared" si="16"/>
        <v>0</v>
      </c>
      <c r="I59" s="64">
        <f t="shared" si="16"/>
        <v>115807777.5999999</v>
      </c>
    </row>
    <row r="60" spans="1:9" ht="14.45" x14ac:dyDescent="0.3">
      <c r="A60" s="66" t="s">
        <v>81</v>
      </c>
      <c r="B60" s="67"/>
      <c r="C60" s="67"/>
      <c r="D60" s="67"/>
      <c r="E60" s="67"/>
      <c r="F60" s="67"/>
      <c r="G60" s="67"/>
      <c r="H60" s="67"/>
      <c r="I60" s="67"/>
    </row>
    <row r="61" spans="1:9" ht="14.45" x14ac:dyDescent="0.3">
      <c r="A61" s="65" t="s">
        <v>82</v>
      </c>
      <c r="B61" s="62">
        <v>-77453659.509999901</v>
      </c>
      <c r="C61" s="62">
        <v>0</v>
      </c>
      <c r="D61" s="62">
        <v>0</v>
      </c>
      <c r="E61" s="62">
        <v>0</v>
      </c>
      <c r="F61" s="62">
        <v>0</v>
      </c>
      <c r="G61" s="62">
        <f>B61+E61</f>
        <v>-77453659.509999901</v>
      </c>
      <c r="H61" s="62">
        <f>C61+F61</f>
        <v>0</v>
      </c>
      <c r="I61" s="62">
        <f t="shared" ref="I61" si="17">SUM(G61:H61)</f>
        <v>-77453659.509999901</v>
      </c>
    </row>
    <row r="62" spans="1:9" ht="14.45" x14ac:dyDescent="0.3">
      <c r="A62" s="65" t="s">
        <v>83</v>
      </c>
      <c r="B62" s="64">
        <v>-77453659.509999901</v>
      </c>
      <c r="C62" s="64">
        <v>0</v>
      </c>
      <c r="D62" s="64">
        <v>0</v>
      </c>
      <c r="E62" s="64">
        <v>0</v>
      </c>
      <c r="F62" s="64">
        <v>0</v>
      </c>
      <c r="G62" s="64">
        <f t="shared" ref="G62:I62" si="18">SUM(G61)</f>
        <v>-77453659.509999901</v>
      </c>
      <c r="H62" s="64">
        <f t="shared" si="18"/>
        <v>0</v>
      </c>
      <c r="I62" s="64">
        <f t="shared" si="18"/>
        <v>-77453659.509999901</v>
      </c>
    </row>
    <row r="63" spans="1:9" ht="14.45" x14ac:dyDescent="0.3">
      <c r="A63" s="61" t="s">
        <v>84</v>
      </c>
      <c r="B63" s="72">
        <v>834371045.94999886</v>
      </c>
      <c r="C63" s="72">
        <v>296699052.05999887</v>
      </c>
      <c r="D63" s="72">
        <v>0</v>
      </c>
      <c r="E63" s="73">
        <v>0</v>
      </c>
      <c r="F63" s="73">
        <v>0</v>
      </c>
      <c r="G63" s="72">
        <f t="shared" ref="G63:I63" si="19">G47+G56+G59+G62</f>
        <v>834371045.94999886</v>
      </c>
      <c r="H63" s="72">
        <f t="shared" si="19"/>
        <v>296699052.05999887</v>
      </c>
      <c r="I63" s="72">
        <f t="shared" si="19"/>
        <v>1131070098.0099978</v>
      </c>
    </row>
    <row r="64" spans="1:9" ht="14.45" x14ac:dyDescent="0.3">
      <c r="A64" s="63"/>
      <c r="B64" s="62"/>
      <c r="C64" s="62"/>
      <c r="D64" s="62"/>
      <c r="E64" s="62"/>
      <c r="F64" s="62"/>
      <c r="G64" s="62"/>
      <c r="H64" s="62"/>
      <c r="I64" s="62"/>
    </row>
    <row r="65" spans="1:9" thickBot="1" x14ac:dyDescent="0.35">
      <c r="A65" s="61" t="s">
        <v>85</v>
      </c>
      <c r="B65" s="60">
        <v>1608712141.8800006</v>
      </c>
      <c r="C65" s="60">
        <v>554048625.03000093</v>
      </c>
      <c r="D65" s="60">
        <v>0</v>
      </c>
      <c r="E65" s="60">
        <v>0</v>
      </c>
      <c r="F65" s="60">
        <v>0</v>
      </c>
      <c r="G65" s="60">
        <f t="shared" ref="G65:I65" si="20">G41-G63</f>
        <v>1608712141.8800006</v>
      </c>
      <c r="H65" s="60">
        <f t="shared" si="20"/>
        <v>554048625.03000093</v>
      </c>
      <c r="I65" s="60">
        <f t="shared" si="20"/>
        <v>2162760766.9100018</v>
      </c>
    </row>
    <row r="66" spans="1:9" thickTop="1" x14ac:dyDescent="0.3">
      <c r="A66" s="63"/>
      <c r="B66" s="67"/>
      <c r="C66" s="67"/>
      <c r="D66" s="67"/>
      <c r="E66" s="67"/>
      <c r="F66" s="67"/>
      <c r="G66" s="67"/>
      <c r="H66" s="67"/>
      <c r="I66" s="67"/>
    </row>
    <row r="67" spans="1:9" ht="14.45" x14ac:dyDescent="0.3">
      <c r="A67" s="61" t="s">
        <v>86</v>
      </c>
      <c r="B67" s="67"/>
      <c r="C67" s="67"/>
      <c r="D67" s="67"/>
      <c r="E67" s="67"/>
      <c r="F67" s="67"/>
      <c r="G67" s="67"/>
      <c r="H67" s="67"/>
      <c r="I67" s="67"/>
    </row>
    <row r="68" spans="1:9" ht="14.45" x14ac:dyDescent="0.3">
      <c r="A68" s="65" t="s">
        <v>87</v>
      </c>
      <c r="B68" s="67"/>
      <c r="C68" s="67"/>
      <c r="D68" s="67"/>
      <c r="E68" s="67"/>
      <c r="F68" s="67"/>
      <c r="G68" s="67"/>
      <c r="H68" s="67"/>
      <c r="I68" s="67"/>
    </row>
    <row r="69" spans="1:9" ht="14.45" x14ac:dyDescent="0.3">
      <c r="A69" s="66" t="s">
        <v>88</v>
      </c>
      <c r="B69" s="67"/>
      <c r="C69" s="67"/>
      <c r="D69" s="67"/>
      <c r="E69" s="67"/>
      <c r="F69" s="67"/>
      <c r="G69" s="67"/>
      <c r="H69" s="67"/>
      <c r="I69" s="67"/>
    </row>
    <row r="70" spans="1:9" ht="14.45" x14ac:dyDescent="0.3">
      <c r="A70" s="65" t="s">
        <v>89</v>
      </c>
      <c r="B70" s="64">
        <v>1705459.93</v>
      </c>
      <c r="C70" s="64">
        <v>0</v>
      </c>
      <c r="D70" s="64">
        <v>0</v>
      </c>
      <c r="E70" s="64">
        <v>0</v>
      </c>
      <c r="F70" s="64">
        <v>0</v>
      </c>
      <c r="G70" s="64">
        <f t="shared" ref="G70:H133" si="21">B70+E70</f>
        <v>1705459.93</v>
      </c>
      <c r="H70" s="64">
        <f t="shared" si="21"/>
        <v>0</v>
      </c>
      <c r="I70" s="64">
        <f t="shared" ref="I70:I133" si="22">SUM(G70:H70)</f>
        <v>1705459.93</v>
      </c>
    </row>
    <row r="71" spans="1:9" ht="14.45" x14ac:dyDescent="0.3">
      <c r="A71" s="65" t="s">
        <v>90</v>
      </c>
      <c r="B71" s="64">
        <v>9075848.9199999999</v>
      </c>
      <c r="C71" s="64">
        <v>0</v>
      </c>
      <c r="D71" s="64">
        <v>0</v>
      </c>
      <c r="E71" s="64">
        <v>0</v>
      </c>
      <c r="F71" s="64">
        <v>0</v>
      </c>
      <c r="G71" s="64">
        <f t="shared" si="21"/>
        <v>9075848.9199999999</v>
      </c>
      <c r="H71" s="64">
        <f t="shared" si="21"/>
        <v>0</v>
      </c>
      <c r="I71" s="64">
        <f t="shared" si="22"/>
        <v>9075848.9199999999</v>
      </c>
    </row>
    <row r="72" spans="1:9" ht="14.45" x14ac:dyDescent="0.3">
      <c r="A72" s="65" t="s">
        <v>91</v>
      </c>
      <c r="B72" s="64">
        <v>1790938.5299999998</v>
      </c>
      <c r="C72" s="64">
        <v>0</v>
      </c>
      <c r="D72" s="64">
        <v>0</v>
      </c>
      <c r="E72" s="64">
        <v>0</v>
      </c>
      <c r="F72" s="64">
        <v>0</v>
      </c>
      <c r="G72" s="64">
        <f t="shared" si="21"/>
        <v>1790938.5299999998</v>
      </c>
      <c r="H72" s="64">
        <f t="shared" si="21"/>
        <v>0</v>
      </c>
      <c r="I72" s="64">
        <f t="shared" si="22"/>
        <v>1790938.5299999998</v>
      </c>
    </row>
    <row r="73" spans="1:9" ht="14.45" x14ac:dyDescent="0.3">
      <c r="A73" s="65" t="s">
        <v>92</v>
      </c>
      <c r="B73" s="64">
        <v>11281398.83</v>
      </c>
      <c r="C73" s="64">
        <v>0</v>
      </c>
      <c r="D73" s="64">
        <v>0</v>
      </c>
      <c r="E73" s="64">
        <v>0</v>
      </c>
      <c r="F73" s="64">
        <v>0</v>
      </c>
      <c r="G73" s="64">
        <f t="shared" si="21"/>
        <v>11281398.83</v>
      </c>
      <c r="H73" s="64">
        <f t="shared" si="21"/>
        <v>0</v>
      </c>
      <c r="I73" s="64">
        <f t="shared" si="22"/>
        <v>11281398.83</v>
      </c>
    </row>
    <row r="74" spans="1:9" ht="14.45" x14ac:dyDescent="0.3">
      <c r="A74" s="65" t="s">
        <v>93</v>
      </c>
      <c r="B74" s="64">
        <v>71113.56</v>
      </c>
      <c r="C74" s="64">
        <v>0</v>
      </c>
      <c r="D74" s="64">
        <v>0</v>
      </c>
      <c r="E74" s="64">
        <v>0</v>
      </c>
      <c r="F74" s="64">
        <v>0</v>
      </c>
      <c r="G74" s="64">
        <f t="shared" si="21"/>
        <v>71113.56</v>
      </c>
      <c r="H74" s="64">
        <f t="shared" si="21"/>
        <v>0</v>
      </c>
      <c r="I74" s="64">
        <f t="shared" si="22"/>
        <v>71113.56</v>
      </c>
    </row>
    <row r="75" spans="1:9" ht="14.45" x14ac:dyDescent="0.3">
      <c r="A75" s="65" t="s">
        <v>94</v>
      </c>
      <c r="B75" s="64">
        <v>1708414.8900000001</v>
      </c>
      <c r="C75" s="64">
        <v>0</v>
      </c>
      <c r="D75" s="64">
        <v>0</v>
      </c>
      <c r="E75" s="64">
        <v>0</v>
      </c>
      <c r="F75" s="64">
        <v>0</v>
      </c>
      <c r="G75" s="64">
        <f t="shared" si="21"/>
        <v>1708414.8900000001</v>
      </c>
      <c r="H75" s="64">
        <f t="shared" si="21"/>
        <v>0</v>
      </c>
      <c r="I75" s="64">
        <f t="shared" si="22"/>
        <v>1708414.8900000001</v>
      </c>
    </row>
    <row r="76" spans="1:9" ht="14.45" x14ac:dyDescent="0.3">
      <c r="A76" s="65" t="s">
        <v>95</v>
      </c>
      <c r="B76" s="64">
        <v>1786439.169999999</v>
      </c>
      <c r="C76" s="64">
        <v>0</v>
      </c>
      <c r="D76" s="64">
        <v>0</v>
      </c>
      <c r="E76" s="64">
        <v>0</v>
      </c>
      <c r="F76" s="64">
        <v>0</v>
      </c>
      <c r="G76" s="64">
        <f t="shared" si="21"/>
        <v>1786439.169999999</v>
      </c>
      <c r="H76" s="64">
        <f t="shared" si="21"/>
        <v>0</v>
      </c>
      <c r="I76" s="64">
        <f t="shared" si="22"/>
        <v>1786439.169999999</v>
      </c>
    </row>
    <row r="77" spans="1:9" ht="14.45" x14ac:dyDescent="0.3">
      <c r="A77" s="65" t="s">
        <v>96</v>
      </c>
      <c r="B77" s="64">
        <v>13792262.879999999</v>
      </c>
      <c r="C77" s="64">
        <v>0</v>
      </c>
      <c r="D77" s="64">
        <v>0</v>
      </c>
      <c r="E77" s="64">
        <v>0</v>
      </c>
      <c r="F77" s="64">
        <v>0</v>
      </c>
      <c r="G77" s="64">
        <f t="shared" si="21"/>
        <v>13792262.879999999</v>
      </c>
      <c r="H77" s="64">
        <f t="shared" si="21"/>
        <v>0</v>
      </c>
      <c r="I77" s="64">
        <f t="shared" si="22"/>
        <v>13792262.879999999</v>
      </c>
    </row>
    <row r="78" spans="1:9" ht="14.45" x14ac:dyDescent="0.3">
      <c r="A78" s="65" t="s">
        <v>97</v>
      </c>
      <c r="B78" s="64">
        <v>9151400.6400000006</v>
      </c>
      <c r="C78" s="64">
        <v>0</v>
      </c>
      <c r="D78" s="64">
        <v>0</v>
      </c>
      <c r="E78" s="64">
        <v>0</v>
      </c>
      <c r="F78" s="64">
        <v>0</v>
      </c>
      <c r="G78" s="64">
        <f t="shared" si="21"/>
        <v>9151400.6400000006</v>
      </c>
      <c r="H78" s="64">
        <f t="shared" si="21"/>
        <v>0</v>
      </c>
      <c r="I78" s="64">
        <f t="shared" si="22"/>
        <v>9151400.6400000006</v>
      </c>
    </row>
    <row r="79" spans="1:9" ht="14.45" x14ac:dyDescent="0.3">
      <c r="A79" s="65" t="s">
        <v>98</v>
      </c>
      <c r="B79" s="64">
        <v>3636763.19</v>
      </c>
      <c r="C79" s="64">
        <v>0</v>
      </c>
      <c r="D79" s="64">
        <v>0</v>
      </c>
      <c r="E79" s="64">
        <v>0</v>
      </c>
      <c r="F79" s="64">
        <v>0</v>
      </c>
      <c r="G79" s="64">
        <f t="shared" si="21"/>
        <v>3636763.19</v>
      </c>
      <c r="H79" s="64">
        <f t="shared" si="21"/>
        <v>0</v>
      </c>
      <c r="I79" s="64">
        <f t="shared" si="22"/>
        <v>3636763.19</v>
      </c>
    </row>
    <row r="80" spans="1:9" ht="14.45" x14ac:dyDescent="0.3">
      <c r="A80" s="65" t="s">
        <v>99</v>
      </c>
      <c r="B80" s="64">
        <v>2191352.61</v>
      </c>
      <c r="C80" s="64">
        <v>0</v>
      </c>
      <c r="D80" s="64">
        <v>0</v>
      </c>
      <c r="E80" s="64">
        <v>0</v>
      </c>
      <c r="F80" s="64">
        <v>0</v>
      </c>
      <c r="G80" s="64">
        <f t="shared" si="21"/>
        <v>2191352.61</v>
      </c>
      <c r="H80" s="64">
        <f t="shared" si="21"/>
        <v>0</v>
      </c>
      <c r="I80" s="64">
        <f t="shared" si="22"/>
        <v>2191352.61</v>
      </c>
    </row>
    <row r="81" spans="1:9" ht="14.45" x14ac:dyDescent="0.3">
      <c r="A81" s="65" t="s">
        <v>100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f t="shared" si="21"/>
        <v>0</v>
      </c>
      <c r="H81" s="64">
        <f t="shared" si="21"/>
        <v>0</v>
      </c>
      <c r="I81" s="64">
        <f t="shared" si="22"/>
        <v>0</v>
      </c>
    </row>
    <row r="82" spans="1:9" ht="14.45" x14ac:dyDescent="0.3">
      <c r="A82" s="65" t="s">
        <v>101</v>
      </c>
      <c r="B82" s="64">
        <v>3603019.8699999899</v>
      </c>
      <c r="C82" s="64">
        <v>0</v>
      </c>
      <c r="D82" s="64">
        <v>0</v>
      </c>
      <c r="E82" s="64">
        <v>0</v>
      </c>
      <c r="F82" s="64">
        <v>0</v>
      </c>
      <c r="G82" s="64">
        <f t="shared" si="21"/>
        <v>3603019.8699999899</v>
      </c>
      <c r="H82" s="64">
        <f t="shared" si="21"/>
        <v>0</v>
      </c>
      <c r="I82" s="64">
        <f t="shared" si="22"/>
        <v>3603019.8699999899</v>
      </c>
    </row>
    <row r="83" spans="1:9" ht="14.45" x14ac:dyDescent="0.3">
      <c r="A83" s="65" t="s">
        <v>102</v>
      </c>
      <c r="B83" s="64">
        <v>234879.239999999</v>
      </c>
      <c r="C83" s="64">
        <v>0</v>
      </c>
      <c r="D83" s="64">
        <v>0</v>
      </c>
      <c r="E83" s="64">
        <v>0</v>
      </c>
      <c r="F83" s="64">
        <v>0</v>
      </c>
      <c r="G83" s="64">
        <f t="shared" si="21"/>
        <v>234879.239999999</v>
      </c>
      <c r="H83" s="64">
        <f t="shared" si="21"/>
        <v>0</v>
      </c>
      <c r="I83" s="64">
        <f t="shared" si="22"/>
        <v>234879.239999999</v>
      </c>
    </row>
    <row r="84" spans="1:9" ht="14.45" x14ac:dyDescent="0.3">
      <c r="A84" s="65" t="s">
        <v>103</v>
      </c>
      <c r="B84" s="64">
        <v>2591276.63</v>
      </c>
      <c r="C84" s="64">
        <v>0</v>
      </c>
      <c r="D84" s="64">
        <v>0</v>
      </c>
      <c r="E84" s="64">
        <v>0</v>
      </c>
      <c r="F84" s="64">
        <v>0</v>
      </c>
      <c r="G84" s="64">
        <f t="shared" si="21"/>
        <v>2591276.63</v>
      </c>
      <c r="H84" s="64">
        <f t="shared" si="21"/>
        <v>0</v>
      </c>
      <c r="I84" s="64">
        <f t="shared" si="22"/>
        <v>2591276.63</v>
      </c>
    </row>
    <row r="85" spans="1:9" ht="14.45" x14ac:dyDescent="0.3">
      <c r="A85" s="65" t="s">
        <v>104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f t="shared" si="21"/>
        <v>0</v>
      </c>
      <c r="H85" s="64">
        <f t="shared" si="21"/>
        <v>0</v>
      </c>
      <c r="I85" s="64">
        <f t="shared" si="22"/>
        <v>0</v>
      </c>
    </row>
    <row r="86" spans="1:9" ht="14.45" x14ac:dyDescent="0.3">
      <c r="A86" s="65" t="s">
        <v>105</v>
      </c>
      <c r="B86" s="64">
        <v>328602.71000000002</v>
      </c>
      <c r="C86" s="64">
        <v>0</v>
      </c>
      <c r="D86" s="64">
        <v>0</v>
      </c>
      <c r="E86" s="64">
        <v>0</v>
      </c>
      <c r="F86" s="64">
        <v>0</v>
      </c>
      <c r="G86" s="64">
        <f t="shared" si="21"/>
        <v>328602.71000000002</v>
      </c>
      <c r="H86" s="64">
        <f t="shared" si="21"/>
        <v>0</v>
      </c>
      <c r="I86" s="64">
        <f t="shared" si="22"/>
        <v>328602.71000000002</v>
      </c>
    </row>
    <row r="87" spans="1:9" ht="14.45" x14ac:dyDescent="0.3">
      <c r="A87" s="65" t="s">
        <v>106</v>
      </c>
      <c r="B87" s="64">
        <v>328234.04000000004</v>
      </c>
      <c r="C87" s="64">
        <v>0</v>
      </c>
      <c r="D87" s="64">
        <v>0</v>
      </c>
      <c r="E87" s="64">
        <v>0</v>
      </c>
      <c r="F87" s="64">
        <v>0</v>
      </c>
      <c r="G87" s="64">
        <f t="shared" si="21"/>
        <v>328234.04000000004</v>
      </c>
      <c r="H87" s="64">
        <f t="shared" si="21"/>
        <v>0</v>
      </c>
      <c r="I87" s="64">
        <f t="shared" si="22"/>
        <v>328234.04000000004</v>
      </c>
    </row>
    <row r="88" spans="1:9" ht="14.45" x14ac:dyDescent="0.3">
      <c r="A88" s="65" t="s">
        <v>107</v>
      </c>
      <c r="B88" s="64">
        <v>520394.54000000004</v>
      </c>
      <c r="C88" s="64">
        <v>0</v>
      </c>
      <c r="D88" s="64">
        <v>0</v>
      </c>
      <c r="E88" s="64">
        <v>0</v>
      </c>
      <c r="F88" s="64">
        <v>0</v>
      </c>
      <c r="G88" s="64">
        <f t="shared" si="21"/>
        <v>520394.54000000004</v>
      </c>
      <c r="H88" s="64">
        <f t="shared" si="21"/>
        <v>0</v>
      </c>
      <c r="I88" s="64">
        <f t="shared" si="22"/>
        <v>520394.54000000004</v>
      </c>
    </row>
    <row r="89" spans="1:9" ht="14.45" x14ac:dyDescent="0.3">
      <c r="A89" s="65" t="s">
        <v>108</v>
      </c>
      <c r="B89" s="64">
        <v>1300141.4100000001</v>
      </c>
      <c r="C89" s="64">
        <v>0</v>
      </c>
      <c r="D89" s="64">
        <v>0</v>
      </c>
      <c r="E89" s="64">
        <v>0</v>
      </c>
      <c r="F89" s="64">
        <v>0</v>
      </c>
      <c r="G89" s="64">
        <f t="shared" si="21"/>
        <v>1300141.4100000001</v>
      </c>
      <c r="H89" s="64">
        <f t="shared" si="21"/>
        <v>0</v>
      </c>
      <c r="I89" s="64">
        <f t="shared" si="22"/>
        <v>1300141.4100000001</v>
      </c>
    </row>
    <row r="90" spans="1:9" ht="14.45" x14ac:dyDescent="0.3">
      <c r="A90" s="65" t="s">
        <v>109</v>
      </c>
      <c r="B90" s="64">
        <v>4053076.62</v>
      </c>
      <c r="C90" s="64">
        <v>0</v>
      </c>
      <c r="D90" s="64">
        <v>0</v>
      </c>
      <c r="E90" s="64">
        <v>0</v>
      </c>
      <c r="F90" s="64">
        <v>0</v>
      </c>
      <c r="G90" s="64">
        <f t="shared" si="21"/>
        <v>4053076.62</v>
      </c>
      <c r="H90" s="64">
        <f t="shared" si="21"/>
        <v>0</v>
      </c>
      <c r="I90" s="64">
        <f t="shared" si="22"/>
        <v>4053076.62</v>
      </c>
    </row>
    <row r="91" spans="1:9" ht="14.45" x14ac:dyDescent="0.3">
      <c r="A91" s="65" t="s">
        <v>110</v>
      </c>
      <c r="B91" s="64">
        <v>3158356.76</v>
      </c>
      <c r="C91" s="64">
        <v>0</v>
      </c>
      <c r="D91" s="64">
        <v>0</v>
      </c>
      <c r="E91" s="64">
        <v>0</v>
      </c>
      <c r="F91" s="64">
        <v>0</v>
      </c>
      <c r="G91" s="64">
        <f t="shared" si="21"/>
        <v>3158356.76</v>
      </c>
      <c r="H91" s="64">
        <f t="shared" si="21"/>
        <v>0</v>
      </c>
      <c r="I91" s="64">
        <f t="shared" si="22"/>
        <v>3158356.76</v>
      </c>
    </row>
    <row r="92" spans="1:9" ht="14.45" x14ac:dyDescent="0.3">
      <c r="A92" s="65" t="s">
        <v>111</v>
      </c>
      <c r="B92" s="64">
        <v>10960994.25</v>
      </c>
      <c r="C92" s="64">
        <v>0</v>
      </c>
      <c r="D92" s="64">
        <v>0</v>
      </c>
      <c r="E92" s="64">
        <v>0</v>
      </c>
      <c r="F92" s="64">
        <v>0</v>
      </c>
      <c r="G92" s="64">
        <f t="shared" si="21"/>
        <v>10960994.25</v>
      </c>
      <c r="H92" s="64">
        <f t="shared" si="21"/>
        <v>0</v>
      </c>
      <c r="I92" s="64">
        <f t="shared" si="22"/>
        <v>10960994.25</v>
      </c>
    </row>
    <row r="93" spans="1:9" ht="14.45" x14ac:dyDescent="0.3">
      <c r="A93" s="65" t="s">
        <v>112</v>
      </c>
      <c r="B93" s="64">
        <v>5198886.7699999996</v>
      </c>
      <c r="C93" s="64">
        <v>0</v>
      </c>
      <c r="D93" s="64">
        <v>0</v>
      </c>
      <c r="E93" s="64">
        <v>0</v>
      </c>
      <c r="F93" s="64">
        <v>0</v>
      </c>
      <c r="G93" s="64">
        <f t="shared" si="21"/>
        <v>5198886.7699999996</v>
      </c>
      <c r="H93" s="64">
        <f t="shared" si="21"/>
        <v>0</v>
      </c>
      <c r="I93" s="64">
        <f t="shared" si="22"/>
        <v>5198886.7699999996</v>
      </c>
    </row>
    <row r="94" spans="1:9" ht="14.45" x14ac:dyDescent="0.3">
      <c r="A94" s="65" t="s">
        <v>113</v>
      </c>
      <c r="B94" s="64">
        <v>6931079.6099999994</v>
      </c>
      <c r="C94" s="64">
        <v>0</v>
      </c>
      <c r="D94" s="64">
        <v>0</v>
      </c>
      <c r="E94" s="64">
        <v>0</v>
      </c>
      <c r="F94" s="64">
        <v>0</v>
      </c>
      <c r="G94" s="64">
        <f t="shared" si="21"/>
        <v>6931079.6099999994</v>
      </c>
      <c r="H94" s="64">
        <f t="shared" si="21"/>
        <v>0</v>
      </c>
      <c r="I94" s="64">
        <f t="shared" si="22"/>
        <v>6931079.6099999994</v>
      </c>
    </row>
    <row r="95" spans="1:9" ht="14.45" x14ac:dyDescent="0.3">
      <c r="A95" s="65" t="s">
        <v>114</v>
      </c>
      <c r="B95" s="64">
        <v>656043.00999999896</v>
      </c>
      <c r="C95" s="64">
        <v>0</v>
      </c>
      <c r="D95" s="64">
        <v>0</v>
      </c>
      <c r="E95" s="64">
        <v>0</v>
      </c>
      <c r="F95" s="64">
        <v>0</v>
      </c>
      <c r="G95" s="64">
        <f t="shared" si="21"/>
        <v>656043.00999999896</v>
      </c>
      <c r="H95" s="64">
        <f t="shared" si="21"/>
        <v>0</v>
      </c>
      <c r="I95" s="64">
        <f t="shared" si="22"/>
        <v>656043.00999999896</v>
      </c>
    </row>
    <row r="96" spans="1:9" ht="14.45" x14ac:dyDescent="0.3">
      <c r="A96" s="65" t="s">
        <v>115</v>
      </c>
      <c r="B96" s="64">
        <v>754813.82999999903</v>
      </c>
      <c r="C96" s="64">
        <v>0</v>
      </c>
      <c r="D96" s="64">
        <v>0</v>
      </c>
      <c r="E96" s="64">
        <v>0</v>
      </c>
      <c r="F96" s="64">
        <v>0</v>
      </c>
      <c r="G96" s="64">
        <f t="shared" si="21"/>
        <v>754813.82999999903</v>
      </c>
      <c r="H96" s="64">
        <f t="shared" si="21"/>
        <v>0</v>
      </c>
      <c r="I96" s="64">
        <f t="shared" si="22"/>
        <v>754813.82999999903</v>
      </c>
    </row>
    <row r="97" spans="1:9" ht="14.45" x14ac:dyDescent="0.3">
      <c r="A97" s="65" t="s">
        <v>116</v>
      </c>
      <c r="B97" s="64">
        <v>29404801.75</v>
      </c>
      <c r="C97" s="64">
        <v>0</v>
      </c>
      <c r="D97" s="64">
        <v>0</v>
      </c>
      <c r="E97" s="64">
        <v>0</v>
      </c>
      <c r="F97" s="64">
        <v>0</v>
      </c>
      <c r="G97" s="64">
        <f t="shared" si="21"/>
        <v>29404801.75</v>
      </c>
      <c r="H97" s="64">
        <f t="shared" si="21"/>
        <v>0</v>
      </c>
      <c r="I97" s="64">
        <f t="shared" si="22"/>
        <v>29404801.75</v>
      </c>
    </row>
    <row r="98" spans="1:9" ht="14.45" x14ac:dyDescent="0.3">
      <c r="A98" s="65" t="s">
        <v>117</v>
      </c>
      <c r="B98" s="64">
        <v>842726.25</v>
      </c>
      <c r="C98" s="64">
        <v>0</v>
      </c>
      <c r="D98" s="64">
        <v>0</v>
      </c>
      <c r="E98" s="64">
        <v>0</v>
      </c>
      <c r="F98" s="64">
        <v>0</v>
      </c>
      <c r="G98" s="64">
        <f t="shared" si="21"/>
        <v>842726.25</v>
      </c>
      <c r="H98" s="64">
        <f t="shared" si="21"/>
        <v>0</v>
      </c>
      <c r="I98" s="64">
        <f t="shared" si="22"/>
        <v>842726.25</v>
      </c>
    </row>
    <row r="99" spans="1:9" ht="14.45" x14ac:dyDescent="0.3">
      <c r="A99" s="65" t="s">
        <v>118</v>
      </c>
      <c r="B99" s="64">
        <v>109272.45</v>
      </c>
      <c r="C99" s="64">
        <v>0</v>
      </c>
      <c r="D99" s="64">
        <v>0</v>
      </c>
      <c r="E99" s="64">
        <v>0</v>
      </c>
      <c r="F99" s="64">
        <v>0</v>
      </c>
      <c r="G99" s="64">
        <f t="shared" si="21"/>
        <v>109272.45</v>
      </c>
      <c r="H99" s="64">
        <f t="shared" si="21"/>
        <v>0</v>
      </c>
      <c r="I99" s="64">
        <f t="shared" si="22"/>
        <v>109272.45</v>
      </c>
    </row>
    <row r="100" spans="1:9" ht="14.45" x14ac:dyDescent="0.3">
      <c r="A100" s="65" t="s">
        <v>119</v>
      </c>
      <c r="B100" s="64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f t="shared" si="21"/>
        <v>0</v>
      </c>
      <c r="H100" s="64">
        <f t="shared" si="21"/>
        <v>0</v>
      </c>
      <c r="I100" s="64">
        <f t="shared" si="22"/>
        <v>0</v>
      </c>
    </row>
    <row r="101" spans="1:9" ht="14.45" x14ac:dyDescent="0.3">
      <c r="A101" s="65" t="s">
        <v>120</v>
      </c>
      <c r="B101" s="64">
        <v>0</v>
      </c>
      <c r="C101" s="64">
        <v>168433.64</v>
      </c>
      <c r="D101" s="64">
        <v>0</v>
      </c>
      <c r="E101" s="64">
        <v>0</v>
      </c>
      <c r="F101" s="64">
        <v>0</v>
      </c>
      <c r="G101" s="64">
        <f t="shared" si="21"/>
        <v>0</v>
      </c>
      <c r="H101" s="64">
        <f t="shared" si="21"/>
        <v>168433.64</v>
      </c>
      <c r="I101" s="64">
        <f t="shared" si="22"/>
        <v>168433.64</v>
      </c>
    </row>
    <row r="102" spans="1:9" ht="14.45" x14ac:dyDescent="0.3">
      <c r="A102" s="65" t="s">
        <v>121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f t="shared" si="21"/>
        <v>0</v>
      </c>
      <c r="H102" s="64">
        <f t="shared" si="21"/>
        <v>0</v>
      </c>
      <c r="I102" s="64">
        <f t="shared" si="22"/>
        <v>0</v>
      </c>
    </row>
    <row r="103" spans="1:9" ht="14.45" x14ac:dyDescent="0.3">
      <c r="A103" s="65" t="s">
        <v>122</v>
      </c>
      <c r="B103" s="64">
        <v>0</v>
      </c>
      <c r="C103" s="64">
        <v>0</v>
      </c>
      <c r="D103" s="64">
        <v>0</v>
      </c>
      <c r="E103" s="64">
        <v>0</v>
      </c>
      <c r="F103" s="64">
        <v>0</v>
      </c>
      <c r="G103" s="64">
        <f t="shared" si="21"/>
        <v>0</v>
      </c>
      <c r="H103" s="64">
        <f t="shared" si="21"/>
        <v>0</v>
      </c>
      <c r="I103" s="64">
        <f t="shared" si="22"/>
        <v>0</v>
      </c>
    </row>
    <row r="104" spans="1:9" ht="14.45" x14ac:dyDescent="0.3">
      <c r="A104" s="65" t="s">
        <v>123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f t="shared" si="21"/>
        <v>0</v>
      </c>
      <c r="H104" s="64">
        <f t="shared" si="21"/>
        <v>0</v>
      </c>
      <c r="I104" s="64">
        <f t="shared" si="22"/>
        <v>0</v>
      </c>
    </row>
    <row r="105" spans="1:9" ht="14.45" x14ac:dyDescent="0.3">
      <c r="A105" s="65" t="s">
        <v>124</v>
      </c>
      <c r="B105" s="64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f t="shared" si="21"/>
        <v>0</v>
      </c>
      <c r="H105" s="64">
        <f t="shared" si="21"/>
        <v>0</v>
      </c>
      <c r="I105" s="64">
        <f t="shared" si="22"/>
        <v>0</v>
      </c>
    </row>
    <row r="106" spans="1:9" ht="14.45" x14ac:dyDescent="0.3">
      <c r="A106" s="65" t="s">
        <v>125</v>
      </c>
      <c r="B106" s="64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f t="shared" si="21"/>
        <v>0</v>
      </c>
      <c r="H106" s="64">
        <f t="shared" si="21"/>
        <v>0</v>
      </c>
      <c r="I106" s="64">
        <f t="shared" si="22"/>
        <v>0</v>
      </c>
    </row>
    <row r="107" spans="1:9" ht="14.45" x14ac:dyDescent="0.3">
      <c r="A107" s="65" t="s">
        <v>126</v>
      </c>
      <c r="B107" s="64">
        <v>0</v>
      </c>
      <c r="C107" s="64">
        <v>2200208.33</v>
      </c>
      <c r="D107" s="64">
        <v>0</v>
      </c>
      <c r="E107" s="64">
        <v>0</v>
      </c>
      <c r="F107" s="64">
        <v>0</v>
      </c>
      <c r="G107" s="64">
        <f t="shared" si="21"/>
        <v>0</v>
      </c>
      <c r="H107" s="64">
        <f t="shared" si="21"/>
        <v>2200208.33</v>
      </c>
      <c r="I107" s="64">
        <f t="shared" si="22"/>
        <v>2200208.33</v>
      </c>
    </row>
    <row r="108" spans="1:9" ht="14.45" x14ac:dyDescent="0.3">
      <c r="A108" s="65" t="s">
        <v>127</v>
      </c>
      <c r="B108" s="64">
        <v>0</v>
      </c>
      <c r="C108" s="64">
        <v>-64440.99</v>
      </c>
      <c r="D108" s="64">
        <v>0</v>
      </c>
      <c r="E108" s="64">
        <v>0</v>
      </c>
      <c r="F108" s="64">
        <v>0</v>
      </c>
      <c r="G108" s="64">
        <f t="shared" si="21"/>
        <v>0</v>
      </c>
      <c r="H108" s="64">
        <f t="shared" si="21"/>
        <v>-64440.99</v>
      </c>
      <c r="I108" s="64">
        <f t="shared" si="22"/>
        <v>-64440.99</v>
      </c>
    </row>
    <row r="109" spans="1:9" ht="14.45" x14ac:dyDescent="0.3">
      <c r="A109" s="65" t="s">
        <v>128</v>
      </c>
      <c r="B109" s="64">
        <v>0</v>
      </c>
      <c r="C109" s="64">
        <v>644384.13</v>
      </c>
      <c r="D109" s="64">
        <v>0</v>
      </c>
      <c r="E109" s="64">
        <v>0</v>
      </c>
      <c r="F109" s="64">
        <v>0</v>
      </c>
      <c r="G109" s="64">
        <f t="shared" si="21"/>
        <v>0</v>
      </c>
      <c r="H109" s="64">
        <f t="shared" si="21"/>
        <v>644384.13</v>
      </c>
      <c r="I109" s="64">
        <f t="shared" si="22"/>
        <v>644384.13</v>
      </c>
    </row>
    <row r="110" spans="1:9" ht="14.45" x14ac:dyDescent="0.3">
      <c r="A110" s="65" t="s">
        <v>129</v>
      </c>
      <c r="B110" s="64">
        <v>0</v>
      </c>
      <c r="C110" s="64">
        <v>170137.08999999991</v>
      </c>
      <c r="D110" s="64">
        <v>0</v>
      </c>
      <c r="E110" s="64">
        <v>0</v>
      </c>
      <c r="F110" s="64">
        <v>0</v>
      </c>
      <c r="G110" s="64">
        <f t="shared" si="21"/>
        <v>0</v>
      </c>
      <c r="H110" s="64">
        <f t="shared" si="21"/>
        <v>170137.08999999991</v>
      </c>
      <c r="I110" s="64">
        <f t="shared" si="22"/>
        <v>170137.08999999991</v>
      </c>
    </row>
    <row r="111" spans="1:9" ht="14.45" x14ac:dyDescent="0.3">
      <c r="A111" s="65" t="s">
        <v>130</v>
      </c>
      <c r="B111" s="64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f t="shared" si="21"/>
        <v>0</v>
      </c>
      <c r="H111" s="64">
        <f t="shared" si="21"/>
        <v>0</v>
      </c>
      <c r="I111" s="64">
        <f t="shared" si="22"/>
        <v>0</v>
      </c>
    </row>
    <row r="112" spans="1:9" ht="14.45" x14ac:dyDescent="0.3">
      <c r="A112" s="65" t="s">
        <v>131</v>
      </c>
      <c r="B112" s="64">
        <v>0</v>
      </c>
      <c r="C112" s="64">
        <v>21781.82</v>
      </c>
      <c r="D112" s="64">
        <v>0</v>
      </c>
      <c r="E112" s="64">
        <v>0</v>
      </c>
      <c r="F112" s="64">
        <v>0</v>
      </c>
      <c r="G112" s="64">
        <f t="shared" si="21"/>
        <v>0</v>
      </c>
      <c r="H112" s="64">
        <f t="shared" si="21"/>
        <v>21781.82</v>
      </c>
      <c r="I112" s="64">
        <f t="shared" si="22"/>
        <v>21781.82</v>
      </c>
    </row>
    <row r="113" spans="1:9" ht="14.45" x14ac:dyDescent="0.3">
      <c r="A113" s="65" t="s">
        <v>132</v>
      </c>
      <c r="B113" s="64">
        <v>0</v>
      </c>
      <c r="C113" s="64">
        <v>7785.5299999999988</v>
      </c>
      <c r="D113" s="64">
        <v>0</v>
      </c>
      <c r="E113" s="64">
        <v>0</v>
      </c>
      <c r="F113" s="64">
        <v>0</v>
      </c>
      <c r="G113" s="64">
        <f t="shared" si="21"/>
        <v>0</v>
      </c>
      <c r="H113" s="64">
        <f t="shared" si="21"/>
        <v>7785.5299999999988</v>
      </c>
      <c r="I113" s="64">
        <f t="shared" si="22"/>
        <v>7785.5299999999988</v>
      </c>
    </row>
    <row r="114" spans="1:9" ht="14.45" x14ac:dyDescent="0.3">
      <c r="A114" s="65" t="s">
        <v>133</v>
      </c>
      <c r="B114" s="64">
        <v>0</v>
      </c>
      <c r="C114" s="64">
        <v>302192.40000000002</v>
      </c>
      <c r="D114" s="64">
        <v>0</v>
      </c>
      <c r="E114" s="64">
        <v>0</v>
      </c>
      <c r="F114" s="64">
        <v>0</v>
      </c>
      <c r="G114" s="64">
        <f t="shared" si="21"/>
        <v>0</v>
      </c>
      <c r="H114" s="64">
        <f t="shared" si="21"/>
        <v>302192.40000000002</v>
      </c>
      <c r="I114" s="64">
        <f t="shared" si="22"/>
        <v>302192.40000000002</v>
      </c>
    </row>
    <row r="115" spans="1:9" ht="14.45" x14ac:dyDescent="0.3">
      <c r="A115" s="65" t="s">
        <v>134</v>
      </c>
      <c r="B115" s="64">
        <v>0</v>
      </c>
      <c r="C115" s="64">
        <v>32466.260000000002</v>
      </c>
      <c r="D115" s="64">
        <v>0</v>
      </c>
      <c r="E115" s="64">
        <v>0</v>
      </c>
      <c r="F115" s="64">
        <v>0</v>
      </c>
      <c r="G115" s="64">
        <f t="shared" si="21"/>
        <v>0</v>
      </c>
      <c r="H115" s="64">
        <f t="shared" si="21"/>
        <v>32466.260000000002</v>
      </c>
      <c r="I115" s="64">
        <f t="shared" si="22"/>
        <v>32466.260000000002</v>
      </c>
    </row>
    <row r="116" spans="1:9" ht="14.45" x14ac:dyDescent="0.3">
      <c r="A116" s="65" t="s">
        <v>135</v>
      </c>
      <c r="B116" s="64">
        <v>0</v>
      </c>
      <c r="C116" s="64">
        <v>10707.14</v>
      </c>
      <c r="D116" s="64">
        <v>0</v>
      </c>
      <c r="E116" s="64">
        <v>0</v>
      </c>
      <c r="F116" s="64">
        <v>0</v>
      </c>
      <c r="G116" s="64">
        <f t="shared" si="21"/>
        <v>0</v>
      </c>
      <c r="H116" s="64">
        <f t="shared" si="21"/>
        <v>10707.14</v>
      </c>
      <c r="I116" s="64">
        <f t="shared" si="22"/>
        <v>10707.14</v>
      </c>
    </row>
    <row r="117" spans="1:9" ht="14.45" x14ac:dyDescent="0.3">
      <c r="A117" s="65" t="s">
        <v>136</v>
      </c>
      <c r="B117" s="64">
        <v>0</v>
      </c>
      <c r="C117" s="64">
        <v>18253.900000000001</v>
      </c>
      <c r="D117" s="64">
        <v>0</v>
      </c>
      <c r="E117" s="64">
        <v>0</v>
      </c>
      <c r="F117" s="64">
        <v>0</v>
      </c>
      <c r="G117" s="64">
        <f t="shared" si="21"/>
        <v>0</v>
      </c>
      <c r="H117" s="64">
        <f t="shared" si="21"/>
        <v>18253.900000000001</v>
      </c>
      <c r="I117" s="64">
        <f t="shared" si="22"/>
        <v>18253.900000000001</v>
      </c>
    </row>
    <row r="118" spans="1:9" ht="14.45" x14ac:dyDescent="0.3">
      <c r="A118" s="65" t="s">
        <v>137</v>
      </c>
      <c r="B118" s="64">
        <v>0</v>
      </c>
      <c r="C118" s="64">
        <v>0</v>
      </c>
      <c r="D118" s="64">
        <v>0</v>
      </c>
      <c r="E118" s="64">
        <v>0</v>
      </c>
      <c r="F118" s="64">
        <v>0</v>
      </c>
      <c r="G118" s="64">
        <f t="shared" si="21"/>
        <v>0</v>
      </c>
      <c r="H118" s="64">
        <f t="shared" si="21"/>
        <v>0</v>
      </c>
      <c r="I118" s="64">
        <f t="shared" si="22"/>
        <v>0</v>
      </c>
    </row>
    <row r="119" spans="1:9" ht="14.45" x14ac:dyDescent="0.3">
      <c r="A119" s="65" t="s">
        <v>138</v>
      </c>
      <c r="B119" s="64">
        <v>0</v>
      </c>
      <c r="C119" s="64">
        <v>144918.86999999988</v>
      </c>
      <c r="D119" s="64">
        <v>0</v>
      </c>
      <c r="E119" s="64">
        <v>0</v>
      </c>
      <c r="F119" s="64">
        <v>0</v>
      </c>
      <c r="G119" s="64">
        <f t="shared" si="21"/>
        <v>0</v>
      </c>
      <c r="H119" s="64">
        <f t="shared" si="21"/>
        <v>144918.86999999988</v>
      </c>
      <c r="I119" s="64">
        <f t="shared" si="22"/>
        <v>144918.86999999988</v>
      </c>
    </row>
    <row r="120" spans="1:9" ht="14.45" x14ac:dyDescent="0.3">
      <c r="A120" s="65" t="s">
        <v>139</v>
      </c>
      <c r="B120" s="64">
        <v>0</v>
      </c>
      <c r="C120" s="64">
        <v>35182.949999999997</v>
      </c>
      <c r="D120" s="64">
        <v>0</v>
      </c>
      <c r="E120" s="64">
        <v>0</v>
      </c>
      <c r="F120" s="64">
        <v>0</v>
      </c>
      <c r="G120" s="64">
        <f t="shared" si="21"/>
        <v>0</v>
      </c>
      <c r="H120" s="64">
        <f t="shared" si="21"/>
        <v>35182.949999999997</v>
      </c>
      <c r="I120" s="64">
        <f t="shared" si="22"/>
        <v>35182.949999999997</v>
      </c>
    </row>
    <row r="121" spans="1:9" ht="14.45" x14ac:dyDescent="0.3">
      <c r="A121" s="65" t="s">
        <v>140</v>
      </c>
      <c r="B121" s="64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f t="shared" si="21"/>
        <v>0</v>
      </c>
      <c r="H121" s="64">
        <f t="shared" si="21"/>
        <v>0</v>
      </c>
      <c r="I121" s="64">
        <f t="shared" si="22"/>
        <v>0</v>
      </c>
    </row>
    <row r="122" spans="1:9" ht="14.45" x14ac:dyDescent="0.3">
      <c r="A122" s="65" t="s">
        <v>141</v>
      </c>
      <c r="B122" s="64">
        <v>0</v>
      </c>
      <c r="C122" s="64">
        <v>145104.1</v>
      </c>
      <c r="D122" s="64">
        <v>0</v>
      </c>
      <c r="E122" s="64">
        <v>0</v>
      </c>
      <c r="F122" s="64">
        <v>0</v>
      </c>
      <c r="G122" s="64">
        <f t="shared" si="21"/>
        <v>0</v>
      </c>
      <c r="H122" s="64">
        <f t="shared" si="21"/>
        <v>145104.1</v>
      </c>
      <c r="I122" s="64">
        <f t="shared" si="22"/>
        <v>145104.1</v>
      </c>
    </row>
    <row r="123" spans="1:9" ht="14.45" x14ac:dyDescent="0.3">
      <c r="A123" s="65" t="s">
        <v>142</v>
      </c>
      <c r="B123" s="64">
        <v>0</v>
      </c>
      <c r="C123" s="64">
        <v>47218.97</v>
      </c>
      <c r="D123" s="64">
        <v>0</v>
      </c>
      <c r="E123" s="64">
        <v>0</v>
      </c>
      <c r="F123" s="64">
        <v>0</v>
      </c>
      <c r="G123" s="64">
        <f t="shared" si="21"/>
        <v>0</v>
      </c>
      <c r="H123" s="64">
        <f t="shared" si="21"/>
        <v>47218.97</v>
      </c>
      <c r="I123" s="64">
        <f t="shared" si="22"/>
        <v>47218.97</v>
      </c>
    </row>
    <row r="124" spans="1:9" ht="14.45" x14ac:dyDescent="0.3">
      <c r="A124" s="65" t="s">
        <v>143</v>
      </c>
      <c r="B124" s="64">
        <v>0</v>
      </c>
      <c r="C124" s="64">
        <v>909897.08999999892</v>
      </c>
      <c r="D124" s="64">
        <v>0</v>
      </c>
      <c r="E124" s="64">
        <v>0</v>
      </c>
      <c r="F124" s="64">
        <v>0</v>
      </c>
      <c r="G124" s="64">
        <f t="shared" si="21"/>
        <v>0</v>
      </c>
      <c r="H124" s="64">
        <f t="shared" si="21"/>
        <v>909897.08999999892</v>
      </c>
      <c r="I124" s="64">
        <f t="shared" si="22"/>
        <v>909897.08999999892</v>
      </c>
    </row>
    <row r="125" spans="1:9" ht="14.45" x14ac:dyDescent="0.3">
      <c r="A125" s="65" t="s">
        <v>144</v>
      </c>
      <c r="B125" s="64">
        <v>0</v>
      </c>
      <c r="C125" s="64">
        <v>16092.7</v>
      </c>
      <c r="D125" s="64">
        <v>0</v>
      </c>
      <c r="E125" s="64">
        <v>0</v>
      </c>
      <c r="F125" s="64">
        <v>0</v>
      </c>
      <c r="G125" s="64">
        <f t="shared" si="21"/>
        <v>0</v>
      </c>
      <c r="H125" s="64">
        <f t="shared" si="21"/>
        <v>16092.7</v>
      </c>
      <c r="I125" s="64">
        <f t="shared" si="22"/>
        <v>16092.7</v>
      </c>
    </row>
    <row r="126" spans="1:9" ht="14.45" x14ac:dyDescent="0.3">
      <c r="A126" s="65" t="s">
        <v>145</v>
      </c>
      <c r="B126" s="64">
        <v>0</v>
      </c>
      <c r="C126" s="64">
        <v>263391.02</v>
      </c>
      <c r="D126" s="64">
        <v>0</v>
      </c>
      <c r="E126" s="64">
        <v>0</v>
      </c>
      <c r="F126" s="64">
        <v>0</v>
      </c>
      <c r="G126" s="64">
        <f t="shared" si="21"/>
        <v>0</v>
      </c>
      <c r="H126" s="64">
        <f t="shared" si="21"/>
        <v>263391.02</v>
      </c>
      <c r="I126" s="64">
        <f t="shared" si="22"/>
        <v>263391.02</v>
      </c>
    </row>
    <row r="127" spans="1:9" ht="14.45" x14ac:dyDescent="0.3">
      <c r="A127" s="65" t="s">
        <v>146</v>
      </c>
      <c r="B127" s="64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f t="shared" si="21"/>
        <v>0</v>
      </c>
      <c r="H127" s="64">
        <f t="shared" si="21"/>
        <v>0</v>
      </c>
      <c r="I127" s="64">
        <f t="shared" si="22"/>
        <v>0</v>
      </c>
    </row>
    <row r="128" spans="1:9" ht="14.45" x14ac:dyDescent="0.3">
      <c r="A128" s="65" t="s">
        <v>147</v>
      </c>
      <c r="B128" s="64">
        <v>0</v>
      </c>
      <c r="C128" s="64">
        <v>100277.73</v>
      </c>
      <c r="D128" s="64">
        <v>0</v>
      </c>
      <c r="E128" s="64">
        <v>0</v>
      </c>
      <c r="F128" s="64">
        <v>0</v>
      </c>
      <c r="G128" s="64">
        <f t="shared" si="21"/>
        <v>0</v>
      </c>
      <c r="H128" s="64">
        <f t="shared" si="21"/>
        <v>100277.73</v>
      </c>
      <c r="I128" s="64">
        <f t="shared" si="22"/>
        <v>100277.73</v>
      </c>
    </row>
    <row r="129" spans="1:9" ht="14.45" x14ac:dyDescent="0.3">
      <c r="A129" s="65" t="s">
        <v>148</v>
      </c>
      <c r="B129" s="64">
        <v>0</v>
      </c>
      <c r="C129" s="64">
        <v>14940.72</v>
      </c>
      <c r="D129" s="64">
        <v>0</v>
      </c>
      <c r="E129" s="64">
        <v>0</v>
      </c>
      <c r="F129" s="64">
        <v>0</v>
      </c>
      <c r="G129" s="64">
        <f t="shared" si="21"/>
        <v>0</v>
      </c>
      <c r="H129" s="64">
        <f t="shared" si="21"/>
        <v>14940.72</v>
      </c>
      <c r="I129" s="64">
        <f t="shared" si="22"/>
        <v>14940.72</v>
      </c>
    </row>
    <row r="130" spans="1:9" ht="14.45" x14ac:dyDescent="0.3">
      <c r="A130" s="65" t="s">
        <v>149</v>
      </c>
      <c r="B130" s="64">
        <v>0</v>
      </c>
      <c r="C130" s="64">
        <v>852496.36999999895</v>
      </c>
      <c r="D130" s="64">
        <v>0</v>
      </c>
      <c r="E130" s="64">
        <v>0</v>
      </c>
      <c r="F130" s="64">
        <v>0</v>
      </c>
      <c r="G130" s="64">
        <f t="shared" si="21"/>
        <v>0</v>
      </c>
      <c r="H130" s="64">
        <f t="shared" si="21"/>
        <v>852496.36999999895</v>
      </c>
      <c r="I130" s="64">
        <f t="shared" si="22"/>
        <v>852496.36999999895</v>
      </c>
    </row>
    <row r="131" spans="1:9" ht="14.45" x14ac:dyDescent="0.3">
      <c r="A131" s="65" t="s">
        <v>150</v>
      </c>
      <c r="B131" s="64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f t="shared" si="21"/>
        <v>0</v>
      </c>
      <c r="H131" s="64">
        <f t="shared" si="21"/>
        <v>0</v>
      </c>
      <c r="I131" s="64">
        <f t="shared" si="22"/>
        <v>0</v>
      </c>
    </row>
    <row r="132" spans="1:9" ht="14.45" x14ac:dyDescent="0.3">
      <c r="A132" s="65" t="s">
        <v>151</v>
      </c>
      <c r="B132" s="64">
        <v>0</v>
      </c>
      <c r="C132" s="64">
        <v>0</v>
      </c>
      <c r="D132" s="64">
        <v>0</v>
      </c>
      <c r="E132" s="64">
        <v>0</v>
      </c>
      <c r="F132" s="64">
        <v>0</v>
      </c>
      <c r="G132" s="64">
        <f t="shared" si="21"/>
        <v>0</v>
      </c>
      <c r="H132" s="64">
        <f t="shared" si="21"/>
        <v>0</v>
      </c>
      <c r="I132" s="64">
        <f t="shared" si="22"/>
        <v>0</v>
      </c>
    </row>
    <row r="133" spans="1:9" ht="14.45" x14ac:dyDescent="0.3">
      <c r="A133" s="65" t="s">
        <v>152</v>
      </c>
      <c r="B133" s="64">
        <v>0</v>
      </c>
      <c r="C133" s="64">
        <v>0</v>
      </c>
      <c r="D133" s="64">
        <v>0</v>
      </c>
      <c r="E133" s="64">
        <v>0</v>
      </c>
      <c r="F133" s="64">
        <v>0</v>
      </c>
      <c r="G133" s="64">
        <f t="shared" si="21"/>
        <v>0</v>
      </c>
      <c r="H133" s="64">
        <f t="shared" si="21"/>
        <v>0</v>
      </c>
      <c r="I133" s="64">
        <f t="shared" si="22"/>
        <v>0</v>
      </c>
    </row>
    <row r="134" spans="1:9" ht="14.45" x14ac:dyDescent="0.3">
      <c r="A134" s="65" t="s">
        <v>153</v>
      </c>
      <c r="B134" s="64">
        <v>0</v>
      </c>
      <c r="C134" s="64">
        <v>0</v>
      </c>
      <c r="D134" s="64">
        <v>0</v>
      </c>
      <c r="E134" s="64">
        <v>0</v>
      </c>
      <c r="F134" s="64">
        <v>0</v>
      </c>
      <c r="G134" s="64">
        <f t="shared" ref="G134:H136" si="23">B134+E134</f>
        <v>0</v>
      </c>
      <c r="H134" s="64">
        <f t="shared" si="23"/>
        <v>0</v>
      </c>
      <c r="I134" s="64">
        <f t="shared" ref="I134:I136" si="24">SUM(G134:H134)</f>
        <v>0</v>
      </c>
    </row>
    <row r="135" spans="1:9" ht="14.45" x14ac:dyDescent="0.3">
      <c r="A135" s="65" t="s">
        <v>154</v>
      </c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f t="shared" si="23"/>
        <v>0</v>
      </c>
      <c r="H135" s="64">
        <f t="shared" si="23"/>
        <v>0</v>
      </c>
      <c r="I135" s="64">
        <f t="shared" si="24"/>
        <v>0</v>
      </c>
    </row>
    <row r="136" spans="1:9" ht="14.45" x14ac:dyDescent="0.3">
      <c r="A136" s="65" t="s">
        <v>155</v>
      </c>
      <c r="B136" s="62">
        <v>0</v>
      </c>
      <c r="C136" s="62">
        <v>1375.3600000000001</v>
      </c>
      <c r="D136" s="62">
        <v>0</v>
      </c>
      <c r="E136" s="62">
        <v>0</v>
      </c>
      <c r="F136" s="62">
        <v>0</v>
      </c>
      <c r="G136" s="62">
        <f t="shared" si="23"/>
        <v>0</v>
      </c>
      <c r="H136" s="62">
        <f t="shared" si="23"/>
        <v>1375.3600000000001</v>
      </c>
      <c r="I136" s="62">
        <f t="shared" si="24"/>
        <v>1375.3600000000001</v>
      </c>
    </row>
    <row r="137" spans="1:9" ht="14.45" x14ac:dyDescent="0.3">
      <c r="A137" s="65" t="s">
        <v>156</v>
      </c>
      <c r="B137" s="64">
        <v>127167992.89</v>
      </c>
      <c r="C137" s="64">
        <v>6042805.129999999</v>
      </c>
      <c r="D137" s="64">
        <v>0</v>
      </c>
      <c r="E137" s="64">
        <v>0</v>
      </c>
      <c r="F137" s="64">
        <v>0</v>
      </c>
      <c r="G137" s="64">
        <f t="shared" ref="G137:I137" si="25">SUM(G70:G136)</f>
        <v>127167992.89</v>
      </c>
      <c r="H137" s="64">
        <f t="shared" si="25"/>
        <v>6042805.129999999</v>
      </c>
      <c r="I137" s="64">
        <f t="shared" si="25"/>
        <v>133210798.02000003</v>
      </c>
    </row>
    <row r="138" spans="1:9" ht="14.45" x14ac:dyDescent="0.3">
      <c r="A138" s="66" t="s">
        <v>157</v>
      </c>
      <c r="B138" s="64"/>
      <c r="C138" s="64"/>
      <c r="D138" s="64"/>
      <c r="E138" s="64"/>
      <c r="F138" s="64"/>
      <c r="G138" s="64"/>
      <c r="H138" s="64"/>
      <c r="I138" s="64"/>
    </row>
    <row r="139" spans="1:9" ht="14.45" x14ac:dyDescent="0.3">
      <c r="A139" s="65" t="s">
        <v>158</v>
      </c>
      <c r="B139" s="64">
        <v>2519400.08</v>
      </c>
      <c r="C139" s="64">
        <v>0</v>
      </c>
      <c r="D139" s="64">
        <v>0</v>
      </c>
      <c r="E139" s="64">
        <v>0</v>
      </c>
      <c r="F139" s="64">
        <v>0</v>
      </c>
      <c r="G139" s="64">
        <f t="shared" ref="G139:H166" si="26">B139+E139</f>
        <v>2519400.08</v>
      </c>
      <c r="H139" s="64">
        <f t="shared" si="26"/>
        <v>0</v>
      </c>
      <c r="I139" s="64">
        <f t="shared" ref="I139:I166" si="27">SUM(G139:H139)</f>
        <v>2519400.08</v>
      </c>
    </row>
    <row r="140" spans="1:9" ht="14.45" x14ac:dyDescent="0.3">
      <c r="A140" s="65" t="s">
        <v>159</v>
      </c>
      <c r="B140" s="64">
        <v>0</v>
      </c>
      <c r="C140" s="64">
        <v>0</v>
      </c>
      <c r="D140" s="64">
        <v>0</v>
      </c>
      <c r="E140" s="64">
        <v>0</v>
      </c>
      <c r="F140" s="64">
        <v>0</v>
      </c>
      <c r="G140" s="64">
        <f t="shared" si="26"/>
        <v>0</v>
      </c>
      <c r="H140" s="64">
        <f t="shared" si="26"/>
        <v>0</v>
      </c>
      <c r="I140" s="64">
        <f t="shared" si="27"/>
        <v>0</v>
      </c>
    </row>
    <row r="141" spans="1:9" ht="14.45" x14ac:dyDescent="0.3">
      <c r="A141" s="65" t="s">
        <v>160</v>
      </c>
      <c r="B141" s="64">
        <v>152207.87999999989</v>
      </c>
      <c r="C141" s="64">
        <v>0</v>
      </c>
      <c r="D141" s="64">
        <v>0</v>
      </c>
      <c r="E141" s="64">
        <v>0</v>
      </c>
      <c r="F141" s="64">
        <v>0</v>
      </c>
      <c r="G141" s="64">
        <f t="shared" si="26"/>
        <v>152207.87999999989</v>
      </c>
      <c r="H141" s="64">
        <f t="shared" si="26"/>
        <v>0</v>
      </c>
      <c r="I141" s="64">
        <f t="shared" si="27"/>
        <v>152207.87999999989</v>
      </c>
    </row>
    <row r="142" spans="1:9" ht="14.45" x14ac:dyDescent="0.3">
      <c r="A142" s="65" t="s">
        <v>161</v>
      </c>
      <c r="B142" s="64">
        <v>1612805.41</v>
      </c>
      <c r="C142" s="64">
        <v>0</v>
      </c>
      <c r="D142" s="64">
        <v>0</v>
      </c>
      <c r="E142" s="64">
        <v>0</v>
      </c>
      <c r="F142" s="64">
        <v>0</v>
      </c>
      <c r="G142" s="64">
        <f t="shared" si="26"/>
        <v>1612805.41</v>
      </c>
      <c r="H142" s="64">
        <f t="shared" si="26"/>
        <v>0</v>
      </c>
      <c r="I142" s="64">
        <f t="shared" si="27"/>
        <v>1612805.41</v>
      </c>
    </row>
    <row r="143" spans="1:9" ht="14.45" x14ac:dyDescent="0.3">
      <c r="A143" s="65" t="s">
        <v>162</v>
      </c>
      <c r="B143" s="64">
        <v>548215.19999999995</v>
      </c>
      <c r="C143" s="64">
        <v>0</v>
      </c>
      <c r="D143" s="64">
        <v>0</v>
      </c>
      <c r="E143" s="64">
        <v>0</v>
      </c>
      <c r="F143" s="64">
        <v>0</v>
      </c>
      <c r="G143" s="64">
        <f t="shared" si="26"/>
        <v>548215.19999999995</v>
      </c>
      <c r="H143" s="64">
        <f t="shared" si="26"/>
        <v>0</v>
      </c>
      <c r="I143" s="64">
        <f t="shared" si="27"/>
        <v>548215.19999999995</v>
      </c>
    </row>
    <row r="144" spans="1:9" ht="14.45" x14ac:dyDescent="0.3">
      <c r="A144" s="65" t="s">
        <v>163</v>
      </c>
      <c r="B144" s="64">
        <v>2417054</v>
      </c>
      <c r="C144" s="64">
        <v>0</v>
      </c>
      <c r="D144" s="64">
        <v>0</v>
      </c>
      <c r="E144" s="64">
        <v>0</v>
      </c>
      <c r="F144" s="64">
        <v>0</v>
      </c>
      <c r="G144" s="64">
        <f t="shared" si="26"/>
        <v>2417054</v>
      </c>
      <c r="H144" s="64">
        <f t="shared" si="26"/>
        <v>0</v>
      </c>
      <c r="I144" s="64">
        <f t="shared" si="27"/>
        <v>2417054</v>
      </c>
    </row>
    <row r="145" spans="1:9" ht="14.45" x14ac:dyDescent="0.3">
      <c r="A145" s="65" t="s">
        <v>164</v>
      </c>
      <c r="B145" s="64">
        <v>0</v>
      </c>
      <c r="C145" s="64">
        <v>0</v>
      </c>
      <c r="D145" s="64">
        <v>0</v>
      </c>
      <c r="E145" s="64">
        <v>0</v>
      </c>
      <c r="F145" s="64">
        <v>0</v>
      </c>
      <c r="G145" s="64">
        <f t="shared" si="26"/>
        <v>0</v>
      </c>
      <c r="H145" s="64">
        <f t="shared" si="26"/>
        <v>0</v>
      </c>
      <c r="I145" s="64">
        <f t="shared" si="27"/>
        <v>0</v>
      </c>
    </row>
    <row r="146" spans="1:9" ht="14.45" x14ac:dyDescent="0.3">
      <c r="A146" s="65" t="s">
        <v>165</v>
      </c>
      <c r="B146" s="64">
        <v>2280011.879999999</v>
      </c>
      <c r="C146" s="64">
        <v>0</v>
      </c>
      <c r="D146" s="64">
        <v>0</v>
      </c>
      <c r="E146" s="64">
        <v>0</v>
      </c>
      <c r="F146" s="64">
        <v>0</v>
      </c>
      <c r="G146" s="64">
        <f t="shared" si="26"/>
        <v>2280011.879999999</v>
      </c>
      <c r="H146" s="64">
        <f t="shared" si="26"/>
        <v>0</v>
      </c>
      <c r="I146" s="64">
        <f t="shared" si="27"/>
        <v>2280011.879999999</v>
      </c>
    </row>
    <row r="147" spans="1:9" ht="14.45" x14ac:dyDescent="0.3">
      <c r="A147" s="65" t="s">
        <v>166</v>
      </c>
      <c r="B147" s="64">
        <v>102621.26</v>
      </c>
      <c r="C147" s="64">
        <v>0</v>
      </c>
      <c r="D147" s="64">
        <v>0</v>
      </c>
      <c r="E147" s="64">
        <v>0</v>
      </c>
      <c r="F147" s="64">
        <v>0</v>
      </c>
      <c r="G147" s="64">
        <f t="shared" si="26"/>
        <v>102621.26</v>
      </c>
      <c r="H147" s="64">
        <f t="shared" si="26"/>
        <v>0</v>
      </c>
      <c r="I147" s="64">
        <f t="shared" si="27"/>
        <v>102621.26</v>
      </c>
    </row>
    <row r="148" spans="1:9" ht="14.45" x14ac:dyDescent="0.3">
      <c r="A148" s="65" t="s">
        <v>167</v>
      </c>
      <c r="B148" s="64">
        <v>1374171.62</v>
      </c>
      <c r="C148" s="64">
        <v>0</v>
      </c>
      <c r="D148" s="64">
        <v>0</v>
      </c>
      <c r="E148" s="64">
        <v>0</v>
      </c>
      <c r="F148" s="64">
        <v>0</v>
      </c>
      <c r="G148" s="64">
        <f t="shared" si="26"/>
        <v>1374171.62</v>
      </c>
      <c r="H148" s="64">
        <f t="shared" si="26"/>
        <v>0</v>
      </c>
      <c r="I148" s="64">
        <f t="shared" si="27"/>
        <v>1374171.62</v>
      </c>
    </row>
    <row r="149" spans="1:9" ht="14.45" x14ac:dyDescent="0.3">
      <c r="A149" s="65" t="s">
        <v>168</v>
      </c>
      <c r="B149" s="64">
        <v>340840.55999999901</v>
      </c>
      <c r="C149" s="64">
        <v>0</v>
      </c>
      <c r="D149" s="64">
        <v>0</v>
      </c>
      <c r="E149" s="64">
        <v>0</v>
      </c>
      <c r="F149" s="64">
        <v>0</v>
      </c>
      <c r="G149" s="64">
        <f t="shared" si="26"/>
        <v>340840.55999999901</v>
      </c>
      <c r="H149" s="64">
        <f t="shared" si="26"/>
        <v>0</v>
      </c>
      <c r="I149" s="64">
        <f t="shared" si="27"/>
        <v>340840.55999999901</v>
      </c>
    </row>
    <row r="150" spans="1:9" ht="14.45" x14ac:dyDescent="0.3">
      <c r="A150" s="65" t="s">
        <v>169</v>
      </c>
      <c r="B150" s="64">
        <v>2740904.71</v>
      </c>
      <c r="C150" s="64">
        <v>0</v>
      </c>
      <c r="D150" s="64">
        <v>0</v>
      </c>
      <c r="E150" s="64">
        <v>0</v>
      </c>
      <c r="F150" s="64">
        <v>0</v>
      </c>
      <c r="G150" s="64">
        <f t="shared" si="26"/>
        <v>2740904.71</v>
      </c>
      <c r="H150" s="64">
        <f t="shared" si="26"/>
        <v>0</v>
      </c>
      <c r="I150" s="64">
        <f t="shared" si="27"/>
        <v>2740904.71</v>
      </c>
    </row>
    <row r="151" spans="1:9" ht="14.45" x14ac:dyDescent="0.3">
      <c r="A151" s="65" t="s">
        <v>170</v>
      </c>
      <c r="B151" s="64">
        <v>372875.19</v>
      </c>
      <c r="C151" s="64">
        <v>0</v>
      </c>
      <c r="D151" s="64">
        <v>0</v>
      </c>
      <c r="E151" s="64">
        <v>0</v>
      </c>
      <c r="F151" s="64">
        <v>0</v>
      </c>
      <c r="G151" s="64">
        <f t="shared" si="26"/>
        <v>372875.19</v>
      </c>
      <c r="H151" s="64">
        <f t="shared" si="26"/>
        <v>0</v>
      </c>
      <c r="I151" s="64">
        <f t="shared" si="27"/>
        <v>372875.19</v>
      </c>
    </row>
    <row r="152" spans="1:9" ht="14.45" x14ac:dyDescent="0.3">
      <c r="A152" s="65" t="s">
        <v>171</v>
      </c>
      <c r="B152" s="64">
        <v>80643.53</v>
      </c>
      <c r="C152" s="64">
        <v>0</v>
      </c>
      <c r="D152" s="64">
        <v>0</v>
      </c>
      <c r="E152" s="64">
        <v>0</v>
      </c>
      <c r="F152" s="64">
        <v>0</v>
      </c>
      <c r="G152" s="64">
        <f t="shared" si="26"/>
        <v>80643.53</v>
      </c>
      <c r="H152" s="64">
        <f t="shared" si="26"/>
        <v>0</v>
      </c>
      <c r="I152" s="64">
        <f t="shared" si="27"/>
        <v>80643.53</v>
      </c>
    </row>
    <row r="153" spans="1:9" ht="14.45" x14ac:dyDescent="0.3">
      <c r="A153" s="65" t="s">
        <v>172</v>
      </c>
      <c r="B153" s="64">
        <v>1877.23</v>
      </c>
      <c r="C153" s="64">
        <v>0</v>
      </c>
      <c r="D153" s="64">
        <v>0</v>
      </c>
      <c r="E153" s="64">
        <v>0</v>
      </c>
      <c r="F153" s="64">
        <v>0</v>
      </c>
      <c r="G153" s="64">
        <f t="shared" si="26"/>
        <v>1877.23</v>
      </c>
      <c r="H153" s="64">
        <f t="shared" si="26"/>
        <v>0</v>
      </c>
      <c r="I153" s="64">
        <f t="shared" si="27"/>
        <v>1877.23</v>
      </c>
    </row>
    <row r="154" spans="1:9" ht="14.45" x14ac:dyDescent="0.3">
      <c r="A154" s="65" t="s">
        <v>173</v>
      </c>
      <c r="B154" s="64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f t="shared" si="26"/>
        <v>0</v>
      </c>
      <c r="H154" s="64">
        <f t="shared" si="26"/>
        <v>0</v>
      </c>
      <c r="I154" s="64">
        <f t="shared" si="27"/>
        <v>0</v>
      </c>
    </row>
    <row r="155" spans="1:9" ht="14.45" x14ac:dyDescent="0.3">
      <c r="A155" s="65" t="s">
        <v>174</v>
      </c>
      <c r="B155" s="64">
        <v>125706.38</v>
      </c>
      <c r="C155" s="64">
        <v>0</v>
      </c>
      <c r="D155" s="64">
        <v>0</v>
      </c>
      <c r="E155" s="64">
        <v>0</v>
      </c>
      <c r="F155" s="64">
        <v>0</v>
      </c>
      <c r="G155" s="64">
        <f t="shared" si="26"/>
        <v>125706.38</v>
      </c>
      <c r="H155" s="64">
        <f t="shared" si="26"/>
        <v>0</v>
      </c>
      <c r="I155" s="64">
        <f t="shared" si="27"/>
        <v>125706.38</v>
      </c>
    </row>
    <row r="156" spans="1:9" ht="14.45" x14ac:dyDescent="0.3">
      <c r="A156" s="65" t="s">
        <v>175</v>
      </c>
      <c r="B156" s="64">
        <v>3008943.8</v>
      </c>
      <c r="C156" s="64">
        <v>0</v>
      </c>
      <c r="D156" s="64">
        <v>0</v>
      </c>
      <c r="E156" s="64">
        <v>0</v>
      </c>
      <c r="F156" s="64">
        <v>0</v>
      </c>
      <c r="G156" s="64">
        <f t="shared" si="26"/>
        <v>3008943.8</v>
      </c>
      <c r="H156" s="64">
        <f t="shared" si="26"/>
        <v>0</v>
      </c>
      <c r="I156" s="64">
        <f t="shared" si="27"/>
        <v>3008943.8</v>
      </c>
    </row>
    <row r="157" spans="1:9" ht="14.45" x14ac:dyDescent="0.3">
      <c r="A157" s="65" t="s">
        <v>176</v>
      </c>
      <c r="B157" s="64">
        <v>6637104.4700000007</v>
      </c>
      <c r="C157" s="64">
        <v>0</v>
      </c>
      <c r="D157" s="64">
        <v>0</v>
      </c>
      <c r="E157" s="64">
        <v>0</v>
      </c>
      <c r="F157" s="64">
        <v>0</v>
      </c>
      <c r="G157" s="64">
        <f t="shared" si="26"/>
        <v>6637104.4700000007</v>
      </c>
      <c r="H157" s="64">
        <f t="shared" si="26"/>
        <v>0</v>
      </c>
      <c r="I157" s="64">
        <f t="shared" si="27"/>
        <v>6637104.4700000007</v>
      </c>
    </row>
    <row r="158" spans="1:9" ht="14.45" x14ac:dyDescent="0.3">
      <c r="A158" s="65" t="s">
        <v>177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f t="shared" si="26"/>
        <v>0</v>
      </c>
      <c r="H158" s="64">
        <f t="shared" si="26"/>
        <v>0</v>
      </c>
      <c r="I158" s="64">
        <f t="shared" si="27"/>
        <v>0</v>
      </c>
    </row>
    <row r="159" spans="1:9" ht="14.45" x14ac:dyDescent="0.3">
      <c r="A159" s="65" t="s">
        <v>178</v>
      </c>
      <c r="B159" s="64">
        <v>124119.28</v>
      </c>
      <c r="C159" s="64">
        <v>0</v>
      </c>
      <c r="D159" s="64">
        <v>0</v>
      </c>
      <c r="E159" s="64">
        <v>0</v>
      </c>
      <c r="F159" s="64">
        <v>0</v>
      </c>
      <c r="G159" s="64">
        <f t="shared" si="26"/>
        <v>124119.28</v>
      </c>
      <c r="H159" s="64">
        <f t="shared" si="26"/>
        <v>0</v>
      </c>
      <c r="I159" s="64">
        <f t="shared" si="27"/>
        <v>124119.28</v>
      </c>
    </row>
    <row r="160" spans="1:9" ht="14.45" x14ac:dyDescent="0.3">
      <c r="A160" s="65" t="s">
        <v>179</v>
      </c>
      <c r="B160" s="64">
        <v>0</v>
      </c>
      <c r="C160" s="64">
        <v>0</v>
      </c>
      <c r="D160" s="64">
        <v>0</v>
      </c>
      <c r="E160" s="64">
        <v>0</v>
      </c>
      <c r="F160" s="64">
        <v>0</v>
      </c>
      <c r="G160" s="64">
        <f t="shared" si="26"/>
        <v>0</v>
      </c>
      <c r="H160" s="64">
        <f t="shared" si="26"/>
        <v>0</v>
      </c>
      <c r="I160" s="64">
        <f t="shared" si="27"/>
        <v>0</v>
      </c>
    </row>
    <row r="161" spans="1:9" ht="14.45" x14ac:dyDescent="0.3">
      <c r="A161" s="65" t="s">
        <v>180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f t="shared" si="26"/>
        <v>0</v>
      </c>
      <c r="H161" s="64">
        <f t="shared" si="26"/>
        <v>0</v>
      </c>
      <c r="I161" s="64">
        <f t="shared" si="27"/>
        <v>0</v>
      </c>
    </row>
    <row r="162" spans="1:9" ht="14.45" x14ac:dyDescent="0.3">
      <c r="A162" s="65" t="s">
        <v>181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f t="shared" si="26"/>
        <v>0</v>
      </c>
      <c r="H162" s="64">
        <f t="shared" si="26"/>
        <v>0</v>
      </c>
      <c r="I162" s="64">
        <f t="shared" si="27"/>
        <v>0</v>
      </c>
    </row>
    <row r="163" spans="1:9" ht="14.45" x14ac:dyDescent="0.3">
      <c r="A163" s="65" t="s">
        <v>182</v>
      </c>
      <c r="B163" s="64">
        <v>0</v>
      </c>
      <c r="C163" s="64">
        <v>2110.77</v>
      </c>
      <c r="D163" s="64">
        <v>0</v>
      </c>
      <c r="E163" s="64">
        <v>0</v>
      </c>
      <c r="F163" s="64">
        <v>0</v>
      </c>
      <c r="G163" s="64">
        <f t="shared" si="26"/>
        <v>0</v>
      </c>
      <c r="H163" s="64">
        <f t="shared" si="26"/>
        <v>2110.77</v>
      </c>
      <c r="I163" s="64">
        <f t="shared" si="27"/>
        <v>2110.77</v>
      </c>
    </row>
    <row r="164" spans="1:9" ht="14.45" x14ac:dyDescent="0.3">
      <c r="A164" s="65" t="s">
        <v>183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f t="shared" si="26"/>
        <v>0</v>
      </c>
      <c r="H164" s="64">
        <f t="shared" si="26"/>
        <v>0</v>
      </c>
      <c r="I164" s="64">
        <f t="shared" si="27"/>
        <v>0</v>
      </c>
    </row>
    <row r="165" spans="1:9" ht="14.45" x14ac:dyDescent="0.3">
      <c r="A165" s="65" t="s">
        <v>184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f t="shared" si="26"/>
        <v>0</v>
      </c>
      <c r="H165" s="64">
        <f t="shared" si="26"/>
        <v>0</v>
      </c>
      <c r="I165" s="64">
        <f t="shared" si="27"/>
        <v>0</v>
      </c>
    </row>
    <row r="166" spans="1:9" ht="14.45" x14ac:dyDescent="0.3">
      <c r="A166" s="65" t="s">
        <v>185</v>
      </c>
      <c r="B166" s="62">
        <v>0</v>
      </c>
      <c r="C166" s="62">
        <v>0</v>
      </c>
      <c r="D166" s="62">
        <v>0</v>
      </c>
      <c r="E166" s="62">
        <v>0</v>
      </c>
      <c r="F166" s="62">
        <v>0</v>
      </c>
      <c r="G166" s="62">
        <f t="shared" si="26"/>
        <v>0</v>
      </c>
      <c r="H166" s="62">
        <f t="shared" si="26"/>
        <v>0</v>
      </c>
      <c r="I166" s="62">
        <f t="shared" si="27"/>
        <v>0</v>
      </c>
    </row>
    <row r="167" spans="1:9" ht="14.45" x14ac:dyDescent="0.3">
      <c r="A167" s="65" t="s">
        <v>186</v>
      </c>
      <c r="B167" s="64">
        <v>24439502.479999997</v>
      </c>
      <c r="C167" s="64">
        <v>2110.77</v>
      </c>
      <c r="D167" s="64">
        <v>0</v>
      </c>
      <c r="E167" s="64">
        <v>0</v>
      </c>
      <c r="F167" s="64">
        <v>0</v>
      </c>
      <c r="G167" s="64">
        <f t="shared" ref="G167:I167" si="28">SUM(G138:G166)</f>
        <v>24439502.479999997</v>
      </c>
      <c r="H167" s="64">
        <f t="shared" si="28"/>
        <v>2110.77</v>
      </c>
      <c r="I167" s="64">
        <f t="shared" si="28"/>
        <v>24441613.249999996</v>
      </c>
    </row>
    <row r="168" spans="1:9" ht="14.45" x14ac:dyDescent="0.3">
      <c r="A168" s="78" t="s">
        <v>187</v>
      </c>
      <c r="B168" s="79"/>
      <c r="C168" s="79"/>
      <c r="D168" s="79"/>
      <c r="E168" s="79"/>
      <c r="F168" s="79"/>
      <c r="G168" s="79"/>
      <c r="H168" s="79"/>
      <c r="I168" s="79"/>
    </row>
    <row r="169" spans="1:9" ht="14.45" x14ac:dyDescent="0.3">
      <c r="A169" s="65" t="s">
        <v>188</v>
      </c>
      <c r="B169" s="64">
        <v>2675136.02999999</v>
      </c>
      <c r="C169" s="64">
        <v>0</v>
      </c>
      <c r="D169" s="64">
        <v>0</v>
      </c>
      <c r="E169" s="64">
        <v>0</v>
      </c>
      <c r="F169" s="64">
        <v>0</v>
      </c>
      <c r="G169" s="64">
        <f t="shared" ref="G169:H204" si="29">B169+E169</f>
        <v>2675136.02999999</v>
      </c>
      <c r="H169" s="64">
        <f t="shared" si="29"/>
        <v>0</v>
      </c>
      <c r="I169" s="64">
        <f t="shared" ref="I169:I204" si="30">SUM(G169:H169)</f>
        <v>2675136.02999999</v>
      </c>
    </row>
    <row r="170" spans="1:9" ht="14.45" x14ac:dyDescent="0.3">
      <c r="A170" s="65" t="s">
        <v>189</v>
      </c>
      <c r="B170" s="64">
        <v>1710998.21</v>
      </c>
      <c r="C170" s="64">
        <v>0</v>
      </c>
      <c r="D170" s="64">
        <v>0</v>
      </c>
      <c r="E170" s="64">
        <v>0</v>
      </c>
      <c r="F170" s="64">
        <v>0</v>
      </c>
      <c r="G170" s="64">
        <f t="shared" si="29"/>
        <v>1710998.21</v>
      </c>
      <c r="H170" s="64">
        <f t="shared" si="29"/>
        <v>0</v>
      </c>
      <c r="I170" s="64">
        <f t="shared" si="30"/>
        <v>1710998.21</v>
      </c>
    </row>
    <row r="171" spans="1:9" ht="14.45" x14ac:dyDescent="0.3">
      <c r="A171" s="65" t="s">
        <v>190</v>
      </c>
      <c r="B171" s="64">
        <v>1777553.1</v>
      </c>
      <c r="C171" s="64">
        <v>0</v>
      </c>
      <c r="D171" s="64">
        <v>0</v>
      </c>
      <c r="E171" s="64">
        <v>0</v>
      </c>
      <c r="F171" s="64">
        <v>0</v>
      </c>
      <c r="G171" s="64">
        <f t="shared" si="29"/>
        <v>1777553.1</v>
      </c>
      <c r="H171" s="64">
        <f t="shared" si="29"/>
        <v>0</v>
      </c>
      <c r="I171" s="64">
        <f t="shared" si="30"/>
        <v>1777553.1</v>
      </c>
    </row>
    <row r="172" spans="1:9" ht="14.45" x14ac:dyDescent="0.3">
      <c r="A172" s="65" t="s">
        <v>191</v>
      </c>
      <c r="B172" s="64">
        <v>2571366.84</v>
      </c>
      <c r="C172" s="64">
        <v>0</v>
      </c>
      <c r="D172" s="64">
        <v>0</v>
      </c>
      <c r="E172" s="64">
        <v>0</v>
      </c>
      <c r="F172" s="64">
        <v>0</v>
      </c>
      <c r="G172" s="64">
        <f t="shared" si="29"/>
        <v>2571366.84</v>
      </c>
      <c r="H172" s="64">
        <f t="shared" si="29"/>
        <v>0</v>
      </c>
      <c r="I172" s="64">
        <f t="shared" si="30"/>
        <v>2571366.84</v>
      </c>
    </row>
    <row r="173" spans="1:9" ht="14.45" x14ac:dyDescent="0.3">
      <c r="A173" s="65" t="s">
        <v>192</v>
      </c>
      <c r="B173" s="64">
        <v>4555493.0199999902</v>
      </c>
      <c r="C173" s="64">
        <v>0</v>
      </c>
      <c r="D173" s="64">
        <v>0</v>
      </c>
      <c r="E173" s="64">
        <v>0</v>
      </c>
      <c r="F173" s="64">
        <v>0</v>
      </c>
      <c r="G173" s="64">
        <f t="shared" si="29"/>
        <v>4555493.0199999902</v>
      </c>
      <c r="H173" s="64">
        <f t="shared" si="29"/>
        <v>0</v>
      </c>
      <c r="I173" s="64">
        <f t="shared" si="30"/>
        <v>4555493.0199999902</v>
      </c>
    </row>
    <row r="174" spans="1:9" ht="14.45" x14ac:dyDescent="0.3">
      <c r="A174" s="65" t="s">
        <v>193</v>
      </c>
      <c r="B174" s="64">
        <v>142211.94</v>
      </c>
      <c r="C174" s="64">
        <v>0</v>
      </c>
      <c r="D174" s="64">
        <v>0</v>
      </c>
      <c r="E174" s="64">
        <v>0</v>
      </c>
      <c r="F174" s="64">
        <v>0</v>
      </c>
      <c r="G174" s="64">
        <f t="shared" si="29"/>
        <v>142211.94</v>
      </c>
      <c r="H174" s="64">
        <f t="shared" si="29"/>
        <v>0</v>
      </c>
      <c r="I174" s="64">
        <f t="shared" si="30"/>
        <v>142211.94</v>
      </c>
    </row>
    <row r="175" spans="1:9" ht="14.45" x14ac:dyDescent="0.3">
      <c r="A175" s="65" t="s">
        <v>194</v>
      </c>
      <c r="B175" s="64">
        <v>1704988.24</v>
      </c>
      <c r="C175" s="64">
        <v>0</v>
      </c>
      <c r="D175" s="64">
        <v>0</v>
      </c>
      <c r="E175" s="64">
        <v>0</v>
      </c>
      <c r="F175" s="64">
        <v>0</v>
      </c>
      <c r="G175" s="64">
        <f t="shared" si="29"/>
        <v>1704988.24</v>
      </c>
      <c r="H175" s="64">
        <f t="shared" si="29"/>
        <v>0</v>
      </c>
      <c r="I175" s="64">
        <f t="shared" si="30"/>
        <v>1704988.24</v>
      </c>
    </row>
    <row r="176" spans="1:9" ht="14.45" x14ac:dyDescent="0.3">
      <c r="A176" s="65" t="s">
        <v>195</v>
      </c>
      <c r="B176" s="64">
        <v>3314701.2800000003</v>
      </c>
      <c r="C176" s="64">
        <v>0</v>
      </c>
      <c r="D176" s="64">
        <v>0</v>
      </c>
      <c r="E176" s="64">
        <v>0</v>
      </c>
      <c r="F176" s="64">
        <v>0</v>
      </c>
      <c r="G176" s="64">
        <f t="shared" si="29"/>
        <v>3314701.2800000003</v>
      </c>
      <c r="H176" s="64">
        <f t="shared" si="29"/>
        <v>0</v>
      </c>
      <c r="I176" s="64">
        <f t="shared" si="30"/>
        <v>3314701.2800000003</v>
      </c>
    </row>
    <row r="177" spans="1:9" ht="14.45" x14ac:dyDescent="0.3">
      <c r="A177" s="65" t="s">
        <v>196</v>
      </c>
      <c r="B177" s="64">
        <v>12068386.559999999</v>
      </c>
      <c r="C177" s="64">
        <v>0</v>
      </c>
      <c r="D177" s="64">
        <v>0</v>
      </c>
      <c r="E177" s="64">
        <v>0</v>
      </c>
      <c r="F177" s="64">
        <v>0</v>
      </c>
      <c r="G177" s="64">
        <f t="shared" si="29"/>
        <v>12068386.559999999</v>
      </c>
      <c r="H177" s="64">
        <f t="shared" si="29"/>
        <v>0</v>
      </c>
      <c r="I177" s="64">
        <f t="shared" si="30"/>
        <v>12068386.559999999</v>
      </c>
    </row>
    <row r="178" spans="1:9" ht="14.45" x14ac:dyDescent="0.3">
      <c r="A178" s="65" t="s">
        <v>197</v>
      </c>
      <c r="B178" s="64">
        <v>1317138.67</v>
      </c>
      <c r="C178" s="64">
        <v>0</v>
      </c>
      <c r="D178" s="64">
        <v>0</v>
      </c>
      <c r="E178" s="64">
        <v>0</v>
      </c>
      <c r="F178" s="64">
        <v>0</v>
      </c>
      <c r="G178" s="64">
        <f t="shared" si="29"/>
        <v>1317138.67</v>
      </c>
      <c r="H178" s="64">
        <f t="shared" si="29"/>
        <v>0</v>
      </c>
      <c r="I178" s="64">
        <f t="shared" si="30"/>
        <v>1317138.67</v>
      </c>
    </row>
    <row r="179" spans="1:9" ht="14.45" x14ac:dyDescent="0.3">
      <c r="A179" s="65" t="s">
        <v>198</v>
      </c>
      <c r="B179" s="64">
        <v>541269.58000000007</v>
      </c>
      <c r="C179" s="64">
        <v>0</v>
      </c>
      <c r="D179" s="64">
        <v>0</v>
      </c>
      <c r="E179" s="64">
        <v>0</v>
      </c>
      <c r="F179" s="64">
        <v>0</v>
      </c>
      <c r="G179" s="64">
        <f t="shared" si="29"/>
        <v>541269.58000000007</v>
      </c>
      <c r="H179" s="64">
        <f t="shared" si="29"/>
        <v>0</v>
      </c>
      <c r="I179" s="64">
        <f t="shared" si="30"/>
        <v>541269.58000000007</v>
      </c>
    </row>
    <row r="180" spans="1:9" ht="14.45" x14ac:dyDescent="0.3">
      <c r="A180" s="65" t="s">
        <v>199</v>
      </c>
      <c r="B180" s="64">
        <v>-4.9500000000000401</v>
      </c>
      <c r="C180" s="64">
        <v>0</v>
      </c>
      <c r="D180" s="64">
        <v>0</v>
      </c>
      <c r="E180" s="64">
        <v>0</v>
      </c>
      <c r="F180" s="64">
        <v>0</v>
      </c>
      <c r="G180" s="64">
        <f t="shared" si="29"/>
        <v>-4.9500000000000401</v>
      </c>
      <c r="H180" s="64">
        <f t="shared" si="29"/>
        <v>0</v>
      </c>
      <c r="I180" s="64">
        <f t="shared" si="30"/>
        <v>-4.9500000000000401</v>
      </c>
    </row>
    <row r="181" spans="1:9" ht="14.45" x14ac:dyDescent="0.3">
      <c r="A181" s="65" t="s">
        <v>200</v>
      </c>
      <c r="B181" s="64">
        <v>1486798.51</v>
      </c>
      <c r="C181" s="64">
        <v>0</v>
      </c>
      <c r="D181" s="64">
        <v>0</v>
      </c>
      <c r="E181" s="64">
        <v>0</v>
      </c>
      <c r="F181" s="64">
        <v>0</v>
      </c>
      <c r="G181" s="64">
        <f t="shared" si="29"/>
        <v>1486798.51</v>
      </c>
      <c r="H181" s="64">
        <f t="shared" si="29"/>
        <v>0</v>
      </c>
      <c r="I181" s="64">
        <f t="shared" si="30"/>
        <v>1486798.51</v>
      </c>
    </row>
    <row r="182" spans="1:9" ht="14.45" x14ac:dyDescent="0.3">
      <c r="A182" s="65" t="s">
        <v>201</v>
      </c>
      <c r="B182" s="64">
        <v>34730225.140000001</v>
      </c>
      <c r="C182" s="64">
        <v>0</v>
      </c>
      <c r="D182" s="64">
        <v>0</v>
      </c>
      <c r="E182" s="64">
        <v>0</v>
      </c>
      <c r="F182" s="64">
        <v>0</v>
      </c>
      <c r="G182" s="64">
        <f t="shared" si="29"/>
        <v>34730225.140000001</v>
      </c>
      <c r="H182" s="64">
        <f t="shared" si="29"/>
        <v>0</v>
      </c>
      <c r="I182" s="64">
        <f t="shared" si="30"/>
        <v>34730225.140000001</v>
      </c>
    </row>
    <row r="183" spans="1:9" ht="14.45" x14ac:dyDescent="0.3">
      <c r="A183" s="65" t="s">
        <v>202</v>
      </c>
      <c r="B183" s="64">
        <v>12006810.93</v>
      </c>
      <c r="C183" s="64">
        <v>0</v>
      </c>
      <c r="D183" s="64">
        <v>0</v>
      </c>
      <c r="E183" s="64">
        <v>0</v>
      </c>
      <c r="F183" s="64">
        <v>0</v>
      </c>
      <c r="G183" s="64">
        <f t="shared" si="29"/>
        <v>12006810.93</v>
      </c>
      <c r="H183" s="64">
        <f t="shared" si="29"/>
        <v>0</v>
      </c>
      <c r="I183" s="64">
        <f t="shared" si="30"/>
        <v>12006810.93</v>
      </c>
    </row>
    <row r="184" spans="1:9" ht="14.45" x14ac:dyDescent="0.3">
      <c r="A184" s="65" t="s">
        <v>203</v>
      </c>
      <c r="B184" s="64">
        <v>171037.47</v>
      </c>
      <c r="C184" s="64">
        <v>0</v>
      </c>
      <c r="D184" s="64">
        <v>0</v>
      </c>
      <c r="E184" s="64">
        <v>0</v>
      </c>
      <c r="F184" s="64">
        <v>0</v>
      </c>
      <c r="G184" s="64">
        <f t="shared" si="29"/>
        <v>171037.47</v>
      </c>
      <c r="H184" s="64">
        <f t="shared" si="29"/>
        <v>0</v>
      </c>
      <c r="I184" s="64">
        <f t="shared" si="30"/>
        <v>171037.47</v>
      </c>
    </row>
    <row r="185" spans="1:9" ht="14.45" x14ac:dyDescent="0.3">
      <c r="A185" s="65" t="s">
        <v>204</v>
      </c>
      <c r="B185" s="64">
        <v>1958091.5599999989</v>
      </c>
      <c r="C185" s="64">
        <v>0</v>
      </c>
      <c r="D185" s="64">
        <v>0</v>
      </c>
      <c r="E185" s="64">
        <v>0</v>
      </c>
      <c r="F185" s="64">
        <v>0</v>
      </c>
      <c r="G185" s="64">
        <f t="shared" si="29"/>
        <v>1958091.5599999989</v>
      </c>
      <c r="H185" s="64">
        <f t="shared" si="29"/>
        <v>0</v>
      </c>
      <c r="I185" s="64">
        <f t="shared" si="30"/>
        <v>1958091.5599999989</v>
      </c>
    </row>
    <row r="186" spans="1:9" ht="14.45" x14ac:dyDescent="0.3">
      <c r="A186" s="65" t="s">
        <v>205</v>
      </c>
      <c r="B186" s="64">
        <v>519036.87999999896</v>
      </c>
      <c r="C186" s="64">
        <v>0</v>
      </c>
      <c r="D186" s="64">
        <v>0</v>
      </c>
      <c r="E186" s="64">
        <v>0</v>
      </c>
      <c r="F186" s="64">
        <v>0</v>
      </c>
      <c r="G186" s="64">
        <f t="shared" si="29"/>
        <v>519036.87999999896</v>
      </c>
      <c r="H186" s="64">
        <f t="shared" si="29"/>
        <v>0</v>
      </c>
      <c r="I186" s="64">
        <f t="shared" si="30"/>
        <v>519036.87999999896</v>
      </c>
    </row>
    <row r="187" spans="1:9" ht="14.45" x14ac:dyDescent="0.3">
      <c r="A187" s="65" t="s">
        <v>206</v>
      </c>
      <c r="B187" s="64">
        <v>0</v>
      </c>
      <c r="C187" s="64">
        <v>0</v>
      </c>
      <c r="D187" s="64">
        <v>0</v>
      </c>
      <c r="E187" s="64">
        <v>0</v>
      </c>
      <c r="F187" s="64">
        <v>0</v>
      </c>
      <c r="G187" s="64">
        <f t="shared" si="29"/>
        <v>0</v>
      </c>
      <c r="H187" s="64">
        <f t="shared" si="29"/>
        <v>0</v>
      </c>
      <c r="I187" s="64">
        <f t="shared" si="30"/>
        <v>0</v>
      </c>
    </row>
    <row r="188" spans="1:9" ht="14.45" x14ac:dyDescent="0.3">
      <c r="A188" s="65" t="s">
        <v>207</v>
      </c>
      <c r="B188" s="64">
        <v>0</v>
      </c>
      <c r="C188" s="64">
        <v>2408128.4699999997</v>
      </c>
      <c r="D188" s="64">
        <v>0</v>
      </c>
      <c r="E188" s="64">
        <v>0</v>
      </c>
      <c r="F188" s="64">
        <v>0</v>
      </c>
      <c r="G188" s="64">
        <f t="shared" si="29"/>
        <v>0</v>
      </c>
      <c r="H188" s="64">
        <f t="shared" si="29"/>
        <v>2408128.4699999997</v>
      </c>
      <c r="I188" s="64">
        <f t="shared" si="30"/>
        <v>2408128.4699999997</v>
      </c>
    </row>
    <row r="189" spans="1:9" ht="14.45" x14ac:dyDescent="0.3">
      <c r="A189" s="65" t="s">
        <v>208</v>
      </c>
      <c r="B189" s="64">
        <v>0</v>
      </c>
      <c r="C189" s="64">
        <v>248128.58</v>
      </c>
      <c r="D189" s="64">
        <v>0</v>
      </c>
      <c r="E189" s="64">
        <v>0</v>
      </c>
      <c r="F189" s="64">
        <v>0</v>
      </c>
      <c r="G189" s="64">
        <f t="shared" si="29"/>
        <v>0</v>
      </c>
      <c r="H189" s="64">
        <f t="shared" si="29"/>
        <v>248128.58</v>
      </c>
      <c r="I189" s="64">
        <f t="shared" si="30"/>
        <v>248128.58</v>
      </c>
    </row>
    <row r="190" spans="1:9" ht="14.45" x14ac:dyDescent="0.3">
      <c r="A190" s="65" t="s">
        <v>209</v>
      </c>
      <c r="B190" s="64">
        <v>0</v>
      </c>
      <c r="C190" s="64">
        <v>17766601.990000002</v>
      </c>
      <c r="D190" s="64">
        <v>0</v>
      </c>
      <c r="E190" s="64">
        <v>0</v>
      </c>
      <c r="F190" s="64">
        <v>0</v>
      </c>
      <c r="G190" s="64">
        <f t="shared" si="29"/>
        <v>0</v>
      </c>
      <c r="H190" s="64">
        <f t="shared" si="29"/>
        <v>17766601.990000002</v>
      </c>
      <c r="I190" s="64">
        <f t="shared" si="30"/>
        <v>17766601.990000002</v>
      </c>
    </row>
    <row r="191" spans="1:9" ht="14.45" x14ac:dyDescent="0.3">
      <c r="A191" s="65" t="s">
        <v>210</v>
      </c>
      <c r="B191" s="64">
        <v>0</v>
      </c>
      <c r="C191" s="64">
        <v>1746479.5299999998</v>
      </c>
      <c r="D191" s="64">
        <v>0</v>
      </c>
      <c r="E191" s="64">
        <v>0</v>
      </c>
      <c r="F191" s="64">
        <v>0</v>
      </c>
      <c r="G191" s="64">
        <f t="shared" si="29"/>
        <v>0</v>
      </c>
      <c r="H191" s="64">
        <f t="shared" si="29"/>
        <v>1746479.5299999998</v>
      </c>
      <c r="I191" s="64">
        <f t="shared" si="30"/>
        <v>1746479.5299999998</v>
      </c>
    </row>
    <row r="192" spans="1:9" ht="14.45" x14ac:dyDescent="0.3">
      <c r="A192" s="65" t="s">
        <v>211</v>
      </c>
      <c r="B192" s="64">
        <v>0</v>
      </c>
      <c r="C192" s="64">
        <v>449171.91000000003</v>
      </c>
      <c r="D192" s="64">
        <v>0</v>
      </c>
      <c r="E192" s="64">
        <v>0</v>
      </c>
      <c r="F192" s="64">
        <v>0</v>
      </c>
      <c r="G192" s="64">
        <f t="shared" si="29"/>
        <v>0</v>
      </c>
      <c r="H192" s="64">
        <f t="shared" si="29"/>
        <v>449171.91000000003</v>
      </c>
      <c r="I192" s="64">
        <f t="shared" si="30"/>
        <v>449171.91000000003</v>
      </c>
    </row>
    <row r="193" spans="1:9" ht="14.45" x14ac:dyDescent="0.3">
      <c r="A193" s="65" t="s">
        <v>212</v>
      </c>
      <c r="B193" s="64">
        <v>0</v>
      </c>
      <c r="C193" s="64">
        <v>2859450.9699999997</v>
      </c>
      <c r="D193" s="64">
        <v>0</v>
      </c>
      <c r="E193" s="64">
        <v>0</v>
      </c>
      <c r="F193" s="64">
        <v>0</v>
      </c>
      <c r="G193" s="64">
        <f t="shared" si="29"/>
        <v>0</v>
      </c>
      <c r="H193" s="64">
        <f t="shared" si="29"/>
        <v>2859450.9699999997</v>
      </c>
      <c r="I193" s="64">
        <f t="shared" si="30"/>
        <v>2859450.9699999997</v>
      </c>
    </row>
    <row r="194" spans="1:9" ht="14.45" x14ac:dyDescent="0.3">
      <c r="A194" s="65" t="s">
        <v>213</v>
      </c>
      <c r="B194" s="64">
        <v>0</v>
      </c>
      <c r="C194" s="64">
        <v>3502702.8799999896</v>
      </c>
      <c r="D194" s="64">
        <v>0</v>
      </c>
      <c r="E194" s="64">
        <v>0</v>
      </c>
      <c r="F194" s="64">
        <v>0</v>
      </c>
      <c r="G194" s="64">
        <f t="shared" si="29"/>
        <v>0</v>
      </c>
      <c r="H194" s="64">
        <f t="shared" si="29"/>
        <v>3502702.8799999896</v>
      </c>
      <c r="I194" s="64">
        <f t="shared" si="30"/>
        <v>3502702.8799999896</v>
      </c>
    </row>
    <row r="195" spans="1:9" ht="14.45" x14ac:dyDescent="0.3">
      <c r="A195" s="65" t="s">
        <v>214</v>
      </c>
      <c r="B195" s="64">
        <v>0</v>
      </c>
      <c r="C195" s="64">
        <v>14763703.899999999</v>
      </c>
      <c r="D195" s="64">
        <v>0</v>
      </c>
      <c r="E195" s="64">
        <v>0</v>
      </c>
      <c r="F195" s="64">
        <v>0</v>
      </c>
      <c r="G195" s="64">
        <f t="shared" si="29"/>
        <v>0</v>
      </c>
      <c r="H195" s="64">
        <f t="shared" si="29"/>
        <v>14763703.899999999</v>
      </c>
      <c r="I195" s="64">
        <f t="shared" si="30"/>
        <v>14763703.899999999</v>
      </c>
    </row>
    <row r="196" spans="1:9" ht="14.45" x14ac:dyDescent="0.3">
      <c r="A196" s="65" t="s">
        <v>215</v>
      </c>
      <c r="B196" s="64">
        <v>0</v>
      </c>
      <c r="C196" s="64">
        <v>219295.23</v>
      </c>
      <c r="D196" s="64">
        <v>0</v>
      </c>
      <c r="E196" s="64">
        <v>0</v>
      </c>
      <c r="F196" s="64">
        <v>0</v>
      </c>
      <c r="G196" s="64">
        <f t="shared" si="29"/>
        <v>0</v>
      </c>
      <c r="H196" s="64">
        <f t="shared" si="29"/>
        <v>219295.23</v>
      </c>
      <c r="I196" s="64">
        <f t="shared" si="30"/>
        <v>219295.23</v>
      </c>
    </row>
    <row r="197" spans="1:9" ht="14.45" x14ac:dyDescent="0.3">
      <c r="A197" s="65" t="s">
        <v>216</v>
      </c>
      <c r="B197" s="64">
        <v>0</v>
      </c>
      <c r="C197" s="64">
        <v>58127.79</v>
      </c>
      <c r="D197" s="64">
        <v>0</v>
      </c>
      <c r="E197" s="64">
        <v>0</v>
      </c>
      <c r="F197" s="64">
        <v>0</v>
      </c>
      <c r="G197" s="64">
        <f t="shared" si="29"/>
        <v>0</v>
      </c>
      <c r="H197" s="64">
        <f t="shared" si="29"/>
        <v>58127.79</v>
      </c>
      <c r="I197" s="64">
        <f t="shared" si="30"/>
        <v>58127.79</v>
      </c>
    </row>
    <row r="198" spans="1:9" ht="14.45" x14ac:dyDescent="0.3">
      <c r="A198" s="65" t="s">
        <v>217</v>
      </c>
      <c r="B198" s="64">
        <v>0</v>
      </c>
      <c r="C198" s="64">
        <v>134870.25</v>
      </c>
      <c r="D198" s="64">
        <v>0</v>
      </c>
      <c r="E198" s="64">
        <v>0</v>
      </c>
      <c r="F198" s="64">
        <v>0</v>
      </c>
      <c r="G198" s="64">
        <f t="shared" si="29"/>
        <v>0</v>
      </c>
      <c r="H198" s="64">
        <f t="shared" si="29"/>
        <v>134870.25</v>
      </c>
      <c r="I198" s="64">
        <f t="shared" si="30"/>
        <v>134870.25</v>
      </c>
    </row>
    <row r="199" spans="1:9" ht="14.45" x14ac:dyDescent="0.3">
      <c r="A199" s="65" t="s">
        <v>218</v>
      </c>
      <c r="B199" s="64">
        <v>0</v>
      </c>
      <c r="C199" s="64">
        <v>8510356.9800000004</v>
      </c>
      <c r="D199" s="64">
        <v>0</v>
      </c>
      <c r="E199" s="64">
        <v>0</v>
      </c>
      <c r="F199" s="64">
        <v>0</v>
      </c>
      <c r="G199" s="64">
        <f t="shared" si="29"/>
        <v>0</v>
      </c>
      <c r="H199" s="64">
        <f t="shared" si="29"/>
        <v>8510356.9800000004</v>
      </c>
      <c r="I199" s="64">
        <f t="shared" si="30"/>
        <v>8510356.9800000004</v>
      </c>
    </row>
    <row r="200" spans="1:9" ht="14.45" x14ac:dyDescent="0.3">
      <c r="A200" s="65" t="s">
        <v>219</v>
      </c>
      <c r="B200" s="64">
        <v>0</v>
      </c>
      <c r="C200" s="64">
        <v>776080.37</v>
      </c>
      <c r="D200" s="64">
        <v>0</v>
      </c>
      <c r="E200" s="64">
        <v>0</v>
      </c>
      <c r="F200" s="64">
        <v>0</v>
      </c>
      <c r="G200" s="64">
        <f t="shared" si="29"/>
        <v>0</v>
      </c>
      <c r="H200" s="64">
        <f t="shared" si="29"/>
        <v>776080.37</v>
      </c>
      <c r="I200" s="64">
        <f t="shared" si="30"/>
        <v>776080.37</v>
      </c>
    </row>
    <row r="201" spans="1:9" ht="14.45" x14ac:dyDescent="0.3">
      <c r="A201" s="65" t="s">
        <v>220</v>
      </c>
      <c r="B201" s="64">
        <v>0</v>
      </c>
      <c r="C201" s="64">
        <v>356292.56999999902</v>
      </c>
      <c r="D201" s="64">
        <v>0</v>
      </c>
      <c r="E201" s="64">
        <v>0</v>
      </c>
      <c r="F201" s="64">
        <v>0</v>
      </c>
      <c r="G201" s="64">
        <f t="shared" si="29"/>
        <v>0</v>
      </c>
      <c r="H201" s="64">
        <f t="shared" si="29"/>
        <v>356292.56999999902</v>
      </c>
      <c r="I201" s="64">
        <f t="shared" si="30"/>
        <v>356292.56999999902</v>
      </c>
    </row>
    <row r="202" spans="1:9" ht="14.45" x14ac:dyDescent="0.3">
      <c r="A202" s="65" t="s">
        <v>221</v>
      </c>
      <c r="B202" s="64">
        <v>0</v>
      </c>
      <c r="C202" s="64">
        <v>4750713.2199999895</v>
      </c>
      <c r="D202" s="64">
        <v>0</v>
      </c>
      <c r="E202" s="64">
        <v>0</v>
      </c>
      <c r="F202" s="64">
        <v>0</v>
      </c>
      <c r="G202" s="64">
        <f t="shared" si="29"/>
        <v>0</v>
      </c>
      <c r="H202" s="64">
        <f t="shared" si="29"/>
        <v>4750713.2199999895</v>
      </c>
      <c r="I202" s="64">
        <f t="shared" si="30"/>
        <v>4750713.2199999895</v>
      </c>
    </row>
    <row r="203" spans="1:9" ht="14.45" x14ac:dyDescent="0.3">
      <c r="A203" s="65" t="s">
        <v>222</v>
      </c>
      <c r="B203" s="64">
        <v>0</v>
      </c>
      <c r="C203" s="64">
        <v>1038755.6799999999</v>
      </c>
      <c r="D203" s="64">
        <v>0</v>
      </c>
      <c r="E203" s="64">
        <v>0</v>
      </c>
      <c r="F203" s="64">
        <v>0</v>
      </c>
      <c r="G203" s="64">
        <f t="shared" si="29"/>
        <v>0</v>
      </c>
      <c r="H203" s="64">
        <f t="shared" si="29"/>
        <v>1038755.6799999999</v>
      </c>
      <c r="I203" s="64">
        <f t="shared" si="30"/>
        <v>1038755.6799999999</v>
      </c>
    </row>
    <row r="204" spans="1:9" ht="14.45" x14ac:dyDescent="0.3">
      <c r="A204" s="65" t="s">
        <v>223</v>
      </c>
      <c r="B204" s="62">
        <v>0</v>
      </c>
      <c r="C204" s="62">
        <v>585307.78</v>
      </c>
      <c r="D204" s="62">
        <v>0</v>
      </c>
      <c r="E204" s="62">
        <v>0</v>
      </c>
      <c r="F204" s="62">
        <v>0</v>
      </c>
      <c r="G204" s="62">
        <f t="shared" si="29"/>
        <v>0</v>
      </c>
      <c r="H204" s="62">
        <f t="shared" si="29"/>
        <v>585307.78</v>
      </c>
      <c r="I204" s="62">
        <f t="shared" si="30"/>
        <v>585307.78</v>
      </c>
    </row>
    <row r="205" spans="1:9" ht="14.45" x14ac:dyDescent="0.3">
      <c r="A205" s="65" t="s">
        <v>224</v>
      </c>
      <c r="B205" s="64">
        <v>83251239.00999999</v>
      </c>
      <c r="C205" s="64">
        <v>60174168.099999979</v>
      </c>
      <c r="D205" s="64">
        <v>0</v>
      </c>
      <c r="E205" s="64">
        <v>0</v>
      </c>
      <c r="F205" s="64">
        <v>0</v>
      </c>
      <c r="G205" s="64">
        <f t="shared" ref="G205:I205" si="31">SUM(G169:G204)</f>
        <v>83251239.00999999</v>
      </c>
      <c r="H205" s="64">
        <f t="shared" si="31"/>
        <v>60174168.099999979</v>
      </c>
      <c r="I205" s="64">
        <f t="shared" si="31"/>
        <v>143425407.10999998</v>
      </c>
    </row>
    <row r="206" spans="1:9" ht="14.45" x14ac:dyDescent="0.3">
      <c r="A206" s="66" t="s">
        <v>225</v>
      </c>
      <c r="B206" s="64"/>
      <c r="C206" s="64"/>
      <c r="D206" s="64"/>
      <c r="E206" s="64"/>
      <c r="F206" s="64"/>
      <c r="G206" s="64"/>
      <c r="H206" s="64"/>
      <c r="I206" s="64"/>
    </row>
    <row r="207" spans="1:9" ht="14.45" x14ac:dyDescent="0.3">
      <c r="A207" s="65" t="s">
        <v>226</v>
      </c>
      <c r="B207" s="64">
        <v>0</v>
      </c>
      <c r="C207" s="64">
        <v>0</v>
      </c>
      <c r="D207" s="64">
        <v>225454.43</v>
      </c>
      <c r="E207" s="64">
        <v>130876.3</v>
      </c>
      <c r="F207" s="64">
        <v>94578.13</v>
      </c>
      <c r="G207" s="64">
        <f>B207+E207</f>
        <v>130876.3</v>
      </c>
      <c r="H207" s="64">
        <f t="shared" ref="H207:H211" si="32">C207+F207</f>
        <v>94578.13</v>
      </c>
      <c r="I207" s="64">
        <f t="shared" ref="I207:I210" si="33">SUM(G207:H207)</f>
        <v>225454.43</v>
      </c>
    </row>
    <row r="208" spans="1:9" ht="14.45" x14ac:dyDescent="0.3">
      <c r="A208" s="65" t="s">
        <v>227</v>
      </c>
      <c r="B208" s="64">
        <v>10297609.5</v>
      </c>
      <c r="C208" s="64">
        <v>7598437.6899999995</v>
      </c>
      <c r="D208" s="64">
        <v>1481683.85</v>
      </c>
      <c r="E208" s="64">
        <v>921755.52</v>
      </c>
      <c r="F208" s="64">
        <v>559928.32999999996</v>
      </c>
      <c r="G208" s="64">
        <f t="shared" ref="G208:G211" si="34">B208+E208</f>
        <v>11219365.02</v>
      </c>
      <c r="H208" s="64">
        <f t="shared" si="32"/>
        <v>8158366.0199999996</v>
      </c>
      <c r="I208" s="64">
        <f t="shared" si="33"/>
        <v>19377731.039999999</v>
      </c>
    </row>
    <row r="209" spans="1:9" ht="14.45" x14ac:dyDescent="0.3">
      <c r="A209" s="65" t="s">
        <v>228</v>
      </c>
      <c r="B209" s="64">
        <v>1111461.81</v>
      </c>
      <c r="C209" s="64">
        <v>1326243.32</v>
      </c>
      <c r="D209" s="64">
        <v>37890442.9099999</v>
      </c>
      <c r="E209" s="64">
        <v>21995402.109999999</v>
      </c>
      <c r="F209" s="64">
        <v>15895040.800000001</v>
      </c>
      <c r="G209" s="64">
        <f t="shared" si="34"/>
        <v>23106863.919999998</v>
      </c>
      <c r="H209" s="64">
        <f t="shared" si="32"/>
        <v>17221284.120000001</v>
      </c>
      <c r="I209" s="64">
        <f t="shared" si="33"/>
        <v>40328148.039999999</v>
      </c>
    </row>
    <row r="210" spans="1:9" ht="14.45" x14ac:dyDescent="0.3">
      <c r="A210" s="65" t="s">
        <v>229</v>
      </c>
      <c r="B210" s="64">
        <v>18738362.699999999</v>
      </c>
      <c r="C210" s="64">
        <v>4330979.2799999993</v>
      </c>
      <c r="D210" s="64">
        <v>6637.31</v>
      </c>
      <c r="E210" s="64">
        <v>4393.24</v>
      </c>
      <c r="F210" s="64">
        <v>2244.0700000000002</v>
      </c>
      <c r="G210" s="64">
        <f t="shared" si="34"/>
        <v>18742755.939999998</v>
      </c>
      <c r="H210" s="64">
        <f t="shared" si="32"/>
        <v>4333223.3499999996</v>
      </c>
      <c r="I210" s="64">
        <f t="shared" si="33"/>
        <v>23075979.289999999</v>
      </c>
    </row>
    <row r="211" spans="1:9" ht="14.45" x14ac:dyDescent="0.3">
      <c r="A211" s="65" t="s">
        <v>230</v>
      </c>
      <c r="B211" s="62">
        <v>0</v>
      </c>
      <c r="C211" s="62">
        <v>0</v>
      </c>
      <c r="D211" s="62">
        <v>0</v>
      </c>
      <c r="E211" s="62">
        <v>0</v>
      </c>
      <c r="F211" s="62">
        <v>0</v>
      </c>
      <c r="G211" s="62">
        <f t="shared" si="34"/>
        <v>0</v>
      </c>
      <c r="H211" s="62">
        <f t="shared" si="32"/>
        <v>0</v>
      </c>
      <c r="I211" s="62">
        <f>SUM(G211:H211)</f>
        <v>0</v>
      </c>
    </row>
    <row r="212" spans="1:9" ht="14.45" x14ac:dyDescent="0.3">
      <c r="A212" s="65" t="s">
        <v>231</v>
      </c>
      <c r="B212" s="64">
        <v>30147434.009999998</v>
      </c>
      <c r="C212" s="64">
        <v>13255660.289999999</v>
      </c>
      <c r="D212" s="64">
        <v>39604218.499999903</v>
      </c>
      <c r="E212" s="64">
        <v>23052427.169999998</v>
      </c>
      <c r="F212" s="64">
        <v>16551791.330000002</v>
      </c>
      <c r="G212" s="64">
        <f t="shared" ref="G212:I212" si="35">SUM(G207:G211)</f>
        <v>53199861.179999992</v>
      </c>
      <c r="H212" s="64">
        <f t="shared" si="35"/>
        <v>29807451.619999997</v>
      </c>
      <c r="I212" s="64">
        <f t="shared" si="35"/>
        <v>83007312.799999997</v>
      </c>
    </row>
    <row r="213" spans="1:9" ht="14.45" x14ac:dyDescent="0.3">
      <c r="A213" s="66" t="s">
        <v>232</v>
      </c>
      <c r="B213" s="64"/>
      <c r="C213" s="64"/>
      <c r="D213" s="64"/>
      <c r="E213" s="64"/>
      <c r="F213" s="64"/>
      <c r="G213" s="64"/>
      <c r="H213" s="64"/>
      <c r="I213" s="64"/>
    </row>
    <row r="214" spans="1:9" ht="14.45" x14ac:dyDescent="0.3">
      <c r="A214" s="65" t="s">
        <v>233</v>
      </c>
      <c r="B214" s="64">
        <v>17603215.82</v>
      </c>
      <c r="C214" s="64">
        <v>4890170.3499999996</v>
      </c>
      <c r="D214" s="64">
        <v>1163430.49</v>
      </c>
      <c r="E214" s="64">
        <v>675371.4</v>
      </c>
      <c r="F214" s="64">
        <v>488059.09</v>
      </c>
      <c r="G214" s="64">
        <f t="shared" ref="G214:H220" si="36">B214+E214</f>
        <v>18278587.219999999</v>
      </c>
      <c r="H214" s="64">
        <f t="shared" si="36"/>
        <v>5378229.4399999995</v>
      </c>
      <c r="I214" s="64">
        <f t="shared" ref="I214:I220" si="37">SUM(G214:H214)</f>
        <v>23656816.659999996</v>
      </c>
    </row>
    <row r="215" spans="1:9" ht="14.45" x14ac:dyDescent="0.3">
      <c r="A215" s="65" t="s">
        <v>234</v>
      </c>
      <c r="B215" s="64">
        <v>1843574.6800000002</v>
      </c>
      <c r="C215" s="64">
        <v>533547.31999999995</v>
      </c>
      <c r="D215" s="64">
        <v>2088370.16</v>
      </c>
      <c r="E215" s="64">
        <v>1212298.8799999999</v>
      </c>
      <c r="F215" s="64">
        <v>876071.28</v>
      </c>
      <c r="G215" s="64">
        <f t="shared" si="36"/>
        <v>3055873.56</v>
      </c>
      <c r="H215" s="64">
        <f t="shared" si="36"/>
        <v>1409618.6</v>
      </c>
      <c r="I215" s="64">
        <f t="shared" si="37"/>
        <v>4465492.16</v>
      </c>
    </row>
    <row r="216" spans="1:9" ht="14.45" x14ac:dyDescent="0.3">
      <c r="A216" s="65" t="s">
        <v>235</v>
      </c>
      <c r="B216" s="64">
        <v>0</v>
      </c>
      <c r="C216" s="64">
        <v>0</v>
      </c>
      <c r="D216" s="64">
        <v>1538</v>
      </c>
      <c r="E216" s="64">
        <v>892.81</v>
      </c>
      <c r="F216" s="64">
        <v>645.19000000000005</v>
      </c>
      <c r="G216" s="64">
        <f t="shared" si="36"/>
        <v>892.81</v>
      </c>
      <c r="H216" s="64">
        <f t="shared" si="36"/>
        <v>645.19000000000005</v>
      </c>
      <c r="I216" s="64">
        <f t="shared" si="37"/>
        <v>1538</v>
      </c>
    </row>
    <row r="217" spans="1:9" ht="14.45" x14ac:dyDescent="0.3">
      <c r="A217" s="65" t="s">
        <v>236</v>
      </c>
      <c r="B217" s="64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f t="shared" si="36"/>
        <v>0</v>
      </c>
      <c r="H217" s="64">
        <f t="shared" si="36"/>
        <v>0</v>
      </c>
      <c r="I217" s="64">
        <f t="shared" si="37"/>
        <v>0</v>
      </c>
    </row>
    <row r="218" spans="1:9" ht="14.45" x14ac:dyDescent="0.3">
      <c r="A218" s="65" t="s">
        <v>237</v>
      </c>
      <c r="B218" s="64">
        <v>1101784.58</v>
      </c>
      <c r="C218" s="64">
        <v>0</v>
      </c>
      <c r="D218" s="64">
        <v>-510279.26999999996</v>
      </c>
      <c r="E218" s="64">
        <v>-296217.12</v>
      </c>
      <c r="F218" s="64">
        <v>-214062.15</v>
      </c>
      <c r="G218" s="64">
        <f t="shared" si="36"/>
        <v>805567.46000000008</v>
      </c>
      <c r="H218" s="64">
        <f t="shared" si="36"/>
        <v>-214062.15</v>
      </c>
      <c r="I218" s="64">
        <f t="shared" si="37"/>
        <v>591505.31000000006</v>
      </c>
    </row>
    <row r="219" spans="1:9" ht="14.45" x14ac:dyDescent="0.3">
      <c r="A219" s="65" t="s">
        <v>238</v>
      </c>
      <c r="B219" s="64">
        <v>0</v>
      </c>
      <c r="C219" s="64">
        <v>0</v>
      </c>
      <c r="D219" s="64">
        <v>0</v>
      </c>
      <c r="E219" s="64">
        <v>0</v>
      </c>
      <c r="F219" s="64">
        <v>0</v>
      </c>
      <c r="G219" s="64">
        <f t="shared" si="36"/>
        <v>0</v>
      </c>
      <c r="H219" s="64">
        <f t="shared" si="36"/>
        <v>0</v>
      </c>
      <c r="I219" s="64">
        <f t="shared" si="37"/>
        <v>0</v>
      </c>
    </row>
    <row r="220" spans="1:9" ht="14.45" x14ac:dyDescent="0.3">
      <c r="A220" s="65" t="s">
        <v>239</v>
      </c>
      <c r="B220" s="62">
        <v>0</v>
      </c>
      <c r="C220" s="62">
        <v>0</v>
      </c>
      <c r="D220" s="62">
        <v>0</v>
      </c>
      <c r="E220" s="62">
        <v>0</v>
      </c>
      <c r="F220" s="62">
        <v>0</v>
      </c>
      <c r="G220" s="62">
        <f t="shared" si="36"/>
        <v>0</v>
      </c>
      <c r="H220" s="62">
        <f t="shared" si="36"/>
        <v>0</v>
      </c>
      <c r="I220" s="62">
        <f t="shared" si="37"/>
        <v>0</v>
      </c>
    </row>
    <row r="221" spans="1:9" ht="14.45" x14ac:dyDescent="0.3">
      <c r="A221" s="65" t="s">
        <v>240</v>
      </c>
      <c r="B221" s="64">
        <v>20548575.079999998</v>
      </c>
      <c r="C221" s="64">
        <v>5423717.6699999999</v>
      </c>
      <c r="D221" s="64">
        <v>2743059.38</v>
      </c>
      <c r="E221" s="64">
        <v>1592345.9699999997</v>
      </c>
      <c r="F221" s="64">
        <v>1150713.4100000001</v>
      </c>
      <c r="G221" s="64">
        <f t="shared" ref="G221:I221" si="38">SUM(G214:G220)</f>
        <v>22140921.049999997</v>
      </c>
      <c r="H221" s="64">
        <f t="shared" si="38"/>
        <v>6574431.0799999991</v>
      </c>
      <c r="I221" s="64">
        <f t="shared" si="38"/>
        <v>28715352.129999995</v>
      </c>
    </row>
    <row r="222" spans="1:9" ht="14.45" x14ac:dyDescent="0.3">
      <c r="A222" s="66" t="s">
        <v>241</v>
      </c>
      <c r="B222" s="64"/>
      <c r="C222" s="64"/>
      <c r="D222" s="64"/>
      <c r="E222" s="64"/>
      <c r="F222" s="64"/>
      <c r="G222" s="64"/>
      <c r="H222" s="64"/>
      <c r="I222" s="64"/>
    </row>
    <row r="223" spans="1:9" ht="14.45" x14ac:dyDescent="0.3">
      <c r="A223" s="71" t="s">
        <v>242</v>
      </c>
      <c r="B223" s="62">
        <v>97087902.950000003</v>
      </c>
      <c r="C223" s="62">
        <v>14625833.34</v>
      </c>
      <c r="D223" s="62">
        <v>0</v>
      </c>
      <c r="E223" s="62">
        <v>0</v>
      </c>
      <c r="F223" s="62">
        <v>0</v>
      </c>
      <c r="G223" s="62">
        <f t="shared" ref="G223:H223" si="39">B223+E223</f>
        <v>97087902.950000003</v>
      </c>
      <c r="H223" s="62">
        <f t="shared" si="39"/>
        <v>14625833.34</v>
      </c>
      <c r="I223" s="62">
        <f t="shared" ref="I223" si="40">SUM(G223:H223)</f>
        <v>111713736.29000001</v>
      </c>
    </row>
    <row r="224" spans="1:9" ht="14.45" x14ac:dyDescent="0.3">
      <c r="A224" s="65" t="s">
        <v>243</v>
      </c>
      <c r="B224" s="64">
        <v>97087902.950000003</v>
      </c>
      <c r="C224" s="64">
        <v>14625833.34</v>
      </c>
      <c r="D224" s="64">
        <v>0</v>
      </c>
      <c r="E224" s="64">
        <v>0</v>
      </c>
      <c r="F224" s="64">
        <v>0</v>
      </c>
      <c r="G224" s="64">
        <f t="shared" ref="G224:I224" si="41">SUM(G223)</f>
        <v>97087902.950000003</v>
      </c>
      <c r="H224" s="64">
        <f t="shared" si="41"/>
        <v>14625833.34</v>
      </c>
      <c r="I224" s="64">
        <f t="shared" si="41"/>
        <v>111713736.29000001</v>
      </c>
    </row>
    <row r="225" spans="1:9" ht="14.45" x14ac:dyDescent="0.3">
      <c r="A225" s="66" t="s">
        <v>244</v>
      </c>
      <c r="B225" s="67"/>
      <c r="C225" s="67"/>
      <c r="D225" s="67"/>
      <c r="E225" s="67"/>
      <c r="F225" s="67"/>
      <c r="G225" s="67"/>
      <c r="H225" s="67"/>
      <c r="I225" s="67"/>
    </row>
    <row r="226" spans="1:9" ht="14.45" x14ac:dyDescent="0.3">
      <c r="A226" s="65" t="s">
        <v>245</v>
      </c>
      <c r="B226" s="64">
        <v>4033840</v>
      </c>
      <c r="C226" s="64">
        <v>1153281.8799999999</v>
      </c>
      <c r="D226" s="64">
        <v>67192406.760000005</v>
      </c>
      <c r="E226" s="64">
        <v>44474654.030000001</v>
      </c>
      <c r="F226" s="64">
        <v>22717752.73</v>
      </c>
      <c r="G226" s="64">
        <f t="shared" ref="G226:H238" si="42">B226+E226</f>
        <v>48508494.030000001</v>
      </c>
      <c r="H226" s="64">
        <f t="shared" si="42"/>
        <v>23871034.609999999</v>
      </c>
      <c r="I226" s="64">
        <f t="shared" ref="I226:I238" si="43">SUM(G226:H226)</f>
        <v>72379528.640000001</v>
      </c>
    </row>
    <row r="227" spans="1:9" ht="14.45" x14ac:dyDescent="0.3">
      <c r="A227" s="65" t="s">
        <v>246</v>
      </c>
      <c r="B227" s="64">
        <v>657466.68999999994</v>
      </c>
      <c r="C227" s="64">
        <v>353908.88999999897</v>
      </c>
      <c r="D227" s="64">
        <v>12028646.329999998</v>
      </c>
      <c r="E227" s="64">
        <v>7961761.0099999998</v>
      </c>
      <c r="F227" s="64">
        <v>4066885.32</v>
      </c>
      <c r="G227" s="64">
        <f t="shared" si="42"/>
        <v>8619227.6999999993</v>
      </c>
      <c r="H227" s="64">
        <f t="shared" si="42"/>
        <v>4420794.209999999</v>
      </c>
      <c r="I227" s="64">
        <f t="shared" si="43"/>
        <v>13040021.909999998</v>
      </c>
    </row>
    <row r="228" spans="1:9" ht="14.45" x14ac:dyDescent="0.3">
      <c r="A228" s="65" t="s">
        <v>247</v>
      </c>
      <c r="B228" s="64">
        <v>-77399.45</v>
      </c>
      <c r="C228" s="64">
        <v>-40605.61</v>
      </c>
      <c r="D228" s="64">
        <v>-32452563.59</v>
      </c>
      <c r="E228" s="64">
        <v>-21480351.84</v>
      </c>
      <c r="F228" s="64">
        <v>-10972211.75</v>
      </c>
      <c r="G228" s="64">
        <f t="shared" si="42"/>
        <v>-21557751.289999999</v>
      </c>
      <c r="H228" s="64">
        <f t="shared" si="42"/>
        <v>-11012817.359999999</v>
      </c>
      <c r="I228" s="64">
        <f t="shared" si="43"/>
        <v>-32570568.649999999</v>
      </c>
    </row>
    <row r="229" spans="1:9" ht="14.45" x14ac:dyDescent="0.3">
      <c r="A229" s="65" t="s">
        <v>248</v>
      </c>
      <c r="B229" s="64">
        <v>1240343.3599999999</v>
      </c>
      <c r="C229" s="64">
        <v>1455334.11</v>
      </c>
      <c r="D229" s="64">
        <v>14868390.24</v>
      </c>
      <c r="E229" s="64">
        <v>9841387.5</v>
      </c>
      <c r="F229" s="64">
        <v>5027002.74</v>
      </c>
      <c r="G229" s="64">
        <f t="shared" si="42"/>
        <v>11081730.859999999</v>
      </c>
      <c r="H229" s="64">
        <f t="shared" si="42"/>
        <v>6482336.8500000006</v>
      </c>
      <c r="I229" s="64">
        <f t="shared" si="43"/>
        <v>17564067.710000001</v>
      </c>
    </row>
    <row r="230" spans="1:9" ht="14.45" x14ac:dyDescent="0.3">
      <c r="A230" s="65" t="s">
        <v>249</v>
      </c>
      <c r="B230" s="64">
        <v>4700231.2699999996</v>
      </c>
      <c r="C230" s="64">
        <v>133126.68</v>
      </c>
      <c r="D230" s="64">
        <v>16481.28</v>
      </c>
      <c r="E230" s="64">
        <v>9951.4</v>
      </c>
      <c r="F230" s="64">
        <v>6529.88</v>
      </c>
      <c r="G230" s="64">
        <f t="shared" si="42"/>
        <v>4710182.67</v>
      </c>
      <c r="H230" s="64">
        <f t="shared" si="42"/>
        <v>139656.56</v>
      </c>
      <c r="I230" s="64">
        <f t="shared" si="43"/>
        <v>4849839.2299999995</v>
      </c>
    </row>
    <row r="231" spans="1:9" ht="14.45" x14ac:dyDescent="0.3">
      <c r="A231" s="65" t="s">
        <v>250</v>
      </c>
      <c r="B231" s="64">
        <v>1239537.72</v>
      </c>
      <c r="C231" s="64">
        <v>-1249224.5300000003</v>
      </c>
      <c r="D231" s="64">
        <v>6399711.6600000001</v>
      </c>
      <c r="E231" s="64">
        <v>3715032.62</v>
      </c>
      <c r="F231" s="64">
        <v>2684679.04</v>
      </c>
      <c r="G231" s="64">
        <f t="shared" si="42"/>
        <v>4954570.34</v>
      </c>
      <c r="H231" s="64">
        <f t="shared" si="42"/>
        <v>1435454.5099999998</v>
      </c>
      <c r="I231" s="64">
        <f t="shared" si="43"/>
        <v>6390024.8499999996</v>
      </c>
    </row>
    <row r="232" spans="1:9" ht="14.45" x14ac:dyDescent="0.3">
      <c r="A232" s="65" t="s">
        <v>251</v>
      </c>
      <c r="B232" s="64">
        <v>20611510.740000002</v>
      </c>
      <c r="C232" s="64">
        <v>9276539.6999999899</v>
      </c>
      <c r="D232" s="64">
        <v>16635255.809999991</v>
      </c>
      <c r="E232" s="64">
        <v>11501615.869999999</v>
      </c>
      <c r="F232" s="64">
        <v>5133639.9400000004</v>
      </c>
      <c r="G232" s="64">
        <f t="shared" si="42"/>
        <v>32113126.609999999</v>
      </c>
      <c r="H232" s="64">
        <f t="shared" si="42"/>
        <v>14410179.639999989</v>
      </c>
      <c r="I232" s="64">
        <f t="shared" si="43"/>
        <v>46523306.249999985</v>
      </c>
    </row>
    <row r="233" spans="1:9" ht="14.45" x14ac:dyDescent="0.3">
      <c r="A233" s="65" t="s">
        <v>252</v>
      </c>
      <c r="B233" s="64">
        <v>7152452.7199999895</v>
      </c>
      <c r="C233" s="64">
        <v>1877378.35</v>
      </c>
      <c r="D233" s="64">
        <v>314639.7</v>
      </c>
      <c r="E233" s="64">
        <v>208260.02</v>
      </c>
      <c r="F233" s="64">
        <v>106379.68</v>
      </c>
      <c r="G233" s="64">
        <f t="shared" si="42"/>
        <v>7360712.739999989</v>
      </c>
      <c r="H233" s="64">
        <f t="shared" si="42"/>
        <v>1983758.03</v>
      </c>
      <c r="I233" s="64">
        <f t="shared" si="43"/>
        <v>9344470.7699999884</v>
      </c>
    </row>
    <row r="234" spans="1:9" ht="14.45" x14ac:dyDescent="0.3">
      <c r="A234" s="65" t="s">
        <v>253</v>
      </c>
      <c r="B234" s="64">
        <v>0</v>
      </c>
      <c r="C234" s="64">
        <v>0</v>
      </c>
      <c r="D234" s="64">
        <v>0</v>
      </c>
      <c r="E234" s="64">
        <v>0</v>
      </c>
      <c r="F234" s="64">
        <v>0</v>
      </c>
      <c r="G234" s="64">
        <f t="shared" si="42"/>
        <v>0</v>
      </c>
      <c r="H234" s="64">
        <f t="shared" si="42"/>
        <v>0</v>
      </c>
      <c r="I234" s="64">
        <f t="shared" si="43"/>
        <v>0</v>
      </c>
    </row>
    <row r="235" spans="1:9" ht="14.45" x14ac:dyDescent="0.3">
      <c r="A235" s="65" t="s">
        <v>254</v>
      </c>
      <c r="B235" s="64">
        <v>751862.14999999991</v>
      </c>
      <c r="C235" s="64">
        <v>540717.99999999895</v>
      </c>
      <c r="D235" s="64">
        <v>7106541.71</v>
      </c>
      <c r="E235" s="64">
        <v>4703819.96</v>
      </c>
      <c r="F235" s="64">
        <v>2402721.75</v>
      </c>
      <c r="G235" s="64">
        <f t="shared" si="42"/>
        <v>5455682.1099999994</v>
      </c>
      <c r="H235" s="64">
        <f t="shared" si="42"/>
        <v>2943439.7499999991</v>
      </c>
      <c r="I235" s="64">
        <f t="shared" si="43"/>
        <v>8399121.8599999994</v>
      </c>
    </row>
    <row r="236" spans="1:9" ht="14.45" x14ac:dyDescent="0.3">
      <c r="A236" s="65" t="s">
        <v>255</v>
      </c>
      <c r="B236" s="64">
        <v>230588.28</v>
      </c>
      <c r="C236" s="64">
        <v>0</v>
      </c>
      <c r="D236" s="64">
        <v>10035671.67999999</v>
      </c>
      <c r="E236" s="64">
        <v>6642611.0800000001</v>
      </c>
      <c r="F236" s="64">
        <v>3393060.6</v>
      </c>
      <c r="G236" s="64">
        <f t="shared" si="42"/>
        <v>6873199.3600000003</v>
      </c>
      <c r="H236" s="64">
        <f t="shared" si="42"/>
        <v>3393060.6</v>
      </c>
      <c r="I236" s="64">
        <f t="shared" si="43"/>
        <v>10266259.960000001</v>
      </c>
    </row>
    <row r="237" spans="1:9" ht="14.45" x14ac:dyDescent="0.3">
      <c r="A237" s="65" t="s">
        <v>256</v>
      </c>
      <c r="B237" s="64">
        <v>0</v>
      </c>
      <c r="C237" s="64">
        <v>1191673.56</v>
      </c>
      <c r="D237" s="64">
        <v>0</v>
      </c>
      <c r="E237" s="64">
        <v>0</v>
      </c>
      <c r="F237" s="64">
        <v>0</v>
      </c>
      <c r="G237" s="64">
        <f t="shared" si="42"/>
        <v>0</v>
      </c>
      <c r="H237" s="64">
        <f t="shared" si="42"/>
        <v>1191673.56</v>
      </c>
      <c r="I237" s="64">
        <f t="shared" si="43"/>
        <v>1191673.56</v>
      </c>
    </row>
    <row r="238" spans="1:9" ht="14.45" x14ac:dyDescent="0.3">
      <c r="A238" s="65" t="s">
        <v>257</v>
      </c>
      <c r="B238" s="62">
        <v>1062287.879999999</v>
      </c>
      <c r="C238" s="62">
        <v>0</v>
      </c>
      <c r="D238" s="62">
        <v>23634911.539999999</v>
      </c>
      <c r="E238" s="62">
        <v>15643947.949999999</v>
      </c>
      <c r="F238" s="62">
        <v>7990963.5899999999</v>
      </c>
      <c r="G238" s="62">
        <f t="shared" si="42"/>
        <v>16706235.829999998</v>
      </c>
      <c r="H238" s="62">
        <f t="shared" si="42"/>
        <v>7990963.5899999999</v>
      </c>
      <c r="I238" s="62">
        <f t="shared" si="43"/>
        <v>24697199.419999998</v>
      </c>
    </row>
    <row r="239" spans="1:9" ht="14.45" x14ac:dyDescent="0.3">
      <c r="A239" s="65" t="s">
        <v>258</v>
      </c>
      <c r="B239" s="79">
        <v>41602721.359999985</v>
      </c>
      <c r="C239" s="79">
        <v>14692131.029999986</v>
      </c>
      <c r="D239" s="79">
        <v>125780093.11999997</v>
      </c>
      <c r="E239" s="79">
        <v>83222689.600000009</v>
      </c>
      <c r="F239" s="79">
        <v>42557403.519999996</v>
      </c>
      <c r="G239" s="79">
        <f t="shared" ref="G239:I239" si="44">SUM(G226:G238)</f>
        <v>124825410.95999999</v>
      </c>
      <c r="H239" s="79">
        <f t="shared" si="44"/>
        <v>57249534.549999997</v>
      </c>
      <c r="I239" s="79">
        <f t="shared" si="44"/>
        <v>182074945.50999999</v>
      </c>
    </row>
    <row r="240" spans="1:9" thickBot="1" x14ac:dyDescent="0.35">
      <c r="A240" s="65" t="s">
        <v>259</v>
      </c>
      <c r="B240" s="69">
        <v>424245367.77999997</v>
      </c>
      <c r="C240" s="69">
        <v>114216426.32999997</v>
      </c>
      <c r="D240" s="69">
        <v>168127370.99999988</v>
      </c>
      <c r="E240" s="69">
        <v>107867462.74000001</v>
      </c>
      <c r="F240" s="69">
        <v>60259908.259999998</v>
      </c>
      <c r="G240" s="69">
        <f t="shared" ref="G240:I240" si="45">G137+G167+G205+G212+G221+G224+G239</f>
        <v>532112830.51999998</v>
      </c>
      <c r="H240" s="69">
        <f t="shared" si="45"/>
        <v>174476334.58999997</v>
      </c>
      <c r="I240" s="69">
        <f t="shared" si="45"/>
        <v>706589165.11000001</v>
      </c>
    </row>
    <row r="241" spans="1:9" thickTop="1" x14ac:dyDescent="0.3">
      <c r="A241" s="63"/>
      <c r="B241" s="68"/>
      <c r="C241" s="68"/>
      <c r="D241" s="68"/>
      <c r="E241" s="68"/>
      <c r="F241" s="68"/>
      <c r="G241" s="68"/>
      <c r="H241" s="68"/>
      <c r="I241" s="68"/>
    </row>
    <row r="242" spans="1:9" ht="14.45" x14ac:dyDescent="0.3">
      <c r="A242" s="65" t="s">
        <v>260</v>
      </c>
      <c r="B242" s="67"/>
      <c r="C242" s="67"/>
      <c r="D242" s="67"/>
      <c r="E242" s="67"/>
      <c r="F242" s="67"/>
      <c r="G242" s="67"/>
      <c r="H242" s="67"/>
      <c r="I242" s="67"/>
    </row>
    <row r="243" spans="1:9" ht="14.45" x14ac:dyDescent="0.3">
      <c r="A243" s="66" t="s">
        <v>261</v>
      </c>
      <c r="B243" s="67"/>
      <c r="C243" s="67"/>
      <c r="D243" s="67"/>
      <c r="E243" s="67"/>
      <c r="F243" s="67"/>
      <c r="G243" s="67"/>
      <c r="H243" s="67"/>
      <c r="I243" s="67"/>
    </row>
    <row r="244" spans="1:9" ht="14.45" x14ac:dyDescent="0.3">
      <c r="A244" s="65" t="s">
        <v>262</v>
      </c>
      <c r="B244" s="64">
        <v>316437620.68000001</v>
      </c>
      <c r="C244" s="64">
        <v>107878753.2299999</v>
      </c>
      <c r="D244" s="64">
        <v>26407590.670000002</v>
      </c>
      <c r="E244" s="64">
        <v>17479184.260000002</v>
      </c>
      <c r="F244" s="64">
        <v>8928406.4100000001</v>
      </c>
      <c r="G244" s="64">
        <f t="shared" ref="G244:H245" si="46">B244+E244</f>
        <v>333916804.94</v>
      </c>
      <c r="H244" s="64">
        <f t="shared" si="46"/>
        <v>116807159.6399999</v>
      </c>
      <c r="I244" s="64">
        <f t="shared" ref="I244" si="47">SUM(G244:H244)</f>
        <v>450723964.57999992</v>
      </c>
    </row>
    <row r="245" spans="1:9" ht="14.45" x14ac:dyDescent="0.3">
      <c r="A245" s="65" t="s">
        <v>263</v>
      </c>
      <c r="B245" s="62">
        <v>7707061.1999999993</v>
      </c>
      <c r="C245" s="62">
        <v>149858.91</v>
      </c>
      <c r="D245" s="62">
        <v>2105.7800000000002</v>
      </c>
      <c r="E245" s="62">
        <v>1393.82</v>
      </c>
      <c r="F245" s="62">
        <v>711.96</v>
      </c>
      <c r="G245" s="62">
        <f t="shared" si="46"/>
        <v>7708455.0199999996</v>
      </c>
      <c r="H245" s="62">
        <f t="shared" si="46"/>
        <v>150570.87</v>
      </c>
      <c r="I245" s="62">
        <f>SUM(G245:H245)</f>
        <v>7859025.8899999997</v>
      </c>
    </row>
    <row r="246" spans="1:9" ht="14.45" x14ac:dyDescent="0.3">
      <c r="A246" s="65" t="s">
        <v>264</v>
      </c>
      <c r="B246" s="64">
        <v>324144681.88</v>
      </c>
      <c r="C246" s="64">
        <v>108028612.1399999</v>
      </c>
      <c r="D246" s="64">
        <v>26409696.450000003</v>
      </c>
      <c r="E246" s="64">
        <v>17480578.080000002</v>
      </c>
      <c r="F246" s="64">
        <v>8929118.370000001</v>
      </c>
      <c r="G246" s="64">
        <f t="shared" ref="G246:I246" si="48">SUM(G244:G245)</f>
        <v>341625259.95999998</v>
      </c>
      <c r="H246" s="64">
        <f t="shared" si="48"/>
        <v>116957730.5099999</v>
      </c>
      <c r="I246" s="64">
        <f t="shared" si="48"/>
        <v>458582990.46999991</v>
      </c>
    </row>
    <row r="247" spans="1:9" ht="14.45" x14ac:dyDescent="0.3">
      <c r="A247" s="66" t="s">
        <v>265</v>
      </c>
      <c r="B247" s="64"/>
      <c r="C247" s="64"/>
      <c r="D247" s="64"/>
      <c r="E247" s="64"/>
      <c r="F247" s="64"/>
      <c r="G247" s="64"/>
      <c r="H247" s="64"/>
      <c r="I247" s="64"/>
    </row>
    <row r="248" spans="1:9" ht="14.45" x14ac:dyDescent="0.3">
      <c r="A248" s="65" t="s">
        <v>266</v>
      </c>
      <c r="B248" s="64">
        <v>15706525.09</v>
      </c>
      <c r="C248" s="64">
        <v>3292939.59</v>
      </c>
      <c r="D248" s="64">
        <v>67037850.429999903</v>
      </c>
      <c r="E248" s="64">
        <v>44372353.200000003</v>
      </c>
      <c r="F248" s="64">
        <v>22665497.23</v>
      </c>
      <c r="G248" s="64">
        <f t="shared" ref="G248:H250" si="49">B248+E248</f>
        <v>60078878.290000007</v>
      </c>
      <c r="H248" s="64">
        <f t="shared" si="49"/>
        <v>25958436.82</v>
      </c>
      <c r="I248" s="64">
        <f t="shared" ref="I248:I250" si="50">SUM(G248:H248)</f>
        <v>86037315.110000014</v>
      </c>
    </row>
    <row r="249" spans="1:9" ht="14.45" x14ac:dyDescent="0.3">
      <c r="A249" s="65" t="s">
        <v>267</v>
      </c>
      <c r="B249" s="64">
        <v>11656400.670000002</v>
      </c>
      <c r="C249" s="64">
        <v>0</v>
      </c>
      <c r="D249" s="64">
        <v>0</v>
      </c>
      <c r="E249" s="64">
        <v>0</v>
      </c>
      <c r="F249" s="64">
        <v>0</v>
      </c>
      <c r="G249" s="64">
        <f t="shared" si="49"/>
        <v>11656400.670000002</v>
      </c>
      <c r="H249" s="64">
        <f t="shared" si="49"/>
        <v>0</v>
      </c>
      <c r="I249" s="64">
        <f t="shared" si="50"/>
        <v>11656400.670000002</v>
      </c>
    </row>
    <row r="250" spans="1:9" ht="14.45" x14ac:dyDescent="0.3">
      <c r="A250" s="65" t="s">
        <v>268</v>
      </c>
      <c r="B250" s="62">
        <v>3557679.1</v>
      </c>
      <c r="C250" s="62">
        <v>159133.1399999999</v>
      </c>
      <c r="D250" s="62">
        <v>0</v>
      </c>
      <c r="E250" s="62">
        <v>0</v>
      </c>
      <c r="F250" s="62">
        <v>0</v>
      </c>
      <c r="G250" s="62">
        <f t="shared" si="49"/>
        <v>3557679.1</v>
      </c>
      <c r="H250" s="62">
        <f t="shared" si="49"/>
        <v>159133.1399999999</v>
      </c>
      <c r="I250" s="62">
        <f t="shared" si="50"/>
        <v>3716812.24</v>
      </c>
    </row>
    <row r="251" spans="1:9" ht="14.45" x14ac:dyDescent="0.3">
      <c r="A251" s="65" t="s">
        <v>269</v>
      </c>
      <c r="B251" s="64">
        <v>30920604.860000003</v>
      </c>
      <c r="C251" s="64">
        <v>3452072.7299999995</v>
      </c>
      <c r="D251" s="64">
        <v>67037850.429999903</v>
      </c>
      <c r="E251" s="64">
        <v>44372353.200000003</v>
      </c>
      <c r="F251" s="64">
        <v>22665497.23</v>
      </c>
      <c r="G251" s="64">
        <f t="shared" ref="G251:I251" si="51">SUM(G248:G250)</f>
        <v>75292958.060000002</v>
      </c>
      <c r="H251" s="64">
        <f t="shared" si="51"/>
        <v>26117569.960000001</v>
      </c>
      <c r="I251" s="64">
        <f t="shared" si="51"/>
        <v>101410528.02000001</v>
      </c>
    </row>
    <row r="252" spans="1:9" ht="14.45" x14ac:dyDescent="0.3">
      <c r="A252" s="66" t="s">
        <v>270</v>
      </c>
      <c r="B252" s="64"/>
      <c r="C252" s="64"/>
      <c r="D252" s="64"/>
      <c r="E252" s="64"/>
      <c r="F252" s="64"/>
      <c r="G252" s="64"/>
      <c r="H252" s="64"/>
      <c r="I252" s="64"/>
    </row>
    <row r="253" spans="1:9" ht="14.45" x14ac:dyDescent="0.3">
      <c r="A253" s="65" t="s">
        <v>271</v>
      </c>
      <c r="B253" s="62">
        <v>35645161.039999902</v>
      </c>
      <c r="C253" s="62">
        <v>0</v>
      </c>
      <c r="D253" s="62">
        <v>0</v>
      </c>
      <c r="E253" s="62">
        <v>0</v>
      </c>
      <c r="F253" s="62">
        <v>0</v>
      </c>
      <c r="G253" s="62">
        <f t="shared" ref="G253:H253" si="52">B253+E253</f>
        <v>35645161.039999902</v>
      </c>
      <c r="H253" s="62">
        <f t="shared" si="52"/>
        <v>0</v>
      </c>
      <c r="I253" s="62">
        <f t="shared" ref="I253" si="53">SUM(G253:H253)</f>
        <v>35645161.039999902</v>
      </c>
    </row>
    <row r="254" spans="1:9" ht="14.45" x14ac:dyDescent="0.3">
      <c r="A254" s="65" t="s">
        <v>272</v>
      </c>
      <c r="B254" s="64">
        <v>35645161.039999902</v>
      </c>
      <c r="C254" s="64">
        <v>0</v>
      </c>
      <c r="D254" s="64">
        <v>0</v>
      </c>
      <c r="E254" s="64">
        <v>0</v>
      </c>
      <c r="F254" s="64">
        <v>0</v>
      </c>
      <c r="G254" s="64">
        <f t="shared" ref="G254:I254" si="54">SUM(G253)</f>
        <v>35645161.039999902</v>
      </c>
      <c r="H254" s="64">
        <f t="shared" si="54"/>
        <v>0</v>
      </c>
      <c r="I254" s="64">
        <f t="shared" si="54"/>
        <v>35645161.039999902</v>
      </c>
    </row>
    <row r="255" spans="1:9" ht="14.45" x14ac:dyDescent="0.3">
      <c r="A255" s="66" t="s">
        <v>273</v>
      </c>
      <c r="B255" s="64"/>
      <c r="C255" s="64"/>
      <c r="D255" s="64"/>
      <c r="E255" s="64"/>
      <c r="F255" s="64"/>
      <c r="G255" s="64"/>
      <c r="H255" s="64"/>
      <c r="I255" s="64"/>
    </row>
    <row r="256" spans="1:9" ht="14.45" x14ac:dyDescent="0.3">
      <c r="A256" s="65" t="s">
        <v>274</v>
      </c>
      <c r="B256" s="64">
        <v>12780371.620000001</v>
      </c>
      <c r="C256" s="64">
        <v>8653054.5199999996</v>
      </c>
      <c r="D256" s="64">
        <v>0</v>
      </c>
      <c r="E256" s="64">
        <v>0</v>
      </c>
      <c r="F256" s="64">
        <v>0</v>
      </c>
      <c r="G256" s="64">
        <f t="shared" ref="G256:H261" si="55">B256+E256</f>
        <v>12780371.620000001</v>
      </c>
      <c r="H256" s="64">
        <f t="shared" si="55"/>
        <v>8653054.5199999996</v>
      </c>
      <c r="I256" s="64">
        <f t="shared" ref="I256:I261" si="56">SUM(G256:H256)</f>
        <v>21433426.140000001</v>
      </c>
    </row>
    <row r="257" spans="1:9" ht="14.45" x14ac:dyDescent="0.3">
      <c r="A257" s="65" t="s">
        <v>275</v>
      </c>
      <c r="B257" s="64">
        <v>-33645162.979999997</v>
      </c>
      <c r="C257" s="64">
        <v>0</v>
      </c>
      <c r="D257" s="64">
        <v>0</v>
      </c>
      <c r="E257" s="64">
        <v>0</v>
      </c>
      <c r="F257" s="64">
        <v>0</v>
      </c>
      <c r="G257" s="64">
        <f t="shared" si="55"/>
        <v>-33645162.979999997</v>
      </c>
      <c r="H257" s="64">
        <f t="shared" si="55"/>
        <v>0</v>
      </c>
      <c r="I257" s="64">
        <f t="shared" si="56"/>
        <v>-33645162.979999997</v>
      </c>
    </row>
    <row r="258" spans="1:9" ht="14.45" x14ac:dyDescent="0.3">
      <c r="A258" s="65" t="s">
        <v>276</v>
      </c>
      <c r="B258" s="64">
        <v>-755388.96</v>
      </c>
      <c r="C258" s="64">
        <v>25985.040000000001</v>
      </c>
      <c r="D258" s="64">
        <v>0</v>
      </c>
      <c r="E258" s="64">
        <v>0</v>
      </c>
      <c r="F258" s="64">
        <v>0</v>
      </c>
      <c r="G258" s="64">
        <f t="shared" si="55"/>
        <v>-755388.96</v>
      </c>
      <c r="H258" s="64">
        <f t="shared" si="55"/>
        <v>25985.040000000001</v>
      </c>
      <c r="I258" s="64">
        <f t="shared" si="56"/>
        <v>-729403.91999999993</v>
      </c>
    </row>
    <row r="259" spans="1:9" ht="14.45" x14ac:dyDescent="0.3">
      <c r="A259" s="65" t="s">
        <v>277</v>
      </c>
      <c r="B259" s="64">
        <v>-8354.4</v>
      </c>
      <c r="C259" s="64">
        <v>90321.36</v>
      </c>
      <c r="D259" s="64">
        <v>0</v>
      </c>
      <c r="E259" s="64">
        <v>0</v>
      </c>
      <c r="F259" s="64">
        <v>0</v>
      </c>
      <c r="G259" s="64">
        <f t="shared" si="55"/>
        <v>-8354.4</v>
      </c>
      <c r="H259" s="64">
        <f t="shared" si="55"/>
        <v>90321.36</v>
      </c>
      <c r="I259" s="64">
        <f t="shared" si="56"/>
        <v>81966.960000000006</v>
      </c>
    </row>
    <row r="260" spans="1:9" ht="14.45" x14ac:dyDescent="0.3">
      <c r="A260" s="65" t="s">
        <v>278</v>
      </c>
      <c r="B260" s="64">
        <v>-4419.1099999999997</v>
      </c>
      <c r="C260" s="64">
        <v>0</v>
      </c>
      <c r="D260" s="64">
        <v>0</v>
      </c>
      <c r="E260" s="64">
        <v>0</v>
      </c>
      <c r="F260" s="64">
        <v>0</v>
      </c>
      <c r="G260" s="64">
        <f t="shared" si="55"/>
        <v>-4419.1099999999997</v>
      </c>
      <c r="H260" s="64">
        <f t="shared" si="55"/>
        <v>0</v>
      </c>
      <c r="I260" s="64">
        <f t="shared" si="56"/>
        <v>-4419.1099999999997</v>
      </c>
    </row>
    <row r="261" spans="1:9" ht="14.45" x14ac:dyDescent="0.3">
      <c r="A261" s="65" t="s">
        <v>279</v>
      </c>
      <c r="B261" s="62">
        <v>0</v>
      </c>
      <c r="C261" s="62">
        <v>0</v>
      </c>
      <c r="D261" s="62">
        <v>0</v>
      </c>
      <c r="E261" s="62">
        <v>0</v>
      </c>
      <c r="F261" s="62">
        <v>0</v>
      </c>
      <c r="G261" s="62">
        <f t="shared" si="55"/>
        <v>0</v>
      </c>
      <c r="H261" s="62">
        <f t="shared" si="55"/>
        <v>0</v>
      </c>
      <c r="I261" s="62">
        <f t="shared" si="56"/>
        <v>0</v>
      </c>
    </row>
    <row r="262" spans="1:9" ht="14.45" x14ac:dyDescent="0.3">
      <c r="A262" s="65" t="s">
        <v>280</v>
      </c>
      <c r="B262" s="64">
        <v>-21632953.829999994</v>
      </c>
      <c r="C262" s="64">
        <v>8769360.9199999981</v>
      </c>
      <c r="D262" s="64">
        <v>0</v>
      </c>
      <c r="E262" s="64">
        <v>0</v>
      </c>
      <c r="F262" s="64">
        <v>0</v>
      </c>
      <c r="G262" s="64">
        <f t="shared" ref="G262:I262" si="57">SUM(G256:G261)</f>
        <v>-21632953.829999994</v>
      </c>
      <c r="H262" s="64">
        <f t="shared" si="57"/>
        <v>8769360.9199999981</v>
      </c>
      <c r="I262" s="64">
        <f t="shared" si="57"/>
        <v>-12863592.909999995</v>
      </c>
    </row>
    <row r="263" spans="1:9" ht="14.45" x14ac:dyDescent="0.3">
      <c r="A263" s="66" t="s">
        <v>281</v>
      </c>
      <c r="B263" s="64"/>
      <c r="C263" s="64"/>
      <c r="D263" s="64"/>
      <c r="E263" s="64"/>
      <c r="F263" s="64"/>
      <c r="G263" s="64"/>
      <c r="H263" s="64"/>
      <c r="I263" s="64"/>
    </row>
    <row r="264" spans="1:9" ht="14.45" x14ac:dyDescent="0.3">
      <c r="A264" s="65" t="s">
        <v>282</v>
      </c>
      <c r="B264" s="64">
        <v>-23022790.43</v>
      </c>
      <c r="C264" s="64">
        <v>0</v>
      </c>
      <c r="D264" s="64">
        <v>0</v>
      </c>
      <c r="E264" s="64">
        <v>0</v>
      </c>
      <c r="F264" s="64">
        <v>0</v>
      </c>
      <c r="G264" s="64">
        <f t="shared" ref="G264:H265" si="58">B264+E264</f>
        <v>-23022790.43</v>
      </c>
      <c r="H264" s="64">
        <f t="shared" si="58"/>
        <v>0</v>
      </c>
      <c r="I264" s="64">
        <f t="shared" ref="I264:I265" si="59">SUM(G264:H264)</f>
        <v>-23022790.43</v>
      </c>
    </row>
    <row r="265" spans="1:9" ht="14.45" x14ac:dyDescent="0.3">
      <c r="A265" s="65" t="s">
        <v>283</v>
      </c>
      <c r="B265" s="62">
        <v>-18638710.43</v>
      </c>
      <c r="C265" s="62">
        <v>0</v>
      </c>
      <c r="D265" s="62">
        <v>0</v>
      </c>
      <c r="E265" s="62">
        <v>0</v>
      </c>
      <c r="F265" s="62">
        <v>0</v>
      </c>
      <c r="G265" s="62">
        <f t="shared" si="58"/>
        <v>-18638710.43</v>
      </c>
      <c r="H265" s="62">
        <f t="shared" si="58"/>
        <v>0</v>
      </c>
      <c r="I265" s="62">
        <f t="shared" si="59"/>
        <v>-18638710.43</v>
      </c>
    </row>
    <row r="266" spans="1:9" ht="14.45" x14ac:dyDescent="0.3">
      <c r="A266" s="65" t="s">
        <v>284</v>
      </c>
      <c r="B266" s="64">
        <v>-41661500.859999999</v>
      </c>
      <c r="C266" s="64">
        <v>0</v>
      </c>
      <c r="D266" s="64">
        <v>0</v>
      </c>
      <c r="E266" s="64">
        <v>0</v>
      </c>
      <c r="F266" s="64">
        <v>0</v>
      </c>
      <c r="G266" s="64">
        <f t="shared" ref="G266:I266" si="60">SUM(G264:G265)</f>
        <v>-41661500.859999999</v>
      </c>
      <c r="H266" s="64">
        <f t="shared" si="60"/>
        <v>0</v>
      </c>
      <c r="I266" s="64">
        <f t="shared" si="60"/>
        <v>-41661500.859999999</v>
      </c>
    </row>
    <row r="267" spans="1:9" thickBot="1" x14ac:dyDescent="0.35">
      <c r="A267" s="65" t="s">
        <v>285</v>
      </c>
      <c r="B267" s="69">
        <v>327415993.08999991</v>
      </c>
      <c r="C267" s="69">
        <v>120250045.7899999</v>
      </c>
      <c r="D267" s="69">
        <v>93447546.879999906</v>
      </c>
      <c r="E267" s="69">
        <v>61852931.280000001</v>
      </c>
      <c r="F267" s="69">
        <v>31594615.600000001</v>
      </c>
      <c r="G267" s="69">
        <f t="shared" ref="G267:I267" si="61">G246+G251+G254+G262+G266</f>
        <v>389268924.36999989</v>
      </c>
      <c r="H267" s="69">
        <f t="shared" si="61"/>
        <v>151844661.3899999</v>
      </c>
      <c r="I267" s="69">
        <f t="shared" si="61"/>
        <v>541113585.75999975</v>
      </c>
    </row>
    <row r="268" spans="1:9" thickTop="1" x14ac:dyDescent="0.3">
      <c r="A268" s="65" t="s">
        <v>286</v>
      </c>
      <c r="B268" s="68"/>
      <c r="C268" s="68"/>
      <c r="D268" s="68"/>
      <c r="E268" s="68"/>
      <c r="F268" s="68"/>
      <c r="G268" s="68"/>
      <c r="H268" s="68"/>
      <c r="I268" s="68"/>
    </row>
    <row r="269" spans="1:9" ht="14.45" x14ac:dyDescent="0.3">
      <c r="A269" s="66" t="s">
        <v>287</v>
      </c>
      <c r="B269" s="67"/>
      <c r="C269" s="67"/>
      <c r="D269" s="67"/>
      <c r="E269" s="67"/>
      <c r="F269" s="67"/>
      <c r="G269" s="67"/>
      <c r="H269" s="67"/>
      <c r="I269" s="67"/>
    </row>
    <row r="270" spans="1:9" ht="14.45" x14ac:dyDescent="0.3">
      <c r="A270" s="65" t="s">
        <v>288</v>
      </c>
      <c r="B270" s="62">
        <v>230249605.22</v>
      </c>
      <c r="C270" s="62">
        <v>99336612.409999996</v>
      </c>
      <c r="D270" s="62">
        <v>6331512.4399999995</v>
      </c>
      <c r="E270" s="62">
        <v>4190828.08</v>
      </c>
      <c r="F270" s="62">
        <v>2140684.36</v>
      </c>
      <c r="G270" s="62">
        <f t="shared" ref="G270:H270" si="62">B270+E270</f>
        <v>234440433.30000001</v>
      </c>
      <c r="H270" s="62">
        <f t="shared" si="62"/>
        <v>101477296.77</v>
      </c>
      <c r="I270" s="62">
        <f t="shared" ref="I270" si="63">SUM(G270:H270)</f>
        <v>335917730.06999999</v>
      </c>
    </row>
    <row r="271" spans="1:9" ht="14.45" x14ac:dyDescent="0.3">
      <c r="A271" s="65" t="s">
        <v>289</v>
      </c>
      <c r="B271" s="64">
        <v>230249605.22</v>
      </c>
      <c r="C271" s="64">
        <v>99336612.409999996</v>
      </c>
      <c r="D271" s="64">
        <v>6331512.4399999995</v>
      </c>
      <c r="E271" s="64">
        <v>4190828.08</v>
      </c>
      <c r="F271" s="64">
        <v>2140684.36</v>
      </c>
      <c r="G271" s="64">
        <f>SUM(G270)</f>
        <v>234440433.30000001</v>
      </c>
      <c r="H271" s="64">
        <f t="shared" ref="H271:I271" si="64">SUM(H270)</f>
        <v>101477296.77</v>
      </c>
      <c r="I271" s="64">
        <f t="shared" si="64"/>
        <v>335917730.06999999</v>
      </c>
    </row>
    <row r="272" spans="1:9" ht="14.45" x14ac:dyDescent="0.3">
      <c r="A272" s="66" t="s">
        <v>290</v>
      </c>
      <c r="B272" s="67"/>
      <c r="C272" s="67"/>
      <c r="D272" s="67"/>
      <c r="E272" s="67"/>
      <c r="F272" s="67"/>
      <c r="G272" s="67"/>
      <c r="H272" s="67"/>
      <c r="I272" s="67"/>
    </row>
    <row r="273" spans="1:9" ht="14.45" x14ac:dyDescent="0.3">
      <c r="A273" s="65"/>
      <c r="B273" s="64"/>
      <c r="C273" s="64"/>
      <c r="D273" s="64"/>
      <c r="E273" s="64"/>
      <c r="F273" s="64"/>
      <c r="G273" s="64"/>
      <c r="H273" s="64"/>
      <c r="I273" s="64"/>
    </row>
    <row r="274" spans="1:9" ht="14.45" x14ac:dyDescent="0.3">
      <c r="A274" s="65" t="s">
        <v>291</v>
      </c>
      <c r="B274" s="64">
        <v>-323052.43</v>
      </c>
      <c r="C274" s="64">
        <v>0</v>
      </c>
      <c r="D274" s="64">
        <v>0</v>
      </c>
      <c r="E274" s="64">
        <v>0</v>
      </c>
      <c r="F274" s="64">
        <v>0</v>
      </c>
      <c r="G274" s="64">
        <f t="shared" ref="G274" si="65">B274+E274</f>
        <v>-323052.43</v>
      </c>
      <c r="H274" s="64">
        <f t="shared" ref="H274" si="66">C274+F274</f>
        <v>0</v>
      </c>
      <c r="I274" s="64">
        <f t="shared" ref="I274" si="67">SUM(G274:H274)</f>
        <v>-323052.43</v>
      </c>
    </row>
    <row r="275" spans="1:9" ht="14.45" x14ac:dyDescent="0.3">
      <c r="A275" s="65" t="s">
        <v>291</v>
      </c>
      <c r="B275" s="155">
        <v>23164607.460000001</v>
      </c>
      <c r="C275" s="62">
        <v>31944158.879999999</v>
      </c>
      <c r="D275" s="62">
        <v>0</v>
      </c>
      <c r="E275" s="62">
        <v>0</v>
      </c>
      <c r="F275" s="62">
        <v>0</v>
      </c>
      <c r="G275" s="62">
        <f t="shared" ref="G275:H275" si="68">B275+E275</f>
        <v>23164607.460000001</v>
      </c>
      <c r="H275" s="62">
        <f t="shared" si="68"/>
        <v>31944158.879999999</v>
      </c>
      <c r="I275" s="62">
        <f t="shared" ref="I275" si="69">SUM(G275:H275)</f>
        <v>55108766.340000004</v>
      </c>
    </row>
    <row r="276" spans="1:9" ht="14.45" x14ac:dyDescent="0.3">
      <c r="A276" s="65" t="s">
        <v>292</v>
      </c>
      <c r="B276" s="64">
        <v>22841555.030000001</v>
      </c>
      <c r="C276" s="64">
        <v>31944158.879999999</v>
      </c>
      <c r="D276" s="64">
        <v>0</v>
      </c>
      <c r="E276" s="64">
        <v>0</v>
      </c>
      <c r="F276" s="64">
        <v>0</v>
      </c>
      <c r="G276" s="64">
        <f t="shared" ref="G276:H276" si="70">SUM(G273:G275)</f>
        <v>22841555.030000001</v>
      </c>
      <c r="H276" s="64">
        <f t="shared" si="70"/>
        <v>31944158.879999999</v>
      </c>
      <c r="I276" s="64">
        <f>SUM(I273:I275)</f>
        <v>54785713.910000004</v>
      </c>
    </row>
    <row r="277" spans="1:9" ht="14.45" x14ac:dyDescent="0.3">
      <c r="A277" s="66" t="s">
        <v>293</v>
      </c>
      <c r="B277" s="67"/>
      <c r="C277" s="67"/>
      <c r="D277" s="67"/>
      <c r="E277" s="67"/>
      <c r="F277" s="67"/>
      <c r="G277" s="67"/>
      <c r="H277" s="67"/>
      <c r="I277" s="67"/>
    </row>
    <row r="278" spans="1:9" ht="14.45" x14ac:dyDescent="0.3">
      <c r="A278" s="65" t="s">
        <v>294</v>
      </c>
      <c r="B278" s="64">
        <v>177018209.93000001</v>
      </c>
      <c r="C278" s="64">
        <v>46080716.039999999</v>
      </c>
      <c r="D278" s="64">
        <v>0</v>
      </c>
      <c r="E278" s="64">
        <v>0</v>
      </c>
      <c r="F278" s="64">
        <v>0</v>
      </c>
      <c r="G278" s="64">
        <f t="shared" ref="G278:H280" si="71">B278+E278</f>
        <v>177018209.93000001</v>
      </c>
      <c r="H278" s="64">
        <f t="shared" si="71"/>
        <v>46080716.039999999</v>
      </c>
      <c r="I278" s="64">
        <f t="shared" ref="I278:I280" si="72">SUM(G278:H278)</f>
        <v>223098925.97</v>
      </c>
    </row>
    <row r="279" spans="1:9" ht="14.45" x14ac:dyDescent="0.3">
      <c r="A279" s="65" t="s">
        <v>295</v>
      </c>
      <c r="B279" s="64">
        <v>-138110502.37</v>
      </c>
      <c r="C279" s="64">
        <v>-55638846.629999995</v>
      </c>
      <c r="D279" s="64">
        <v>0</v>
      </c>
      <c r="E279" s="64">
        <v>0</v>
      </c>
      <c r="F279" s="64">
        <v>0</v>
      </c>
      <c r="G279" s="64">
        <f t="shared" si="71"/>
        <v>-138110502.37</v>
      </c>
      <c r="H279" s="64">
        <f t="shared" si="71"/>
        <v>-55638846.629999995</v>
      </c>
      <c r="I279" s="64">
        <f t="shared" si="72"/>
        <v>-193749349</v>
      </c>
    </row>
    <row r="280" spans="1:9" ht="14.45" x14ac:dyDescent="0.3">
      <c r="A280" s="65" t="s">
        <v>296</v>
      </c>
      <c r="B280" s="62">
        <v>0</v>
      </c>
      <c r="C280" s="62">
        <v>0</v>
      </c>
      <c r="D280" s="62">
        <v>0</v>
      </c>
      <c r="E280" s="62">
        <v>0</v>
      </c>
      <c r="F280" s="62">
        <v>0</v>
      </c>
      <c r="G280" s="62">
        <f t="shared" si="71"/>
        <v>0</v>
      </c>
      <c r="H280" s="62">
        <f t="shared" si="71"/>
        <v>0</v>
      </c>
      <c r="I280" s="62">
        <f t="shared" si="72"/>
        <v>0</v>
      </c>
    </row>
    <row r="281" spans="1:9" ht="14.45" x14ac:dyDescent="0.3">
      <c r="A281" s="65" t="s">
        <v>297</v>
      </c>
      <c r="B281" s="64">
        <v>38907707.560000002</v>
      </c>
      <c r="C281" s="64">
        <v>-9558130.5899999961</v>
      </c>
      <c r="D281" s="64">
        <v>0</v>
      </c>
      <c r="E281" s="64">
        <v>0</v>
      </c>
      <c r="F281" s="64">
        <v>0</v>
      </c>
      <c r="G281" s="64">
        <f t="shared" ref="G281:I281" si="73">SUM(G278:G280)</f>
        <v>38907707.560000002</v>
      </c>
      <c r="H281" s="64">
        <f t="shared" si="73"/>
        <v>-9558130.5899999961</v>
      </c>
      <c r="I281" s="64">
        <f t="shared" si="73"/>
        <v>29349576.969999999</v>
      </c>
    </row>
    <row r="282" spans="1:9" ht="14.45" x14ac:dyDescent="0.3">
      <c r="A282" s="63"/>
      <c r="B282" s="62"/>
      <c r="C282" s="62"/>
      <c r="D282" s="62"/>
      <c r="E282" s="62"/>
      <c r="F282" s="62"/>
      <c r="G282" s="62"/>
      <c r="H282" s="62"/>
      <c r="I282" s="62"/>
    </row>
    <row r="283" spans="1:9" thickBot="1" x14ac:dyDescent="0.35">
      <c r="A283" s="61" t="s">
        <v>6</v>
      </c>
      <c r="B283" s="60">
        <v>565051913.20000076</v>
      </c>
      <c r="C283" s="60">
        <v>197859512.21000105</v>
      </c>
      <c r="D283" s="1">
        <v>-267906430.31999978</v>
      </c>
      <c r="E283" s="1">
        <v>-173911222.10000002</v>
      </c>
      <c r="F283" s="1">
        <v>-93995208.219999999</v>
      </c>
      <c r="G283" s="60">
        <f t="shared" ref="G283:I283" si="74">G65-G240-G267-G271-G276-G281</f>
        <v>391140691.10000068</v>
      </c>
      <c r="H283" s="60">
        <f t="shared" si="74"/>
        <v>103864303.99000105</v>
      </c>
      <c r="I283" s="60">
        <f t="shared" si="74"/>
        <v>495004995.09000194</v>
      </c>
    </row>
    <row r="284" spans="1:9" thickTop="1" x14ac:dyDescent="0.3">
      <c r="A284" s="63"/>
      <c r="B284" s="67"/>
      <c r="C284" s="67"/>
      <c r="D284" s="67"/>
      <c r="E284" s="67"/>
      <c r="F284" s="67"/>
      <c r="G284" s="67"/>
      <c r="H284" s="67"/>
      <c r="I284" s="67"/>
    </row>
    <row r="285" spans="1:9" ht="14.45" x14ac:dyDescent="0.3">
      <c r="A285" s="61" t="s">
        <v>5</v>
      </c>
      <c r="B285" s="67"/>
      <c r="C285" s="67"/>
      <c r="D285" s="67"/>
      <c r="E285" s="67"/>
      <c r="F285" s="67"/>
      <c r="G285" s="67"/>
      <c r="H285" s="67"/>
      <c r="I285" s="67"/>
    </row>
    <row r="286" spans="1:9" ht="14.45" x14ac:dyDescent="0.3">
      <c r="A286" s="66" t="s">
        <v>298</v>
      </c>
      <c r="B286" s="67"/>
      <c r="C286" s="67"/>
      <c r="D286" s="67"/>
      <c r="E286" s="67"/>
      <c r="F286" s="67"/>
      <c r="G286" s="67"/>
      <c r="H286" s="67"/>
      <c r="I286" s="67"/>
    </row>
    <row r="287" spans="1:9" ht="14.45" x14ac:dyDescent="0.3">
      <c r="A287" s="65" t="s">
        <v>299</v>
      </c>
      <c r="B287" s="64">
        <v>434470.19</v>
      </c>
      <c r="C287" s="64">
        <v>0</v>
      </c>
      <c r="D287" s="64">
        <v>0</v>
      </c>
      <c r="E287" s="64">
        <v>-53.73</v>
      </c>
      <c r="F287" s="64">
        <v>53.73</v>
      </c>
      <c r="G287" s="64">
        <f t="shared" ref="G287:H310" si="75">B287+E287</f>
        <v>434416.46</v>
      </c>
      <c r="H287" s="64">
        <f t="shared" si="75"/>
        <v>53.73</v>
      </c>
      <c r="I287" s="64">
        <f t="shared" ref="I287:I310" si="76">SUM(G287:H287)</f>
        <v>434470.19</v>
      </c>
    </row>
    <row r="288" spans="1:9" ht="14.45" x14ac:dyDescent="0.3">
      <c r="A288" s="65" t="s">
        <v>300</v>
      </c>
      <c r="B288" s="64">
        <v>0</v>
      </c>
      <c r="C288" s="64">
        <v>0</v>
      </c>
      <c r="D288" s="64">
        <v>-35064732.5499999</v>
      </c>
      <c r="E288" s="64">
        <v>-22999886.478597999</v>
      </c>
      <c r="F288" s="64">
        <v>-12064846.071401991</v>
      </c>
      <c r="G288" s="64">
        <f t="shared" si="75"/>
        <v>-22999886.478597999</v>
      </c>
      <c r="H288" s="64">
        <f t="shared" si="75"/>
        <v>-12064846.071401991</v>
      </c>
      <c r="I288" s="64">
        <f t="shared" si="76"/>
        <v>-35064732.54999999</v>
      </c>
    </row>
    <row r="289" spans="1:9" ht="14.45" x14ac:dyDescent="0.3">
      <c r="A289" s="65" t="s">
        <v>301</v>
      </c>
      <c r="B289" s="64">
        <v>0</v>
      </c>
      <c r="C289" s="64">
        <v>0</v>
      </c>
      <c r="D289" s="64">
        <v>1773037.4600000097</v>
      </c>
      <c r="E289" s="64">
        <v>1163004.1907350202</v>
      </c>
      <c r="F289" s="64">
        <v>610033.26926500292</v>
      </c>
      <c r="G289" s="64">
        <f t="shared" si="75"/>
        <v>1163004.1907350202</v>
      </c>
      <c r="H289" s="64">
        <f t="shared" si="75"/>
        <v>610033.26926500292</v>
      </c>
      <c r="I289" s="64">
        <f t="shared" si="76"/>
        <v>1773037.4600000232</v>
      </c>
    </row>
    <row r="290" spans="1:9" ht="14.45" x14ac:dyDescent="0.3">
      <c r="A290" s="65" t="s">
        <v>302</v>
      </c>
      <c r="B290" s="64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f t="shared" si="75"/>
        <v>0</v>
      </c>
      <c r="H290" s="64">
        <f t="shared" si="75"/>
        <v>0</v>
      </c>
      <c r="I290" s="64">
        <f t="shared" si="76"/>
        <v>0</v>
      </c>
    </row>
    <row r="291" spans="1:9" ht="14.45" x14ac:dyDescent="0.3">
      <c r="A291" s="65" t="s">
        <v>303</v>
      </c>
      <c r="B291" s="64">
        <v>0</v>
      </c>
      <c r="C291" s="64">
        <v>0</v>
      </c>
      <c r="D291" s="64">
        <v>-501689.17000000004</v>
      </c>
      <c r="E291" s="64">
        <v>-329057.93051400001</v>
      </c>
      <c r="F291" s="64">
        <v>-172631.23948600001</v>
      </c>
      <c r="G291" s="64">
        <f t="shared" si="75"/>
        <v>-329057.93051400001</v>
      </c>
      <c r="H291" s="64">
        <f t="shared" si="75"/>
        <v>-172631.23948600001</v>
      </c>
      <c r="I291" s="64">
        <f t="shared" si="76"/>
        <v>-501689.17000000004</v>
      </c>
    </row>
    <row r="292" spans="1:9" ht="14.45" x14ac:dyDescent="0.3">
      <c r="A292" s="65" t="s">
        <v>304</v>
      </c>
      <c r="B292" s="64">
        <v>0</v>
      </c>
      <c r="C292" s="64">
        <v>0</v>
      </c>
      <c r="D292" s="64">
        <v>363013.95999999996</v>
      </c>
      <c r="E292" s="64">
        <v>238100.96762899999</v>
      </c>
      <c r="F292" s="64">
        <v>124912.9923709999</v>
      </c>
      <c r="G292" s="64">
        <f t="shared" si="75"/>
        <v>238100.96762899999</v>
      </c>
      <c r="H292" s="64">
        <f t="shared" si="75"/>
        <v>124912.9923709999</v>
      </c>
      <c r="I292" s="64">
        <f t="shared" si="76"/>
        <v>363013.9599999999</v>
      </c>
    </row>
    <row r="293" spans="1:9" ht="14.45" x14ac:dyDescent="0.3">
      <c r="A293" s="65" t="s">
        <v>305</v>
      </c>
      <c r="B293" s="64">
        <v>0</v>
      </c>
      <c r="C293" s="64">
        <v>0</v>
      </c>
      <c r="D293" s="64">
        <v>-39203175.43</v>
      </c>
      <c r="E293" s="64">
        <v>-25713362.743780002</v>
      </c>
      <c r="F293" s="64">
        <v>-13489812.68621999</v>
      </c>
      <c r="G293" s="64">
        <f t="shared" si="75"/>
        <v>-25713362.743780002</v>
      </c>
      <c r="H293" s="64">
        <f t="shared" si="75"/>
        <v>-13489812.68621999</v>
      </c>
      <c r="I293" s="64">
        <f t="shared" si="76"/>
        <v>-39203175.429999992</v>
      </c>
    </row>
    <row r="294" spans="1:9" ht="14.45" x14ac:dyDescent="0.3">
      <c r="A294" s="65" t="s">
        <v>306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f t="shared" si="75"/>
        <v>0</v>
      </c>
      <c r="H294" s="64">
        <f t="shared" si="75"/>
        <v>0</v>
      </c>
      <c r="I294" s="64">
        <f t="shared" si="76"/>
        <v>0</v>
      </c>
    </row>
    <row r="295" spans="1:9" ht="14.45" x14ac:dyDescent="0.3">
      <c r="A295" s="65" t="s">
        <v>307</v>
      </c>
      <c r="B295" s="64">
        <v>0</v>
      </c>
      <c r="C295" s="64">
        <v>0</v>
      </c>
      <c r="D295" s="64">
        <v>44832237.609999999</v>
      </c>
      <c r="E295" s="64">
        <v>29405479.518071998</v>
      </c>
      <c r="F295" s="64">
        <v>15426758.09192799</v>
      </c>
      <c r="G295" s="64">
        <f t="shared" si="75"/>
        <v>29405479.518071998</v>
      </c>
      <c r="H295" s="64">
        <f t="shared" si="75"/>
        <v>15426758.09192799</v>
      </c>
      <c r="I295" s="64">
        <f t="shared" si="76"/>
        <v>44832237.609999985</v>
      </c>
    </row>
    <row r="296" spans="1:9" ht="14.45" x14ac:dyDescent="0.3">
      <c r="A296" s="65" t="s">
        <v>308</v>
      </c>
      <c r="B296" s="64">
        <v>0</v>
      </c>
      <c r="C296" s="64">
        <v>0</v>
      </c>
      <c r="D296" s="64">
        <v>-41250</v>
      </c>
      <c r="E296" s="64">
        <v>-27055.88</v>
      </c>
      <c r="F296" s="64">
        <v>-14194.12</v>
      </c>
      <c r="G296" s="64">
        <f t="shared" si="75"/>
        <v>-27055.88</v>
      </c>
      <c r="H296" s="64">
        <f t="shared" si="75"/>
        <v>-14194.12</v>
      </c>
      <c r="I296" s="64">
        <f t="shared" si="76"/>
        <v>-41250</v>
      </c>
    </row>
    <row r="297" spans="1:9" ht="14.45" x14ac:dyDescent="0.3">
      <c r="A297" s="65" t="s">
        <v>309</v>
      </c>
      <c r="B297" s="64">
        <v>0</v>
      </c>
      <c r="C297" s="64">
        <v>0</v>
      </c>
      <c r="D297" s="64">
        <v>541432</v>
      </c>
      <c r="E297" s="64">
        <v>355125.25120000006</v>
      </c>
      <c r="F297" s="64">
        <v>186306.7488</v>
      </c>
      <c r="G297" s="64">
        <f t="shared" si="75"/>
        <v>355125.25120000006</v>
      </c>
      <c r="H297" s="64">
        <f t="shared" si="75"/>
        <v>186306.7488</v>
      </c>
      <c r="I297" s="64">
        <f t="shared" si="76"/>
        <v>541432</v>
      </c>
    </row>
    <row r="298" spans="1:9" ht="14.45" x14ac:dyDescent="0.3">
      <c r="A298" s="65" t="s">
        <v>310</v>
      </c>
      <c r="B298" s="64">
        <v>0</v>
      </c>
      <c r="C298" s="64">
        <v>0</v>
      </c>
      <c r="D298" s="64">
        <v>-6407863.9000000004</v>
      </c>
      <c r="E298" s="64">
        <v>-4202917.8513479996</v>
      </c>
      <c r="F298" s="64">
        <v>-2204946.04865199</v>
      </c>
      <c r="G298" s="64">
        <f t="shared" si="75"/>
        <v>-4202917.8513479996</v>
      </c>
      <c r="H298" s="64">
        <f t="shared" si="75"/>
        <v>-2204946.04865199</v>
      </c>
      <c r="I298" s="64">
        <f t="shared" si="76"/>
        <v>-6407863.8999999892</v>
      </c>
    </row>
    <row r="299" spans="1:9" ht="14.45" x14ac:dyDescent="0.3">
      <c r="A299" s="65" t="s">
        <v>311</v>
      </c>
      <c r="B299" s="64">
        <v>-7096707.0499999896</v>
      </c>
      <c r="C299" s="64">
        <v>-5987032.7499999898</v>
      </c>
      <c r="D299" s="64">
        <v>-4106818.11</v>
      </c>
      <c r="E299" s="64">
        <v>-2693661.9997919998</v>
      </c>
      <c r="F299" s="64">
        <v>-1413156.1102079991</v>
      </c>
      <c r="G299" s="64">
        <f t="shared" si="75"/>
        <v>-9790369.0497919898</v>
      </c>
      <c r="H299" s="64">
        <f t="shared" si="75"/>
        <v>-7400188.8602079889</v>
      </c>
      <c r="I299" s="64">
        <f t="shared" si="76"/>
        <v>-17190557.909999978</v>
      </c>
    </row>
    <row r="300" spans="1:9" ht="14.45" x14ac:dyDescent="0.3">
      <c r="A300" s="65" t="s">
        <v>312</v>
      </c>
      <c r="B300" s="64">
        <v>-66426</v>
      </c>
      <c r="C300" s="64">
        <v>-8000</v>
      </c>
      <c r="D300" s="64">
        <v>-10059.380000000081</v>
      </c>
      <c r="E300" s="64">
        <v>-6597.9557050000494</v>
      </c>
      <c r="F300" s="64">
        <v>-3461.4242950000198</v>
      </c>
      <c r="G300" s="64">
        <f t="shared" si="75"/>
        <v>-73023.955705000044</v>
      </c>
      <c r="H300" s="64">
        <f t="shared" si="75"/>
        <v>-11461.424295000019</v>
      </c>
      <c r="I300" s="64">
        <f t="shared" si="76"/>
        <v>-84485.380000000063</v>
      </c>
    </row>
    <row r="301" spans="1:9" ht="14.45" x14ac:dyDescent="0.3">
      <c r="A301" s="65" t="s">
        <v>313</v>
      </c>
      <c r="B301" s="64">
        <v>-67090.289999999994</v>
      </c>
      <c r="C301" s="64">
        <v>0</v>
      </c>
      <c r="D301" s="64">
        <v>0</v>
      </c>
      <c r="E301" s="64">
        <v>0</v>
      </c>
      <c r="F301" s="64">
        <v>0</v>
      </c>
      <c r="G301" s="64">
        <f t="shared" si="75"/>
        <v>-67090.289999999994</v>
      </c>
      <c r="H301" s="64">
        <f t="shared" si="75"/>
        <v>0</v>
      </c>
      <c r="I301" s="64">
        <f t="shared" si="76"/>
        <v>-67090.289999999994</v>
      </c>
    </row>
    <row r="302" spans="1:9" ht="14.45" x14ac:dyDescent="0.3">
      <c r="A302" s="65" t="s">
        <v>314</v>
      </c>
      <c r="B302" s="64">
        <v>0</v>
      </c>
      <c r="C302" s="64">
        <v>0</v>
      </c>
      <c r="D302" s="64">
        <v>0</v>
      </c>
      <c r="E302" s="64">
        <v>0</v>
      </c>
      <c r="F302" s="64">
        <v>0</v>
      </c>
      <c r="G302" s="64">
        <f t="shared" si="75"/>
        <v>0</v>
      </c>
      <c r="H302" s="64">
        <f t="shared" si="75"/>
        <v>0</v>
      </c>
      <c r="I302" s="64">
        <f t="shared" si="76"/>
        <v>0</v>
      </c>
    </row>
    <row r="303" spans="1:9" ht="14.45" x14ac:dyDescent="0.3">
      <c r="A303" s="65" t="s">
        <v>315</v>
      </c>
      <c r="B303" s="64">
        <v>-4229181.78</v>
      </c>
      <c r="C303" s="64">
        <v>0</v>
      </c>
      <c r="D303" s="64">
        <v>0</v>
      </c>
      <c r="E303" s="64">
        <v>0</v>
      </c>
      <c r="F303" s="64">
        <v>0</v>
      </c>
      <c r="G303" s="64">
        <f t="shared" si="75"/>
        <v>-4229181.78</v>
      </c>
      <c r="H303" s="64">
        <f t="shared" si="75"/>
        <v>0</v>
      </c>
      <c r="I303" s="64">
        <f t="shared" si="76"/>
        <v>-4229181.78</v>
      </c>
    </row>
    <row r="304" spans="1:9" ht="14.45" x14ac:dyDescent="0.3">
      <c r="A304" s="65" t="s">
        <v>316</v>
      </c>
      <c r="B304" s="64">
        <v>0</v>
      </c>
      <c r="C304" s="64">
        <v>0</v>
      </c>
      <c r="D304" s="64">
        <v>0</v>
      </c>
      <c r="E304" s="64">
        <v>0</v>
      </c>
      <c r="F304" s="64">
        <v>0</v>
      </c>
      <c r="G304" s="64">
        <f t="shared" si="75"/>
        <v>0</v>
      </c>
      <c r="H304" s="64">
        <f t="shared" si="75"/>
        <v>0</v>
      </c>
      <c r="I304" s="64">
        <f t="shared" si="76"/>
        <v>0</v>
      </c>
    </row>
    <row r="305" spans="1:9" ht="14.45" x14ac:dyDescent="0.3">
      <c r="A305" s="65" t="s">
        <v>317</v>
      </c>
      <c r="B305" s="64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f t="shared" si="75"/>
        <v>0</v>
      </c>
      <c r="H305" s="64">
        <f t="shared" si="75"/>
        <v>0</v>
      </c>
      <c r="I305" s="64">
        <f t="shared" si="76"/>
        <v>0</v>
      </c>
    </row>
    <row r="306" spans="1:9" ht="14.45" x14ac:dyDescent="0.3">
      <c r="A306" s="65" t="s">
        <v>318</v>
      </c>
      <c r="B306" s="64">
        <v>629.97</v>
      </c>
      <c r="C306" s="64">
        <v>0</v>
      </c>
      <c r="D306" s="64">
        <v>60927</v>
      </c>
      <c r="E306" s="64">
        <v>39962.001428000003</v>
      </c>
      <c r="F306" s="64">
        <v>20964.998571999997</v>
      </c>
      <c r="G306" s="64">
        <f t="shared" si="75"/>
        <v>40591.971428000004</v>
      </c>
      <c r="H306" s="64">
        <f t="shared" si="75"/>
        <v>20964.998571999997</v>
      </c>
      <c r="I306" s="64">
        <f t="shared" si="76"/>
        <v>61556.97</v>
      </c>
    </row>
    <row r="307" spans="1:9" ht="14.45" x14ac:dyDescent="0.3">
      <c r="A307" s="65" t="s">
        <v>319</v>
      </c>
      <c r="B307" s="64">
        <v>0</v>
      </c>
      <c r="C307" s="64">
        <v>0</v>
      </c>
      <c r="D307" s="64">
        <v>-1763633.43</v>
      </c>
      <c r="E307" s="64">
        <v>-1156767.1637599999</v>
      </c>
      <c r="F307" s="64">
        <v>-606866.26623999898</v>
      </c>
      <c r="G307" s="64">
        <f t="shared" si="75"/>
        <v>-1156767.1637599999</v>
      </c>
      <c r="H307" s="64">
        <f t="shared" si="75"/>
        <v>-606866.26623999898</v>
      </c>
      <c r="I307" s="64">
        <f t="shared" si="76"/>
        <v>-1763633.4299999988</v>
      </c>
    </row>
    <row r="308" spans="1:9" ht="14.45" x14ac:dyDescent="0.3">
      <c r="A308" s="65" t="s">
        <v>320</v>
      </c>
      <c r="B308" s="64">
        <v>11000</v>
      </c>
      <c r="C308" s="64">
        <v>0</v>
      </c>
      <c r="D308" s="64">
        <v>436168.74</v>
      </c>
      <c r="E308" s="64">
        <v>286083.076566</v>
      </c>
      <c r="F308" s="64">
        <v>150085.663433999</v>
      </c>
      <c r="G308" s="64">
        <f t="shared" si="75"/>
        <v>297083.076566</v>
      </c>
      <c r="H308" s="64">
        <f t="shared" si="75"/>
        <v>150085.663433999</v>
      </c>
      <c r="I308" s="64">
        <f t="shared" si="76"/>
        <v>447168.739999999</v>
      </c>
    </row>
    <row r="309" spans="1:9" ht="14.45" x14ac:dyDescent="0.3">
      <c r="A309" s="65" t="s">
        <v>321</v>
      </c>
      <c r="B309" s="64">
        <v>540286.36</v>
      </c>
      <c r="C309" s="64">
        <v>283446.39</v>
      </c>
      <c r="D309" s="64">
        <v>5687989.4399999995</v>
      </c>
      <c r="E309" s="64">
        <v>3730752.1290750001</v>
      </c>
      <c r="F309" s="64">
        <v>1957237.310924999</v>
      </c>
      <c r="G309" s="64">
        <f t="shared" si="75"/>
        <v>4271038.4890750004</v>
      </c>
      <c r="H309" s="64">
        <f t="shared" si="75"/>
        <v>2240683.7009249991</v>
      </c>
      <c r="I309" s="64">
        <f t="shared" si="76"/>
        <v>6511722.1899999995</v>
      </c>
    </row>
    <row r="310" spans="1:9" ht="14.45" x14ac:dyDescent="0.3">
      <c r="A310" s="65" t="s">
        <v>322</v>
      </c>
      <c r="B310" s="62">
        <v>0</v>
      </c>
      <c r="C310" s="62">
        <v>0</v>
      </c>
      <c r="D310" s="62">
        <v>9510665.4599999897</v>
      </c>
      <c r="E310" s="62">
        <v>6242466.5822069999</v>
      </c>
      <c r="F310" s="62">
        <v>3268198.8777930001</v>
      </c>
      <c r="G310" s="62">
        <f t="shared" si="75"/>
        <v>6242466.5822069999</v>
      </c>
      <c r="H310" s="62">
        <f t="shared" si="75"/>
        <v>3268198.8777930001</v>
      </c>
      <c r="I310" s="62">
        <f t="shared" si="76"/>
        <v>9510665.4600000009</v>
      </c>
    </row>
    <row r="311" spans="1:9" ht="14.45" x14ac:dyDescent="0.3">
      <c r="A311" s="65" t="s">
        <v>323</v>
      </c>
      <c r="B311" s="64">
        <v>-10473018.599999988</v>
      </c>
      <c r="C311" s="64">
        <v>-5711586.3599999901</v>
      </c>
      <c r="D311" s="64">
        <v>-23893750.299999911</v>
      </c>
      <c r="E311" s="64">
        <v>-15668388.016584979</v>
      </c>
      <c r="F311" s="64">
        <v>-8225362.2834149739</v>
      </c>
      <c r="G311" s="64">
        <f t="shared" ref="G311:I311" si="77">SUM(G287:G310)</f>
        <v>-26141406.616584964</v>
      </c>
      <c r="H311" s="64">
        <f t="shared" si="77"/>
        <v>-13936948.643414967</v>
      </c>
      <c r="I311" s="64">
        <f t="shared" si="77"/>
        <v>-40078355.259999953</v>
      </c>
    </row>
    <row r="312" spans="1:9" ht="14.45" x14ac:dyDescent="0.3">
      <c r="A312" s="66" t="s">
        <v>324</v>
      </c>
      <c r="B312" s="64"/>
      <c r="C312" s="64"/>
      <c r="D312" s="64"/>
      <c r="E312" s="64"/>
      <c r="F312" s="64"/>
      <c r="G312" s="64"/>
      <c r="H312" s="64"/>
      <c r="I312" s="64"/>
    </row>
    <row r="313" spans="1:9" ht="14.45" x14ac:dyDescent="0.3">
      <c r="A313" s="65" t="s">
        <v>325</v>
      </c>
      <c r="B313" s="64">
        <v>0</v>
      </c>
      <c r="C313" s="64">
        <v>0</v>
      </c>
      <c r="D313" s="64">
        <v>209707868.61999899</v>
      </c>
      <c r="E313" s="64">
        <v>137547391.087558</v>
      </c>
      <c r="F313" s="64">
        <v>72160477.532442003</v>
      </c>
      <c r="G313" s="64">
        <f t="shared" ref="G313:H321" si="78">B313+E313</f>
        <v>137547391.087558</v>
      </c>
      <c r="H313" s="64">
        <f t="shared" si="78"/>
        <v>72160477.532442003</v>
      </c>
      <c r="I313" s="64">
        <f t="shared" ref="I313:I321" si="79">SUM(G313:H313)</f>
        <v>209707868.62</v>
      </c>
    </row>
    <row r="314" spans="1:9" ht="14.45" x14ac:dyDescent="0.3">
      <c r="A314" s="65" t="s">
        <v>326</v>
      </c>
      <c r="B314" s="64">
        <v>0</v>
      </c>
      <c r="C314" s="64">
        <v>0</v>
      </c>
      <c r="D314" s="64">
        <v>0</v>
      </c>
      <c r="E314" s="64">
        <v>0</v>
      </c>
      <c r="F314" s="64">
        <v>0</v>
      </c>
      <c r="G314" s="64">
        <f t="shared" si="78"/>
        <v>0</v>
      </c>
      <c r="H314" s="64">
        <f t="shared" si="78"/>
        <v>0</v>
      </c>
      <c r="I314" s="64">
        <f t="shared" si="79"/>
        <v>0</v>
      </c>
    </row>
    <row r="315" spans="1:9" ht="14.45" x14ac:dyDescent="0.3">
      <c r="A315" s="65" t="s">
        <v>327</v>
      </c>
      <c r="B315" s="64">
        <v>0</v>
      </c>
      <c r="C315" s="64">
        <v>0</v>
      </c>
      <c r="D315" s="64">
        <v>2183068.27</v>
      </c>
      <c r="E315" s="64">
        <v>1431874.3717470001</v>
      </c>
      <c r="F315" s="64">
        <v>751193.89825299894</v>
      </c>
      <c r="G315" s="64">
        <f t="shared" si="78"/>
        <v>1431874.3717470001</v>
      </c>
      <c r="H315" s="64">
        <f t="shared" si="78"/>
        <v>751193.89825299894</v>
      </c>
      <c r="I315" s="64">
        <f t="shared" si="79"/>
        <v>2183068.2699999991</v>
      </c>
    </row>
    <row r="316" spans="1:9" ht="14.45" x14ac:dyDescent="0.3">
      <c r="A316" s="65" t="s">
        <v>328</v>
      </c>
      <c r="B316" s="64">
        <v>15363.35999999999</v>
      </c>
      <c r="C316" s="64">
        <v>9261.1200000000008</v>
      </c>
      <c r="D316" s="64">
        <v>2220176.1500000004</v>
      </c>
      <c r="E316" s="64">
        <v>1456213.50752</v>
      </c>
      <c r="F316" s="64">
        <v>763962.64248000004</v>
      </c>
      <c r="G316" s="64">
        <f t="shared" si="78"/>
        <v>1471576.8675200001</v>
      </c>
      <c r="H316" s="64">
        <f t="shared" si="78"/>
        <v>773223.76248000003</v>
      </c>
      <c r="I316" s="64">
        <f t="shared" si="79"/>
        <v>2244800.63</v>
      </c>
    </row>
    <row r="317" spans="1:9" ht="14.45" x14ac:dyDescent="0.3">
      <c r="A317" s="65" t="s">
        <v>329</v>
      </c>
      <c r="B317" s="64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f t="shared" si="78"/>
        <v>0</v>
      </c>
      <c r="H317" s="64">
        <f t="shared" si="78"/>
        <v>0</v>
      </c>
      <c r="I317" s="64">
        <f t="shared" si="79"/>
        <v>0</v>
      </c>
    </row>
    <row r="318" spans="1:9" ht="14.45" x14ac:dyDescent="0.3">
      <c r="A318" s="65" t="s">
        <v>330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f t="shared" si="78"/>
        <v>0</v>
      </c>
      <c r="H318" s="64">
        <f t="shared" si="78"/>
        <v>0</v>
      </c>
      <c r="I318" s="64">
        <f t="shared" si="79"/>
        <v>0</v>
      </c>
    </row>
    <row r="319" spans="1:9" ht="14.45" x14ac:dyDescent="0.3">
      <c r="A319" s="65" t="s">
        <v>331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f t="shared" si="78"/>
        <v>0</v>
      </c>
      <c r="H319" s="64">
        <f t="shared" si="78"/>
        <v>0</v>
      </c>
      <c r="I319" s="64">
        <f t="shared" si="79"/>
        <v>0</v>
      </c>
    </row>
    <row r="320" spans="1:9" ht="14.45" x14ac:dyDescent="0.3">
      <c r="A320" s="65" t="s">
        <v>332</v>
      </c>
      <c r="B320" s="64">
        <v>8923958.5</v>
      </c>
      <c r="C320" s="64">
        <v>1352492.5699999998</v>
      </c>
      <c r="D320" s="64">
        <v>7202644.5199999996</v>
      </c>
      <c r="E320" s="64">
        <v>4724214.5438950006</v>
      </c>
      <c r="F320" s="64">
        <v>2478429.9761049901</v>
      </c>
      <c r="G320" s="64">
        <f t="shared" si="78"/>
        <v>13648173.043895001</v>
      </c>
      <c r="H320" s="64">
        <f t="shared" si="78"/>
        <v>3830922.5461049899</v>
      </c>
      <c r="I320" s="64">
        <f t="shared" si="79"/>
        <v>17479095.589999989</v>
      </c>
    </row>
    <row r="321" spans="1:9" ht="14.45" x14ac:dyDescent="0.3">
      <c r="A321" s="65" t="s">
        <v>333</v>
      </c>
      <c r="B321" s="62">
        <v>-6465945.3499999996</v>
      </c>
      <c r="C321" s="62">
        <v>-3870665.5899999901</v>
      </c>
      <c r="D321" s="62">
        <v>-3358680.4299999997</v>
      </c>
      <c r="E321" s="62">
        <v>-2202958.4949249998</v>
      </c>
      <c r="F321" s="62">
        <v>-1155721.935074999</v>
      </c>
      <c r="G321" s="62">
        <f t="shared" si="78"/>
        <v>-8668903.8449249994</v>
      </c>
      <c r="H321" s="62">
        <f t="shared" si="78"/>
        <v>-5026387.5250749886</v>
      </c>
      <c r="I321" s="62">
        <f t="shared" si="79"/>
        <v>-13695291.369999988</v>
      </c>
    </row>
    <row r="322" spans="1:9" ht="14.45" x14ac:dyDescent="0.3">
      <c r="A322" s="65" t="s">
        <v>334</v>
      </c>
      <c r="B322" s="64">
        <v>2473376.5099999998</v>
      </c>
      <c r="C322" s="64">
        <v>-2508911.8999999901</v>
      </c>
      <c r="D322" s="64">
        <v>217955077.12999901</v>
      </c>
      <c r="E322" s="64">
        <v>142956735.01579499</v>
      </c>
      <c r="F322" s="64">
        <v>74998342.114204988</v>
      </c>
      <c r="G322" s="64">
        <f t="shared" ref="G322:I322" si="80">SUM(G313:G321)</f>
        <v>145430111.52579501</v>
      </c>
      <c r="H322" s="64">
        <f t="shared" si="80"/>
        <v>72489430.214204997</v>
      </c>
      <c r="I322" s="64">
        <f t="shared" si="80"/>
        <v>217919541.74000004</v>
      </c>
    </row>
    <row r="323" spans="1:9" ht="14.45" x14ac:dyDescent="0.3">
      <c r="A323" s="66" t="s">
        <v>335</v>
      </c>
      <c r="B323" s="64"/>
      <c r="C323" s="64"/>
      <c r="D323" s="64"/>
      <c r="E323" s="64"/>
      <c r="F323" s="64"/>
      <c r="G323" s="64"/>
      <c r="H323" s="64"/>
      <c r="I323" s="64"/>
    </row>
    <row r="324" spans="1:9" ht="14.45" x14ac:dyDescent="0.3">
      <c r="A324" s="65" t="s">
        <v>336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f t="shared" ref="G324:H325" si="81">B324+E324</f>
        <v>0</v>
      </c>
      <c r="H324" s="64">
        <f t="shared" si="81"/>
        <v>0</v>
      </c>
      <c r="I324" s="64">
        <f t="shared" ref="I324:I325" si="82">SUM(G324:H324)</f>
        <v>0</v>
      </c>
    </row>
    <row r="325" spans="1:9" ht="14.45" x14ac:dyDescent="0.3">
      <c r="A325" s="65" t="s">
        <v>337</v>
      </c>
      <c r="B325" s="62">
        <v>0</v>
      </c>
      <c r="C325" s="62">
        <v>0</v>
      </c>
      <c r="D325" s="62">
        <v>0</v>
      </c>
      <c r="E325" s="62">
        <v>0</v>
      </c>
      <c r="F325" s="62">
        <v>0</v>
      </c>
      <c r="G325" s="62">
        <f t="shared" si="81"/>
        <v>0</v>
      </c>
      <c r="H325" s="62">
        <f t="shared" si="81"/>
        <v>0</v>
      </c>
      <c r="I325" s="62">
        <f t="shared" si="82"/>
        <v>0</v>
      </c>
    </row>
    <row r="326" spans="1:9" ht="14.45" x14ac:dyDescent="0.3">
      <c r="A326" s="65" t="s">
        <v>338</v>
      </c>
      <c r="B326" s="64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f t="shared" ref="G326:I326" si="83">SUM(G324:G325)</f>
        <v>0</v>
      </c>
      <c r="H326" s="64">
        <f t="shared" si="83"/>
        <v>0</v>
      </c>
      <c r="I326" s="64">
        <f t="shared" si="83"/>
        <v>0</v>
      </c>
    </row>
    <row r="327" spans="1:9" ht="14.45" x14ac:dyDescent="0.3">
      <c r="A327" s="63"/>
      <c r="B327" s="64"/>
      <c r="C327" s="64"/>
      <c r="D327" s="64"/>
      <c r="E327" s="64"/>
      <c r="F327" s="64"/>
      <c r="G327" s="64"/>
      <c r="H327" s="64"/>
      <c r="I327" s="64"/>
    </row>
    <row r="328" spans="1:9" ht="14.45" x14ac:dyDescent="0.3">
      <c r="A328" s="61" t="s">
        <v>1</v>
      </c>
      <c r="B328" s="64">
        <v>-7999642.0899999887</v>
      </c>
      <c r="C328" s="64">
        <v>-8220498.2599999802</v>
      </c>
      <c r="D328" s="64">
        <v>194061326.82999909</v>
      </c>
      <c r="E328" s="64">
        <v>127288346.99921001</v>
      </c>
      <c r="F328" s="64">
        <v>66772979.830790013</v>
      </c>
      <c r="G328" s="64">
        <f t="shared" ref="G328:I328" si="84">G311+G322+G326</f>
        <v>119288704.90921006</v>
      </c>
      <c r="H328" s="64">
        <f t="shared" si="84"/>
        <v>58552481.57079003</v>
      </c>
      <c r="I328" s="64">
        <f t="shared" si="84"/>
        <v>177841186.48000008</v>
      </c>
    </row>
    <row r="329" spans="1:9" ht="14.45" x14ac:dyDescent="0.3">
      <c r="A329" s="63"/>
      <c r="B329" s="62"/>
      <c r="C329" s="62"/>
      <c r="D329" s="62"/>
      <c r="E329" s="62"/>
      <c r="F329" s="62"/>
      <c r="G329" s="62"/>
      <c r="H329" s="62"/>
      <c r="I329" s="62"/>
    </row>
    <row r="330" spans="1:9" thickBot="1" x14ac:dyDescent="0.35">
      <c r="A330" s="61" t="s">
        <v>0</v>
      </c>
      <c r="B330" s="132">
        <v>573051555.2900008</v>
      </c>
      <c r="C330" s="132">
        <v>206080010.47000104</v>
      </c>
      <c r="D330" s="132">
        <v>-461967757.1499989</v>
      </c>
      <c r="E330" s="132">
        <v>-301199569.09921002</v>
      </c>
      <c r="F330" s="132">
        <v>-160768188.05079001</v>
      </c>
      <c r="G330" s="132">
        <f t="shared" ref="G330:I330" si="85">G283-G328</f>
        <v>271851986.19079065</v>
      </c>
      <c r="H330" s="132">
        <f t="shared" si="85"/>
        <v>45311822.419211023</v>
      </c>
      <c r="I330" s="132">
        <f t="shared" si="85"/>
        <v>317163808.61000186</v>
      </c>
    </row>
    <row r="331" spans="1:9" thickTop="1" x14ac:dyDescent="0.3"/>
    <row r="332" spans="1:9" ht="14.45" x14ac:dyDescent="0.3">
      <c r="A332" s="4">
        <v>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</row>
    <row r="333" spans="1:9" ht="14.45" x14ac:dyDescent="0.3">
      <c r="B333" s="4"/>
      <c r="C333" s="4"/>
      <c r="D333" s="4"/>
      <c r="E333" s="4"/>
      <c r="F333" s="4"/>
      <c r="G333" s="4"/>
      <c r="H333" s="4"/>
      <c r="I333" s="4"/>
    </row>
    <row r="336" spans="1:9" ht="14.45" x14ac:dyDescent="0.3">
      <c r="I336" s="133"/>
    </row>
    <row r="337" spans="9:9" ht="14.45" x14ac:dyDescent="0.3">
      <c r="I337" s="133"/>
    </row>
  </sheetData>
  <printOptions headings="1" gridLines="1"/>
  <pageMargins left="0.7" right="0.7" top="0.75" bottom="0.75" header="0.3" footer="0.3"/>
  <pageSetup paperSize="17" scale="69" fitToHeight="0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pane xSplit="2" ySplit="7" topLeftCell="C40" activePane="bottomRight" state="frozen"/>
      <selection activeCell="A5" sqref="A5"/>
      <selection pane="topRight" activeCell="A5" sqref="A5"/>
      <selection pane="bottomLeft" activeCell="A5" sqref="A5"/>
      <selection pane="bottomRight" activeCell="D44" sqref="D44"/>
    </sheetView>
  </sheetViews>
  <sheetFormatPr defaultColWidth="8.85546875" defaultRowHeight="12.75" x14ac:dyDescent="0.2"/>
  <cols>
    <col min="1" max="1" width="5.42578125" style="81" customWidth="1"/>
    <col min="2" max="2" width="55.7109375" style="81" customWidth="1"/>
    <col min="3" max="3" width="17.28515625" style="81" customWidth="1"/>
    <col min="4" max="4" width="21.7109375" style="81" customWidth="1"/>
    <col min="5" max="5" width="17.140625" style="81" customWidth="1"/>
    <col min="6" max="6" width="13.85546875" style="81" customWidth="1"/>
    <col min="7" max="7" width="13.7109375" style="81" customWidth="1"/>
    <col min="8" max="8" width="16.28515625" style="81" customWidth="1"/>
    <col min="9" max="16384" width="8.85546875" style="81"/>
  </cols>
  <sheetData>
    <row r="1" spans="1:8" ht="15.95" customHeight="1" x14ac:dyDescent="0.25">
      <c r="A1" s="80"/>
      <c r="B1" s="80" t="s">
        <v>350</v>
      </c>
      <c r="C1" s="80"/>
      <c r="D1" s="80"/>
      <c r="E1" s="80"/>
      <c r="F1" s="80"/>
      <c r="G1" s="80"/>
      <c r="H1" s="80"/>
    </row>
    <row r="2" spans="1:8" ht="15.95" customHeight="1" x14ac:dyDescent="0.25">
      <c r="A2" s="82"/>
      <c r="B2" s="82" t="s">
        <v>359</v>
      </c>
      <c r="C2" s="82"/>
      <c r="D2" s="82"/>
      <c r="E2" s="82"/>
      <c r="F2" s="82"/>
      <c r="G2" s="82"/>
      <c r="H2" s="82"/>
    </row>
    <row r="3" spans="1:8" ht="15.95" customHeight="1" x14ac:dyDescent="0.25">
      <c r="A3" s="82" t="str">
        <f>+'Allocated (CBR)'!A3</f>
        <v>FOR THE 12 MONTHS ENDED DECEMBER 31, 2018</v>
      </c>
      <c r="B3" s="82"/>
      <c r="C3" s="82"/>
      <c r="D3" s="82"/>
      <c r="E3" s="82"/>
      <c r="F3" s="82"/>
      <c r="G3" s="82"/>
      <c r="H3" s="82"/>
    </row>
    <row r="4" spans="1:8" ht="15" customHeight="1" x14ac:dyDescent="0.25">
      <c r="A4" s="145"/>
      <c r="B4" s="149" t="s">
        <v>419</v>
      </c>
      <c r="C4" s="152"/>
      <c r="D4" s="152"/>
      <c r="E4" s="152"/>
      <c r="F4" s="152"/>
      <c r="G4" s="152"/>
      <c r="H4" s="152"/>
    </row>
    <row r="5" spans="1:8" ht="15.95" customHeight="1" x14ac:dyDescent="0.25">
      <c r="A5" s="145"/>
      <c r="B5" s="151"/>
      <c r="C5" s="151"/>
      <c r="D5" s="151"/>
      <c r="E5" s="151"/>
      <c r="F5" s="151"/>
      <c r="G5" s="151"/>
      <c r="H5" s="151"/>
    </row>
    <row r="6" spans="1:8" ht="10.5" customHeight="1" x14ac:dyDescent="0.25"/>
    <row r="7" spans="1:8" x14ac:dyDescent="0.2">
      <c r="A7" s="83"/>
      <c r="B7" s="84" t="s">
        <v>360</v>
      </c>
      <c r="C7" s="85" t="s">
        <v>361</v>
      </c>
      <c r="D7" s="85" t="s">
        <v>362</v>
      </c>
      <c r="E7" s="86" t="s">
        <v>363</v>
      </c>
      <c r="F7" s="87" t="s">
        <v>416</v>
      </c>
      <c r="G7" s="88" t="s">
        <v>417</v>
      </c>
      <c r="H7" s="85" t="s">
        <v>35</v>
      </c>
    </row>
    <row r="8" spans="1:8" ht="15.95" customHeight="1" x14ac:dyDescent="0.25">
      <c r="A8" s="109" t="s">
        <v>18</v>
      </c>
      <c r="B8" s="89"/>
      <c r="C8" s="90"/>
      <c r="D8" s="90"/>
      <c r="E8" s="91"/>
      <c r="F8" s="92"/>
      <c r="G8" s="92"/>
      <c r="H8" s="93"/>
    </row>
    <row r="9" spans="1:8" ht="15.95" customHeight="1" x14ac:dyDescent="0.25">
      <c r="A9" s="109"/>
      <c r="B9" s="94" t="s">
        <v>364</v>
      </c>
      <c r="C9" s="95">
        <f>'Unallocated Detail (CBR)'!E207</f>
        <v>130876.3</v>
      </c>
      <c r="D9" s="95">
        <f>'Unallocated Detail (CBR)'!F207</f>
        <v>94578.13</v>
      </c>
      <c r="E9" s="97">
        <v>1</v>
      </c>
      <c r="F9" s="136">
        <f>IFERROR(+C9/H9,0)</f>
        <v>0.58050001501412063</v>
      </c>
      <c r="G9" s="136">
        <f t="shared" ref="G9:G13" si="0">IFERROR(+D9/H9,0)</f>
        <v>0.41949998498587943</v>
      </c>
      <c r="H9" s="96">
        <f>C9+D9</f>
        <v>225454.43</v>
      </c>
    </row>
    <row r="10" spans="1:8" ht="15.95" customHeight="1" x14ac:dyDescent="0.25">
      <c r="A10" s="109" t="s">
        <v>365</v>
      </c>
      <c r="B10" s="94" t="s">
        <v>366</v>
      </c>
      <c r="C10" s="106">
        <f>'Unallocated Detail (CBR)'!E208</f>
        <v>921755.52</v>
      </c>
      <c r="D10" s="106">
        <f>'Unallocated Detail (CBR)'!F208</f>
        <v>559928.32999999996</v>
      </c>
      <c r="E10" s="97">
        <v>2</v>
      </c>
      <c r="F10" s="136">
        <f t="shared" ref="F10:F13" si="1">IFERROR(+C10/H10,0)</f>
        <v>0.62209999791790938</v>
      </c>
      <c r="G10" s="136">
        <f t="shared" si="0"/>
        <v>0.37790000208209051</v>
      </c>
      <c r="H10" s="108">
        <f>C10+D10</f>
        <v>1481683.85</v>
      </c>
    </row>
    <row r="11" spans="1:8" ht="15.95" customHeight="1" x14ac:dyDescent="0.25">
      <c r="A11" s="109" t="s">
        <v>365</v>
      </c>
      <c r="B11" s="94" t="s">
        <v>367</v>
      </c>
      <c r="C11" s="106">
        <f>'Unallocated Detail (CBR)'!E209</f>
        <v>21995402.109999999</v>
      </c>
      <c r="D11" s="106">
        <f>'Unallocated Detail (CBR)'!F209</f>
        <v>15895040.800000001</v>
      </c>
      <c r="E11" s="97">
        <v>1</v>
      </c>
      <c r="F11" s="136">
        <f t="shared" si="1"/>
        <v>0.58050000001966195</v>
      </c>
      <c r="G11" s="136">
        <f t="shared" si="0"/>
        <v>0.4194999999803381</v>
      </c>
      <c r="H11" s="108">
        <f>C11+D11</f>
        <v>37890442.909999996</v>
      </c>
    </row>
    <row r="12" spans="1:8" ht="15.95" customHeight="1" x14ac:dyDescent="0.25">
      <c r="A12" s="109" t="s">
        <v>365</v>
      </c>
      <c r="B12" s="148" t="s">
        <v>413</v>
      </c>
      <c r="C12" s="106">
        <f>'Unallocated Detail (CBR)'!E210</f>
        <v>4393.24</v>
      </c>
      <c r="D12" s="106">
        <f>'Unallocated Detail (CBR)'!F210</f>
        <v>2244.0700000000002</v>
      </c>
      <c r="E12" s="97">
        <v>4</v>
      </c>
      <c r="F12" s="136">
        <f t="shared" si="1"/>
        <v>0.66190067964280708</v>
      </c>
      <c r="G12" s="136">
        <f t="shared" si="0"/>
        <v>0.33809932035719292</v>
      </c>
      <c r="H12" s="108">
        <f>C12+D12</f>
        <v>6637.3099999999995</v>
      </c>
    </row>
    <row r="13" spans="1:8" ht="15.95" customHeight="1" x14ac:dyDescent="0.25">
      <c r="A13" s="109" t="s">
        <v>365</v>
      </c>
      <c r="B13" s="94" t="s">
        <v>368</v>
      </c>
      <c r="C13" s="98">
        <f>'Unallocated Detail (CBR)'!E211</f>
        <v>0</v>
      </c>
      <c r="D13" s="98">
        <f>'Unallocated Detail (CBR)'!F211</f>
        <v>0</v>
      </c>
      <c r="E13" s="104">
        <v>1</v>
      </c>
      <c r="F13" s="137">
        <f t="shared" si="1"/>
        <v>0</v>
      </c>
      <c r="G13" s="137">
        <f t="shared" si="0"/>
        <v>0</v>
      </c>
      <c r="H13" s="98">
        <f>C13+D13</f>
        <v>0</v>
      </c>
    </row>
    <row r="14" spans="1:8" ht="15.95" customHeight="1" x14ac:dyDescent="0.25">
      <c r="A14" s="109" t="s">
        <v>365</v>
      </c>
      <c r="B14" s="89" t="s">
        <v>369</v>
      </c>
      <c r="C14" s="106">
        <f>SUM(C9:C13)</f>
        <v>23052427.169999998</v>
      </c>
      <c r="D14" s="106">
        <f>SUM(D9:D13)</f>
        <v>16551791.330000002</v>
      </c>
      <c r="E14" s="97"/>
      <c r="F14" s="135">
        <f>IFERROR(+C14/H14,0)</f>
        <v>0.58206999261959935</v>
      </c>
      <c r="G14" s="99">
        <f>IFERROR(+D14/H14,0)</f>
        <v>0.4179300073804007</v>
      </c>
      <c r="H14" s="108">
        <f>SUM(H9:H13)</f>
        <v>39604218.5</v>
      </c>
    </row>
    <row r="15" spans="1:8" ht="15.95" customHeight="1" x14ac:dyDescent="0.25">
      <c r="A15" s="109" t="s">
        <v>17</v>
      </c>
      <c r="B15" s="89"/>
      <c r="C15" s="106"/>
      <c r="D15" s="106"/>
      <c r="E15" s="97"/>
      <c r="F15" s="99"/>
      <c r="G15" s="99"/>
      <c r="H15" s="108"/>
    </row>
    <row r="16" spans="1:8" ht="15.95" customHeight="1" x14ac:dyDescent="0.25">
      <c r="A16" s="109"/>
      <c r="B16" s="94" t="s">
        <v>370</v>
      </c>
      <c r="C16" s="106">
        <f>'Unallocated Detail (CBR)'!E214</f>
        <v>675371.4</v>
      </c>
      <c r="D16" s="106">
        <f>'Unallocated Detail (CBR)'!F214</f>
        <v>488059.09</v>
      </c>
      <c r="E16" s="97">
        <v>1</v>
      </c>
      <c r="F16" s="136">
        <f t="shared" ref="F16:F23" si="2">IFERROR(+C16/H16,0)</f>
        <v>0.58050000047703754</v>
      </c>
      <c r="G16" s="136">
        <f t="shared" ref="G16:G23" si="3">IFERROR(+D16/H16,0)</f>
        <v>0.41949999952296252</v>
      </c>
      <c r="H16" s="108">
        <f t="shared" ref="H16:H22" si="4">C16+D16</f>
        <v>1163430.49</v>
      </c>
    </row>
    <row r="17" spans="1:8" ht="15.95" customHeight="1" x14ac:dyDescent="0.25">
      <c r="A17" s="109" t="s">
        <v>365</v>
      </c>
      <c r="B17" s="94" t="s">
        <v>371</v>
      </c>
      <c r="C17" s="106">
        <f>'Unallocated Detail (CBR)'!E215</f>
        <v>1212298.8799999999</v>
      </c>
      <c r="D17" s="106">
        <f>'Unallocated Detail (CBR)'!F215</f>
        <v>876071.28</v>
      </c>
      <c r="E17" s="97">
        <v>1</v>
      </c>
      <c r="F17" s="136">
        <f t="shared" si="2"/>
        <v>0.58050000101514565</v>
      </c>
      <c r="G17" s="136">
        <f t="shared" si="3"/>
        <v>0.41949999898485435</v>
      </c>
      <c r="H17" s="108">
        <f t="shared" si="4"/>
        <v>2088370.16</v>
      </c>
    </row>
    <row r="18" spans="1:8" ht="15.95" customHeight="1" x14ac:dyDescent="0.25">
      <c r="A18" s="109" t="s">
        <v>365</v>
      </c>
      <c r="B18" s="94" t="s">
        <v>372</v>
      </c>
      <c r="C18" s="106">
        <f>'Unallocated Detail (CBR)'!E216</f>
        <v>892.81</v>
      </c>
      <c r="D18" s="106">
        <f>'Unallocated Detail (CBR)'!F216</f>
        <v>645.19000000000005</v>
      </c>
      <c r="E18" s="97">
        <v>1</v>
      </c>
      <c r="F18" s="136">
        <f t="shared" si="2"/>
        <v>0.58050065019505848</v>
      </c>
      <c r="G18" s="136">
        <f t="shared" si="3"/>
        <v>0.41949934980494152</v>
      </c>
      <c r="H18" s="108">
        <f t="shared" si="4"/>
        <v>1538</v>
      </c>
    </row>
    <row r="19" spans="1:8" ht="15.95" customHeight="1" x14ac:dyDescent="0.25">
      <c r="A19" s="109"/>
      <c r="B19" s="94" t="s">
        <v>373</v>
      </c>
      <c r="C19" s="106">
        <f>'Unallocated Detail (CBR)'!E217</f>
        <v>0</v>
      </c>
      <c r="D19" s="106">
        <f>'Unallocated Detail (CBR)'!F217</f>
        <v>0</v>
      </c>
      <c r="E19" s="97">
        <v>1</v>
      </c>
      <c r="F19" s="136">
        <f t="shared" si="2"/>
        <v>0</v>
      </c>
      <c r="G19" s="136">
        <f t="shared" si="3"/>
        <v>0</v>
      </c>
      <c r="H19" s="108">
        <f t="shared" si="4"/>
        <v>0</v>
      </c>
    </row>
    <row r="20" spans="1:8" ht="15.95" customHeight="1" x14ac:dyDescent="0.25">
      <c r="A20" s="109" t="s">
        <v>365</v>
      </c>
      <c r="B20" s="94" t="s">
        <v>374</v>
      </c>
      <c r="C20" s="106">
        <f>'Unallocated Detail (CBR)'!E218</f>
        <v>-296217.12</v>
      </c>
      <c r="D20" s="106">
        <f>'Unallocated Detail (CBR)'!F218</f>
        <v>-214062.15</v>
      </c>
      <c r="E20" s="97">
        <v>1</v>
      </c>
      <c r="F20" s="136">
        <f t="shared" si="2"/>
        <v>0.58050000737831264</v>
      </c>
      <c r="G20" s="136">
        <f t="shared" si="3"/>
        <v>0.4194999926216873</v>
      </c>
      <c r="H20" s="108">
        <f t="shared" si="4"/>
        <v>-510279.27</v>
      </c>
    </row>
    <row r="21" spans="1:8" ht="15.95" customHeight="1" x14ac:dyDescent="0.25">
      <c r="A21" s="109"/>
      <c r="B21" s="94" t="s">
        <v>375</v>
      </c>
      <c r="C21" s="106">
        <f>'Unallocated Detail (CBR)'!E219</f>
        <v>0</v>
      </c>
      <c r="D21" s="106">
        <f>'Unallocated Detail (CBR)'!F219</f>
        <v>0</v>
      </c>
      <c r="E21" s="97">
        <v>1</v>
      </c>
      <c r="F21" s="136">
        <f t="shared" si="2"/>
        <v>0</v>
      </c>
      <c r="G21" s="136">
        <f t="shared" si="3"/>
        <v>0</v>
      </c>
      <c r="H21" s="108">
        <f t="shared" si="4"/>
        <v>0</v>
      </c>
    </row>
    <row r="22" spans="1:8" ht="15.95" customHeight="1" x14ac:dyDescent="0.25">
      <c r="A22" s="109"/>
      <c r="B22" s="94" t="s">
        <v>376</v>
      </c>
      <c r="C22" s="98">
        <f>'Unallocated Detail (CBR)'!E220</f>
        <v>0</v>
      </c>
      <c r="D22" s="98">
        <f>'Unallocated Detail (CBR)'!F220</f>
        <v>0</v>
      </c>
      <c r="E22" s="104">
        <v>1</v>
      </c>
      <c r="F22" s="137">
        <f t="shared" si="2"/>
        <v>0</v>
      </c>
      <c r="G22" s="137">
        <f t="shared" si="3"/>
        <v>0</v>
      </c>
      <c r="H22" s="98">
        <f t="shared" si="4"/>
        <v>0</v>
      </c>
    </row>
    <row r="23" spans="1:8" ht="15.95" customHeight="1" x14ac:dyDescent="0.25">
      <c r="A23" s="109" t="s">
        <v>365</v>
      </c>
      <c r="B23" s="89" t="s">
        <v>369</v>
      </c>
      <c r="C23" s="106">
        <f>SUM(C16:C21)</f>
        <v>1592345.9699999997</v>
      </c>
      <c r="D23" s="106">
        <f>SUM(D16:D21)</f>
        <v>1150713.4100000001</v>
      </c>
      <c r="E23" s="97"/>
      <c r="F23" s="135">
        <f t="shared" si="2"/>
        <v>0.58049999996718982</v>
      </c>
      <c r="G23" s="99">
        <f t="shared" si="3"/>
        <v>0.41950000003281013</v>
      </c>
      <c r="H23" s="108">
        <f>SUM(H16:H21)</f>
        <v>2743059.38</v>
      </c>
    </row>
    <row r="24" spans="1:8" ht="15.95" customHeight="1" x14ac:dyDescent="0.25">
      <c r="A24" s="109" t="s">
        <v>15</v>
      </c>
      <c r="B24" s="89"/>
      <c r="C24" s="106"/>
      <c r="D24" s="106"/>
      <c r="E24" s="97"/>
      <c r="F24" s="99"/>
      <c r="G24" s="99"/>
      <c r="H24" s="108"/>
    </row>
    <row r="25" spans="1:8" ht="15.95" customHeight="1" x14ac:dyDescent="0.25">
      <c r="A25" s="109"/>
      <c r="B25" s="94" t="s">
        <v>377</v>
      </c>
      <c r="C25" s="106">
        <f>'Unallocated Detail (CBR)'!E226</f>
        <v>44474654.030000001</v>
      </c>
      <c r="D25" s="106">
        <f>'Unallocated Detail (CBR)'!F226</f>
        <v>22717752.73</v>
      </c>
      <c r="E25" s="97">
        <v>4</v>
      </c>
      <c r="F25" s="136">
        <f t="shared" ref="F25:F31" si="5">+C25/H25</f>
        <v>0.6618999999338615</v>
      </c>
      <c r="G25" s="136">
        <f t="shared" ref="G25:G31" si="6">+D25/H25</f>
        <v>0.33810000006613838</v>
      </c>
      <c r="H25" s="108">
        <f t="shared" ref="H25:H37" si="7">C25+D25</f>
        <v>67192406.760000005</v>
      </c>
    </row>
    <row r="26" spans="1:8" ht="15.95" customHeight="1" x14ac:dyDescent="0.25">
      <c r="A26" s="109"/>
      <c r="B26" s="94" t="s">
        <v>378</v>
      </c>
      <c r="C26" s="106">
        <f>'Unallocated Detail (CBR)'!E227</f>
        <v>7961761.0099999998</v>
      </c>
      <c r="D26" s="106">
        <f>'Unallocated Detail (CBR)'!F227</f>
        <v>4066885.32</v>
      </c>
      <c r="E26" s="97">
        <v>4</v>
      </c>
      <c r="F26" s="136">
        <f t="shared" si="5"/>
        <v>0.66190000034692176</v>
      </c>
      <c r="G26" s="136">
        <f t="shared" si="6"/>
        <v>0.33809999965307813</v>
      </c>
      <c r="H26" s="108">
        <f t="shared" si="7"/>
        <v>12028646.33</v>
      </c>
    </row>
    <row r="27" spans="1:8" ht="15.95" customHeight="1" x14ac:dyDescent="0.25">
      <c r="A27" s="109" t="s">
        <v>365</v>
      </c>
      <c r="B27" s="94" t="s">
        <v>379</v>
      </c>
      <c r="C27" s="106">
        <f>'Unallocated Detail (CBR)'!E228</f>
        <v>-21480351.84</v>
      </c>
      <c r="D27" s="106">
        <f>'Unallocated Detail (CBR)'!F228</f>
        <v>-10972211.75</v>
      </c>
      <c r="E27" s="97">
        <v>4</v>
      </c>
      <c r="F27" s="136">
        <f t="shared" si="5"/>
        <v>0.66189999999319005</v>
      </c>
      <c r="G27" s="136">
        <f t="shared" si="6"/>
        <v>0.33810000000680995</v>
      </c>
      <c r="H27" s="108">
        <f t="shared" si="7"/>
        <v>-32452563.59</v>
      </c>
    </row>
    <row r="28" spans="1:8" ht="15.95" customHeight="1" x14ac:dyDescent="0.25">
      <c r="A28" s="109" t="s">
        <v>365</v>
      </c>
      <c r="B28" s="94" t="s">
        <v>380</v>
      </c>
      <c r="C28" s="106">
        <f>'Unallocated Detail (CBR)'!E229</f>
        <v>9841387.5</v>
      </c>
      <c r="D28" s="106">
        <f>'Unallocated Detail (CBR)'!F229</f>
        <v>5027002.74</v>
      </c>
      <c r="E28" s="97">
        <v>4</v>
      </c>
      <c r="F28" s="136">
        <f t="shared" si="5"/>
        <v>0.66190000000968496</v>
      </c>
      <c r="G28" s="136">
        <f t="shared" si="6"/>
        <v>0.33809999999031504</v>
      </c>
      <c r="H28" s="108">
        <f t="shared" si="7"/>
        <v>14868390.24</v>
      </c>
    </row>
    <row r="29" spans="1:8" ht="15.95" customHeight="1" x14ac:dyDescent="0.25">
      <c r="A29" s="109" t="s">
        <v>365</v>
      </c>
      <c r="B29" s="94" t="s">
        <v>381</v>
      </c>
      <c r="C29" s="106">
        <f>'Unallocated Detail (CBR)'!E230</f>
        <v>9951.4</v>
      </c>
      <c r="D29" s="106">
        <f>'Unallocated Detail (CBR)'!F230</f>
        <v>6529.88</v>
      </c>
      <c r="E29" s="97">
        <v>3</v>
      </c>
      <c r="F29" s="136">
        <f t="shared" si="5"/>
        <v>0.60380019027648335</v>
      </c>
      <c r="G29" s="136">
        <f t="shared" si="6"/>
        <v>0.39619980972351665</v>
      </c>
      <c r="H29" s="108">
        <f t="shared" si="7"/>
        <v>16481.28</v>
      </c>
    </row>
    <row r="30" spans="1:8" ht="15.95" customHeight="1" x14ac:dyDescent="0.25">
      <c r="A30" s="109" t="s">
        <v>365</v>
      </c>
      <c r="B30" s="94" t="s">
        <v>382</v>
      </c>
      <c r="C30" s="106">
        <f>'Unallocated Detail (CBR)'!E231</f>
        <v>3715032.62</v>
      </c>
      <c r="D30" s="106">
        <f>'Unallocated Detail (CBR)'!F231</f>
        <v>2684679.04</v>
      </c>
      <c r="E30" s="97">
        <v>1</v>
      </c>
      <c r="F30" s="136">
        <f t="shared" si="5"/>
        <v>0.58050000021407211</v>
      </c>
      <c r="G30" s="136">
        <f t="shared" si="6"/>
        <v>0.41949999978592784</v>
      </c>
      <c r="H30" s="108">
        <f t="shared" si="7"/>
        <v>6399711.6600000001</v>
      </c>
    </row>
    <row r="31" spans="1:8" ht="15.95" customHeight="1" x14ac:dyDescent="0.25">
      <c r="A31" s="109" t="s">
        <v>365</v>
      </c>
      <c r="B31" s="94" t="s">
        <v>383</v>
      </c>
      <c r="C31" s="106">
        <f>'Unallocated Detail (CBR)'!E232</f>
        <v>11501615.869999999</v>
      </c>
      <c r="D31" s="106">
        <f>'Unallocated Detail (CBR)'!F232</f>
        <v>5133639.9400000004</v>
      </c>
      <c r="E31" s="97">
        <v>5</v>
      </c>
      <c r="F31" s="136">
        <f t="shared" si="5"/>
        <v>0.69140000017829606</v>
      </c>
      <c r="G31" s="136">
        <f t="shared" si="6"/>
        <v>0.308599999821704</v>
      </c>
      <c r="H31" s="108">
        <f t="shared" si="7"/>
        <v>16635255.809999999</v>
      </c>
    </row>
    <row r="32" spans="1:8" ht="15.95" customHeight="1" x14ac:dyDescent="0.25">
      <c r="A32" s="109"/>
      <c r="B32" s="94" t="s">
        <v>384</v>
      </c>
      <c r="C32" s="106">
        <f>'Unallocated Detail (CBR)'!E233</f>
        <v>208260.02</v>
      </c>
      <c r="D32" s="106">
        <f>'Unallocated Detail (CBR)'!F233</f>
        <v>106379.68</v>
      </c>
      <c r="E32" s="97">
        <v>4</v>
      </c>
      <c r="F32" s="136">
        <f>IFERROR(+C32/H32,0)</f>
        <v>0.66190000816807293</v>
      </c>
      <c r="G32" s="136">
        <f>IFERROR(+D32/H32,0)</f>
        <v>0.33809999183192713</v>
      </c>
      <c r="H32" s="108">
        <f t="shared" si="7"/>
        <v>314639.69999999995</v>
      </c>
    </row>
    <row r="33" spans="1:8" ht="15.95" customHeight="1" x14ac:dyDescent="0.25">
      <c r="A33" s="109" t="s">
        <v>365</v>
      </c>
      <c r="B33" s="94" t="s">
        <v>385</v>
      </c>
      <c r="C33" s="106">
        <f>'Unallocated Detail (CBR)'!E234</f>
        <v>0</v>
      </c>
      <c r="D33" s="106">
        <f>'Unallocated Detail (CBR)'!F234</f>
        <v>0</v>
      </c>
      <c r="E33" s="97">
        <v>4</v>
      </c>
      <c r="F33" s="136">
        <f>IFERROR(+C33/H33,0)</f>
        <v>0</v>
      </c>
      <c r="G33" s="136">
        <f>IFERROR(+D33/H33,0)</f>
        <v>0</v>
      </c>
      <c r="H33" s="108">
        <f t="shared" si="7"/>
        <v>0</v>
      </c>
    </row>
    <row r="34" spans="1:8" ht="15.95" customHeight="1" x14ac:dyDescent="0.25">
      <c r="A34" s="109" t="s">
        <v>365</v>
      </c>
      <c r="B34" s="94" t="s">
        <v>386</v>
      </c>
      <c r="C34" s="106">
        <f>'Unallocated Detail (CBR)'!E235</f>
        <v>4703819.96</v>
      </c>
      <c r="D34" s="106">
        <f>'Unallocated Detail (CBR)'!F235</f>
        <v>2402721.75</v>
      </c>
      <c r="E34" s="97">
        <v>4</v>
      </c>
      <c r="F34" s="136">
        <f>+C34/H34</f>
        <v>0.66190000030267881</v>
      </c>
      <c r="G34" s="136">
        <f>+D34/H34</f>
        <v>0.33809999969732113</v>
      </c>
      <c r="H34" s="108">
        <f t="shared" si="7"/>
        <v>7106541.71</v>
      </c>
    </row>
    <row r="35" spans="1:8" ht="15.95" customHeight="1" x14ac:dyDescent="0.25">
      <c r="A35" s="109" t="s">
        <v>365</v>
      </c>
      <c r="B35" s="94" t="s">
        <v>387</v>
      </c>
      <c r="C35" s="106">
        <f>'Unallocated Detail (CBR)'!E236</f>
        <v>6642611.0800000001</v>
      </c>
      <c r="D35" s="106">
        <f>'Unallocated Detail (CBR)'!F236</f>
        <v>3393060.6</v>
      </c>
      <c r="E35" s="97">
        <v>4</v>
      </c>
      <c r="F35" s="136">
        <f>IFERROR(+C35/H35,0)</f>
        <v>0.66189999950257439</v>
      </c>
      <c r="G35" s="136">
        <f>IFERROR(+D35/H35,0)</f>
        <v>0.33810000049742561</v>
      </c>
      <c r="H35" s="108">
        <f t="shared" si="7"/>
        <v>10035671.68</v>
      </c>
    </row>
    <row r="36" spans="1:8" ht="15.95" customHeight="1" x14ac:dyDescent="0.25">
      <c r="A36" s="109"/>
      <c r="B36" s="94" t="s">
        <v>388</v>
      </c>
      <c r="C36" s="106">
        <f>'Unallocated Detail (CBR)'!E237</f>
        <v>0</v>
      </c>
      <c r="D36" s="106">
        <f>'Unallocated Detail (CBR)'!F237</f>
        <v>0</v>
      </c>
      <c r="E36" s="97">
        <v>4</v>
      </c>
      <c r="F36" s="136">
        <f>IFERROR(+C36/H36,0)</f>
        <v>0</v>
      </c>
      <c r="G36" s="136">
        <f>IFERROR(+D36/H36,0)</f>
        <v>0</v>
      </c>
      <c r="H36" s="108">
        <f t="shared" si="7"/>
        <v>0</v>
      </c>
    </row>
    <row r="37" spans="1:8" ht="15.95" customHeight="1" x14ac:dyDescent="0.25">
      <c r="A37" s="109"/>
      <c r="B37" s="94" t="s">
        <v>389</v>
      </c>
      <c r="C37" s="98">
        <f>'Unallocated Detail (CBR)'!E238</f>
        <v>15643947.949999999</v>
      </c>
      <c r="D37" s="98">
        <f>'Unallocated Detail (CBR)'!F238</f>
        <v>7990963.5899999999</v>
      </c>
      <c r="E37" s="104">
        <v>4</v>
      </c>
      <c r="F37" s="137">
        <f>+C37/H37</f>
        <v>0.66190000007082739</v>
      </c>
      <c r="G37" s="137">
        <f>+D37/H37</f>
        <v>0.33809999992917256</v>
      </c>
      <c r="H37" s="98">
        <f t="shared" si="7"/>
        <v>23634911.539999999</v>
      </c>
    </row>
    <row r="38" spans="1:8" ht="15.95" customHeight="1" x14ac:dyDescent="0.25">
      <c r="A38" s="109" t="s">
        <v>365</v>
      </c>
      <c r="B38" s="89" t="s">
        <v>369</v>
      </c>
      <c r="C38" s="106">
        <f>SUM(C25:C37)</f>
        <v>83222689.600000009</v>
      </c>
      <c r="D38" s="106">
        <f>SUM(D25:D37)</f>
        <v>42557403.519999996</v>
      </c>
      <c r="E38" s="97"/>
      <c r="F38" s="135"/>
      <c r="G38" s="99"/>
      <c r="H38" s="108">
        <f>SUM(H25:H37)</f>
        <v>125780093.12</v>
      </c>
    </row>
    <row r="39" spans="1:8" ht="15.95" customHeight="1" x14ac:dyDescent="0.25">
      <c r="A39" s="109" t="s">
        <v>390</v>
      </c>
      <c r="B39" s="89"/>
      <c r="C39" s="106"/>
      <c r="D39" s="106"/>
      <c r="E39" s="97"/>
      <c r="F39" s="99"/>
      <c r="G39" s="99"/>
      <c r="H39" s="108"/>
    </row>
    <row r="40" spans="1:8" ht="15.95" customHeight="1" x14ac:dyDescent="0.25">
      <c r="A40" s="109"/>
      <c r="B40" s="94" t="s">
        <v>391</v>
      </c>
      <c r="C40" s="106">
        <f>'Unallocated Detail (CBR)'!E244</f>
        <v>17479184.260000002</v>
      </c>
      <c r="D40" s="106">
        <f>'Unallocated Detail (CBR)'!F244</f>
        <v>8928406.4100000001</v>
      </c>
      <c r="E40" s="97">
        <v>4</v>
      </c>
      <c r="F40" s="136">
        <f>+C40/H40</f>
        <v>0.66189999983061687</v>
      </c>
      <c r="G40" s="136">
        <f>+D40/H40</f>
        <v>0.33810000016938307</v>
      </c>
      <c r="H40" s="108">
        <f>C40+D40</f>
        <v>26407590.670000002</v>
      </c>
    </row>
    <row r="41" spans="1:8" ht="15.95" customHeight="1" x14ac:dyDescent="0.25">
      <c r="A41" s="109"/>
      <c r="B41" s="100" t="s">
        <v>392</v>
      </c>
      <c r="C41" s="98">
        <f>'Unallocated Detail (CBR)'!E245</f>
        <v>1393.82</v>
      </c>
      <c r="D41" s="98">
        <f>'Unallocated Detail (CBR)'!F245</f>
        <v>711.96</v>
      </c>
      <c r="E41" s="104">
        <v>4</v>
      </c>
      <c r="F41" s="137">
        <f>IFERROR(+C41/H41,0)</f>
        <v>0.6619020030582492</v>
      </c>
      <c r="G41" s="137">
        <f>IFERROR(+D41/H41,0)</f>
        <v>0.33809799694175086</v>
      </c>
      <c r="H41" s="98">
        <f>C41+D41</f>
        <v>2105.7799999999997</v>
      </c>
    </row>
    <row r="42" spans="1:8" ht="15.95" customHeight="1" x14ac:dyDescent="0.25">
      <c r="A42" s="109"/>
      <c r="B42" s="89" t="s">
        <v>369</v>
      </c>
      <c r="C42" s="106">
        <f>SUM(C40:C41)</f>
        <v>17480578.080000002</v>
      </c>
      <c r="D42" s="106">
        <f>SUM(D40:D41)</f>
        <v>8929118.370000001</v>
      </c>
      <c r="E42" s="97"/>
      <c r="F42" s="99"/>
      <c r="G42" s="99"/>
      <c r="H42" s="108">
        <f>SUM(H40:H41)</f>
        <v>26409696.450000003</v>
      </c>
    </row>
    <row r="43" spans="1:8" ht="15.95" customHeight="1" x14ac:dyDescent="0.25">
      <c r="A43" s="109" t="s">
        <v>13</v>
      </c>
      <c r="B43" s="94"/>
      <c r="C43" s="106"/>
      <c r="D43" s="106"/>
      <c r="E43" s="97"/>
      <c r="F43" s="99"/>
      <c r="G43" s="99"/>
      <c r="H43" s="108"/>
    </row>
    <row r="44" spans="1:8" ht="15.95" customHeight="1" x14ac:dyDescent="0.25">
      <c r="A44" s="109"/>
      <c r="B44" s="94" t="s">
        <v>393</v>
      </c>
      <c r="C44" s="106">
        <f>'Unallocated Detail (CBR)'!E248</f>
        <v>44372353.200000003</v>
      </c>
      <c r="D44" s="106">
        <f>'Unallocated Detail (CBR)'!F248</f>
        <v>22665497.23</v>
      </c>
      <c r="E44" s="97">
        <v>4</v>
      </c>
      <c r="F44" s="136">
        <f t="shared" ref="F44:F46" si="8">IFERROR(+C44/H44,0)</f>
        <v>0.66190000000571314</v>
      </c>
      <c r="G44" s="136">
        <f t="shared" ref="G44:G46" si="9">IFERROR(+D44/H44,0)</f>
        <v>0.3380999999942868</v>
      </c>
      <c r="H44" s="108">
        <f>C44+D44</f>
        <v>67037850.430000007</v>
      </c>
    </row>
    <row r="45" spans="1:8" ht="15.95" customHeight="1" x14ac:dyDescent="0.25">
      <c r="A45" s="109"/>
      <c r="B45" s="94" t="s">
        <v>394</v>
      </c>
      <c r="C45" s="106">
        <f>'Unallocated Detail (CBR)'!E249</f>
        <v>0</v>
      </c>
      <c r="D45" s="106">
        <f>'Unallocated Detail (CBR)'!F249</f>
        <v>0</v>
      </c>
      <c r="E45" s="97">
        <v>4</v>
      </c>
      <c r="F45" s="136">
        <f t="shared" si="8"/>
        <v>0</v>
      </c>
      <c r="G45" s="136">
        <f t="shared" si="9"/>
        <v>0</v>
      </c>
      <c r="H45" s="108">
        <f>C45+D45</f>
        <v>0</v>
      </c>
    </row>
    <row r="46" spans="1:8" ht="15.95" customHeight="1" x14ac:dyDescent="0.25">
      <c r="A46" s="109"/>
      <c r="B46" s="100" t="s">
        <v>395</v>
      </c>
      <c r="C46" s="98">
        <f>'Unallocated Detail (CBR)'!E250</f>
        <v>0</v>
      </c>
      <c r="D46" s="98">
        <f>'Unallocated Detail (CBR)'!F250</f>
        <v>0</v>
      </c>
      <c r="E46" s="104">
        <v>4</v>
      </c>
      <c r="F46" s="137">
        <f t="shared" si="8"/>
        <v>0</v>
      </c>
      <c r="G46" s="137">
        <f t="shared" si="9"/>
        <v>0</v>
      </c>
      <c r="H46" s="108">
        <f>C46+D46</f>
        <v>0</v>
      </c>
    </row>
    <row r="47" spans="1:8" ht="15.95" customHeight="1" x14ac:dyDescent="0.25">
      <c r="A47" s="109" t="s">
        <v>365</v>
      </c>
      <c r="B47" s="89" t="s">
        <v>369</v>
      </c>
      <c r="C47" s="106">
        <f>SUM(C44:C46)</f>
        <v>44372353.200000003</v>
      </c>
      <c r="D47" s="106">
        <f>SUM(D44:D46)</f>
        <v>22665497.23</v>
      </c>
      <c r="E47" s="97"/>
      <c r="F47" s="99">
        <f>IFERROR(+C47/H47,0)</f>
        <v>0.66190000000571314</v>
      </c>
      <c r="G47" s="99">
        <f>IFERROR(+D47/H47,0)</f>
        <v>0.3380999999942868</v>
      </c>
      <c r="H47" s="101">
        <f>SUM(H44:H46)</f>
        <v>67037850.430000007</v>
      </c>
    </row>
    <row r="48" spans="1:8" ht="15.95" customHeight="1" x14ac:dyDescent="0.25">
      <c r="A48" s="102" t="s">
        <v>396</v>
      </c>
      <c r="B48" s="89"/>
      <c r="C48" s="106"/>
      <c r="D48" s="106"/>
      <c r="E48" s="97"/>
      <c r="F48" s="99"/>
      <c r="G48" s="99"/>
      <c r="H48" s="108"/>
    </row>
    <row r="49" spans="1:8" ht="15.95" customHeight="1" x14ac:dyDescent="0.25">
      <c r="A49" s="109" t="s">
        <v>274</v>
      </c>
      <c r="B49" s="89"/>
      <c r="C49" s="106">
        <f>'Unallocated Detail (CBR)'!E256</f>
        <v>0</v>
      </c>
      <c r="D49" s="106">
        <f>'Unallocated Detail (CBR)'!F256</f>
        <v>0</v>
      </c>
      <c r="E49" s="97"/>
      <c r="F49" s="99">
        <f t="shared" ref="F49:F54" si="10">IFERROR(+C49/H49,0)</f>
        <v>0</v>
      </c>
      <c r="G49" s="99">
        <f t="shared" ref="G49:G54" si="11">IFERROR(+D49/H49,0)</f>
        <v>0</v>
      </c>
      <c r="H49" s="108">
        <f t="shared" ref="H49:H54" si="12">C49+D49</f>
        <v>0</v>
      </c>
    </row>
    <row r="50" spans="1:8" ht="15.95" customHeight="1" x14ac:dyDescent="0.25">
      <c r="A50" s="109" t="s">
        <v>275</v>
      </c>
      <c r="B50" s="89"/>
      <c r="C50" s="106">
        <f>'Unallocated Detail (CBR)'!E257</f>
        <v>0</v>
      </c>
      <c r="D50" s="106">
        <f>'Unallocated Detail (CBR)'!F257</f>
        <v>0</v>
      </c>
      <c r="E50" s="97">
        <v>4</v>
      </c>
      <c r="F50" s="99">
        <f t="shared" si="10"/>
        <v>0</v>
      </c>
      <c r="G50" s="99">
        <f t="shared" si="11"/>
        <v>0</v>
      </c>
      <c r="H50" s="108">
        <f t="shared" si="12"/>
        <v>0</v>
      </c>
    </row>
    <row r="51" spans="1:8" ht="15.95" customHeight="1" x14ac:dyDescent="0.25">
      <c r="A51" s="109" t="s">
        <v>276</v>
      </c>
      <c r="B51" s="89"/>
      <c r="C51" s="106">
        <f>'Unallocated Detail (CBR)'!E258</f>
        <v>0</v>
      </c>
      <c r="D51" s="106">
        <f>'Unallocated Detail (CBR)'!F258</f>
        <v>0</v>
      </c>
      <c r="E51" s="97">
        <v>4</v>
      </c>
      <c r="F51" s="99">
        <f t="shared" si="10"/>
        <v>0</v>
      </c>
      <c r="G51" s="99">
        <f t="shared" si="11"/>
        <v>0</v>
      </c>
      <c r="H51" s="108">
        <f t="shared" si="12"/>
        <v>0</v>
      </c>
    </row>
    <row r="52" spans="1:8" ht="15.95" customHeight="1" x14ac:dyDescent="0.25">
      <c r="A52" s="109" t="s">
        <v>277</v>
      </c>
      <c r="B52" s="89"/>
      <c r="C52" s="106">
        <f>'Unallocated Detail (CBR)'!E259</f>
        <v>0</v>
      </c>
      <c r="D52" s="106">
        <f>'Unallocated Detail (CBR)'!F259</f>
        <v>0</v>
      </c>
      <c r="E52" s="97">
        <v>4</v>
      </c>
      <c r="F52" s="99">
        <f t="shared" si="10"/>
        <v>0</v>
      </c>
      <c r="G52" s="99">
        <f t="shared" si="11"/>
        <v>0</v>
      </c>
      <c r="H52" s="108">
        <f t="shared" si="12"/>
        <v>0</v>
      </c>
    </row>
    <row r="53" spans="1:8" ht="15.95" customHeight="1" x14ac:dyDescent="0.25">
      <c r="A53" s="109" t="s">
        <v>278</v>
      </c>
      <c r="B53" s="89"/>
      <c r="C53" s="106">
        <f>'Unallocated Detail (CBR)'!E260</f>
        <v>0</v>
      </c>
      <c r="D53" s="106">
        <f>'Unallocated Detail (CBR)'!F260</f>
        <v>0</v>
      </c>
      <c r="E53" s="97">
        <v>4</v>
      </c>
      <c r="F53" s="99">
        <f t="shared" si="10"/>
        <v>0</v>
      </c>
      <c r="G53" s="99">
        <f t="shared" si="11"/>
        <v>0</v>
      </c>
      <c r="H53" s="108">
        <f t="shared" si="12"/>
        <v>0</v>
      </c>
    </row>
    <row r="54" spans="1:8" ht="15.95" customHeight="1" x14ac:dyDescent="0.25">
      <c r="A54" s="109" t="s">
        <v>279</v>
      </c>
      <c r="B54" s="89"/>
      <c r="C54" s="98">
        <f>'Unallocated Detail (CBR)'!E261</f>
        <v>0</v>
      </c>
      <c r="D54" s="98">
        <f>'Unallocated Detail (CBR)'!F261</f>
        <v>0</v>
      </c>
      <c r="E54" s="97">
        <v>4</v>
      </c>
      <c r="F54" s="113">
        <f t="shared" si="10"/>
        <v>0</v>
      </c>
      <c r="G54" s="113">
        <f t="shared" si="11"/>
        <v>0</v>
      </c>
      <c r="H54" s="103">
        <f t="shared" si="12"/>
        <v>0</v>
      </c>
    </row>
    <row r="55" spans="1:8" ht="15.95" customHeight="1" x14ac:dyDescent="0.25">
      <c r="A55" s="109" t="s">
        <v>280</v>
      </c>
      <c r="B55" s="89"/>
      <c r="C55" s="106">
        <f>SUM(C49:C54)</f>
        <v>0</v>
      </c>
      <c r="D55" s="106">
        <f>SUM(D49:D54)</f>
        <v>0</v>
      </c>
      <c r="E55" s="97"/>
      <c r="F55" s="99">
        <f>IFERROR(+C55/H55,0)</f>
        <v>0</v>
      </c>
      <c r="G55" s="99">
        <f>IFERROR(+D55/H55,0)</f>
        <v>0</v>
      </c>
      <c r="H55" s="106">
        <f>SUM(H49:H54)</f>
        <v>0</v>
      </c>
    </row>
    <row r="56" spans="1:8" ht="15.95" customHeight="1" x14ac:dyDescent="0.25">
      <c r="A56" s="109" t="s">
        <v>397</v>
      </c>
      <c r="B56" s="144"/>
      <c r="C56" s="106"/>
      <c r="D56" s="106"/>
      <c r="E56" s="97"/>
      <c r="F56" s="99"/>
      <c r="G56" s="99"/>
      <c r="H56" s="108"/>
    </row>
    <row r="57" spans="1:8" ht="15.95" customHeight="1" x14ac:dyDescent="0.25">
      <c r="A57" s="109"/>
      <c r="B57" s="100" t="s">
        <v>340</v>
      </c>
      <c r="C57" s="98">
        <f>'Unallocated Detail (CBR)'!E270</f>
        <v>4190828.08</v>
      </c>
      <c r="D57" s="98">
        <f>'Unallocated Detail (CBR)'!F270</f>
        <v>2140684.36</v>
      </c>
      <c r="E57" s="104">
        <v>4</v>
      </c>
      <c r="F57" s="137">
        <f>+C57/H57</f>
        <v>0.66189999936255361</v>
      </c>
      <c r="G57" s="137">
        <f>+D57/H57</f>
        <v>0.33810000063744644</v>
      </c>
      <c r="H57" s="108">
        <f>C57+D57</f>
        <v>6331512.4399999995</v>
      </c>
    </row>
    <row r="58" spans="1:8" ht="15.95" customHeight="1" x14ac:dyDescent="0.25">
      <c r="A58" s="109" t="s">
        <v>365</v>
      </c>
      <c r="B58" s="89" t="s">
        <v>369</v>
      </c>
      <c r="C58" s="106">
        <f>C57</f>
        <v>4190828.08</v>
      </c>
      <c r="D58" s="106">
        <f>D57</f>
        <v>2140684.36</v>
      </c>
      <c r="E58" s="97"/>
      <c r="F58" s="99">
        <f>IFERROR(+C58/H58,0)</f>
        <v>0.66189999936255361</v>
      </c>
      <c r="G58" s="99">
        <f>IFERROR(+D58/H58,0)</f>
        <v>0.33810000063744644</v>
      </c>
      <c r="H58" s="101">
        <f>SUM(H57)</f>
        <v>6331512.4399999995</v>
      </c>
    </row>
    <row r="59" spans="1:8" ht="15.95" customHeight="1" x14ac:dyDescent="0.25">
      <c r="A59" s="109"/>
      <c r="B59" s="89"/>
      <c r="C59" s="106"/>
      <c r="D59" s="106"/>
      <c r="E59" s="97"/>
      <c r="F59" s="99"/>
      <c r="G59" s="99"/>
      <c r="H59" s="108"/>
    </row>
    <row r="60" spans="1:8" ht="15.95" customHeight="1" x14ac:dyDescent="0.25">
      <c r="A60" s="105" t="s">
        <v>398</v>
      </c>
      <c r="B60" s="144"/>
      <c r="C60" s="106"/>
      <c r="D60" s="106"/>
      <c r="E60" s="107"/>
      <c r="F60" s="107"/>
      <c r="G60" s="107"/>
      <c r="H60" s="108"/>
    </row>
    <row r="61" spans="1:8" ht="15.95" customHeight="1" x14ac:dyDescent="0.25">
      <c r="A61" s="105"/>
      <c r="B61" s="100" t="s">
        <v>399</v>
      </c>
      <c r="C61" s="98">
        <v>0</v>
      </c>
      <c r="D61" s="98">
        <v>0</v>
      </c>
      <c r="E61" s="104">
        <v>4</v>
      </c>
      <c r="F61" s="137">
        <f>IFERROR(+C61/H61,0)</f>
        <v>0</v>
      </c>
      <c r="G61" s="137">
        <f>IFERROR(+D61/H61,0)</f>
        <v>0</v>
      </c>
      <c r="H61" s="103">
        <v>0</v>
      </c>
    </row>
    <row r="62" spans="1:8" ht="15.95" customHeight="1" x14ac:dyDescent="0.25">
      <c r="A62" s="105"/>
      <c r="B62" s="89" t="s">
        <v>369</v>
      </c>
      <c r="C62" s="106">
        <f>SUM(C61)</f>
        <v>0</v>
      </c>
      <c r="D62" s="106">
        <f>SUM(D61)</f>
        <v>0</v>
      </c>
      <c r="E62" s="97"/>
      <c r="F62" s="99">
        <f>IFERROR(+C62/H62,0)</f>
        <v>0</v>
      </c>
      <c r="G62" s="99">
        <f>IFERROR(+D62/H62,0)</f>
        <v>0</v>
      </c>
      <c r="H62" s="108">
        <f>SUM(H61)</f>
        <v>0</v>
      </c>
    </row>
    <row r="63" spans="1:8" ht="15.95" customHeight="1" x14ac:dyDescent="0.25">
      <c r="A63" s="105"/>
      <c r="B63" s="144"/>
      <c r="C63" s="106"/>
      <c r="D63" s="106"/>
      <c r="E63" s="97"/>
      <c r="F63" s="99"/>
      <c r="G63" s="99"/>
      <c r="H63" s="108"/>
    </row>
    <row r="64" spans="1:8" ht="15.95" customHeight="1" x14ac:dyDescent="0.25">
      <c r="A64" s="109" t="s">
        <v>400</v>
      </c>
      <c r="B64" s="89"/>
      <c r="C64" s="106"/>
      <c r="D64" s="106"/>
      <c r="E64" s="97"/>
      <c r="F64" s="99"/>
      <c r="G64" s="99"/>
      <c r="H64" s="108"/>
    </row>
    <row r="65" spans="1:8" ht="15.95" customHeight="1" x14ac:dyDescent="0.25">
      <c r="A65" s="109"/>
      <c r="B65" s="100" t="s">
        <v>401</v>
      </c>
      <c r="C65" s="106">
        <f>'Unallocated Detail (CBR)'!E278</f>
        <v>0</v>
      </c>
      <c r="D65" s="106">
        <f>'Unallocated Detail (CBR)'!F278</f>
        <v>0</v>
      </c>
      <c r="E65" s="97">
        <v>4</v>
      </c>
      <c r="F65" s="136">
        <f t="shared" ref="F65:F66" si="13">IFERROR(+C65/H65,0)</f>
        <v>0</v>
      </c>
      <c r="G65" s="136">
        <f t="shared" ref="G65:G66" si="14">IFERROR(+D65/H65,0)</f>
        <v>0</v>
      </c>
      <c r="H65" s="108">
        <f>C65+D65</f>
        <v>0</v>
      </c>
    </row>
    <row r="66" spans="1:8" ht="15.95" customHeight="1" x14ac:dyDescent="0.25">
      <c r="A66" s="109"/>
      <c r="B66" s="100" t="s">
        <v>402</v>
      </c>
      <c r="C66" s="98">
        <v>0</v>
      </c>
      <c r="D66" s="98">
        <v>0</v>
      </c>
      <c r="E66" s="110">
        <v>4</v>
      </c>
      <c r="F66" s="137">
        <f t="shared" si="13"/>
        <v>0</v>
      </c>
      <c r="G66" s="137">
        <f t="shared" si="14"/>
        <v>0</v>
      </c>
      <c r="H66" s="98">
        <f>C66+D66</f>
        <v>0</v>
      </c>
    </row>
    <row r="67" spans="1:8" ht="15.95" customHeight="1" x14ac:dyDescent="0.25">
      <c r="A67" s="111" t="s">
        <v>365</v>
      </c>
      <c r="B67" s="112" t="s">
        <v>369</v>
      </c>
      <c r="C67" s="98">
        <f>SUM(C65:C66)</f>
        <v>0</v>
      </c>
      <c r="D67" s="98">
        <f>SUM(D65:D66)</f>
        <v>0</v>
      </c>
      <c r="E67" s="104"/>
      <c r="F67" s="113">
        <f>IFERROR(+C67/H67,0)</f>
        <v>0</v>
      </c>
      <c r="G67" s="113">
        <f>IFERROR(+D67/H67,0)</f>
        <v>0</v>
      </c>
      <c r="H67" s="98">
        <f>SUM(H65:H66)</f>
        <v>0</v>
      </c>
    </row>
    <row r="68" spans="1:8" ht="12" customHeight="1" x14ac:dyDescent="0.25">
      <c r="A68" s="109"/>
      <c r="B68" s="89"/>
      <c r="C68" s="106"/>
      <c r="D68" s="106"/>
      <c r="E68" s="114"/>
      <c r="F68" s="99"/>
      <c r="G68" s="99"/>
      <c r="H68" s="108"/>
    </row>
    <row r="69" spans="1:8" ht="15.95" customHeight="1" x14ac:dyDescent="0.55000000000000004">
      <c r="A69" s="111" t="s">
        <v>403</v>
      </c>
      <c r="B69" s="112"/>
      <c r="C69" s="115">
        <f>C67+C62+C58+C47+C42+C38+C23+C14+C55</f>
        <v>173911222.09999999</v>
      </c>
      <c r="D69" s="115">
        <f>D67+D62+D58+D47+D42+D38+D23+D14+D55</f>
        <v>93995208.219999984</v>
      </c>
      <c r="E69" s="116"/>
      <c r="F69" s="116"/>
      <c r="G69" s="117"/>
      <c r="H69" s="115">
        <f>H67+H62+H58+H47+H42+H38+H23+H14+H55</f>
        <v>267906430.31999999</v>
      </c>
    </row>
    <row r="70" spans="1:8" ht="11.25" customHeight="1" x14ac:dyDescent="0.25">
      <c r="C70" s="118"/>
      <c r="D70" s="118"/>
      <c r="E70" s="118"/>
      <c r="F70" s="118"/>
    </row>
    <row r="71" spans="1:8" ht="15.95" customHeight="1" x14ac:dyDescent="0.25">
      <c r="E71" s="138" t="s">
        <v>34</v>
      </c>
      <c r="F71" s="139" t="s">
        <v>33</v>
      </c>
      <c r="G71" s="146"/>
      <c r="H71" s="147"/>
    </row>
    <row r="72" spans="1:8" ht="15.95" customHeight="1" x14ac:dyDescent="0.25">
      <c r="B72" s="140" t="s">
        <v>404</v>
      </c>
      <c r="C72" s="141"/>
      <c r="D72" s="141"/>
      <c r="E72" s="157"/>
      <c r="F72" s="158"/>
      <c r="G72" s="159"/>
      <c r="H72" s="160"/>
    </row>
    <row r="73" spans="1:8" ht="15.95" customHeight="1" x14ac:dyDescent="0.25">
      <c r="B73" s="119">
        <v>1</v>
      </c>
      <c r="C73" s="120" t="s">
        <v>405</v>
      </c>
      <c r="D73" s="121"/>
      <c r="E73" s="142">
        <v>0.58050000000000002</v>
      </c>
      <c r="F73" s="142">
        <v>0.41949999999999998</v>
      </c>
      <c r="G73" s="142"/>
      <c r="H73" s="143"/>
    </row>
    <row r="74" spans="1:8" ht="15.95" customHeight="1" x14ac:dyDescent="0.25">
      <c r="B74" s="119">
        <v>2</v>
      </c>
      <c r="C74" s="120" t="s">
        <v>406</v>
      </c>
      <c r="D74" s="121"/>
      <c r="E74" s="123">
        <v>0.62209999999999999</v>
      </c>
      <c r="F74" s="123">
        <v>0.37790000000000001</v>
      </c>
      <c r="G74" s="123"/>
      <c r="H74" s="124"/>
    </row>
    <row r="75" spans="1:8" ht="15.95" customHeight="1" x14ac:dyDescent="0.25">
      <c r="B75" s="119">
        <v>3</v>
      </c>
      <c r="C75" s="121" t="s">
        <v>407</v>
      </c>
      <c r="D75" s="121"/>
      <c r="E75" s="123">
        <v>0.6038</v>
      </c>
      <c r="F75" s="123">
        <v>0.3962</v>
      </c>
      <c r="G75" s="123"/>
      <c r="H75" s="124"/>
    </row>
    <row r="76" spans="1:8" ht="15.95" customHeight="1" x14ac:dyDescent="0.25">
      <c r="B76" s="119">
        <v>4</v>
      </c>
      <c r="C76" s="120" t="s">
        <v>408</v>
      </c>
      <c r="D76" s="121"/>
      <c r="E76" s="123">
        <v>0.66190000000000004</v>
      </c>
      <c r="F76" s="123">
        <v>0.33810000000000001</v>
      </c>
      <c r="G76" s="123"/>
      <c r="H76" s="124"/>
    </row>
    <row r="77" spans="1:8" ht="15.95" customHeight="1" x14ac:dyDescent="0.25">
      <c r="B77" s="110">
        <v>5</v>
      </c>
      <c r="C77" s="125" t="s">
        <v>409</v>
      </c>
      <c r="D77" s="126"/>
      <c r="E77" s="127">
        <v>0.69140000000000001</v>
      </c>
      <c r="F77" s="127">
        <v>0.30859999999999999</v>
      </c>
      <c r="G77" s="127"/>
      <c r="H77" s="128"/>
    </row>
    <row r="78" spans="1:8" ht="15.95" customHeight="1" x14ac:dyDescent="0.25">
      <c r="A78" s="129"/>
      <c r="C78" s="122"/>
      <c r="D78" s="122"/>
      <c r="E78" s="122"/>
      <c r="F78" s="122"/>
      <c r="G78" s="122"/>
      <c r="H78" s="122"/>
    </row>
    <row r="79" spans="1:8" ht="15.95" customHeight="1" x14ac:dyDescent="0.25">
      <c r="C79" s="122"/>
      <c r="D79" s="122"/>
      <c r="E79" s="122"/>
      <c r="F79" s="122"/>
      <c r="G79" s="122"/>
      <c r="H79" s="122"/>
    </row>
  </sheetData>
  <mergeCells count="2">
    <mergeCell ref="E72:F72"/>
    <mergeCell ref="G72:H72"/>
  </mergeCells>
  <pageMargins left="0.7" right="0.7" top="0.75" bottom="0.75" header="0.3" footer="0.3"/>
  <pageSetup scale="55" fitToWidth="0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F7903F-F1C5-4261-82A7-D72428EF1042}"/>
</file>

<file path=customXml/itemProps2.xml><?xml version="1.0" encoding="utf-8"?>
<ds:datastoreItem xmlns:ds="http://schemas.openxmlformats.org/officeDocument/2006/customXml" ds:itemID="{462A32B4-078B-405C-AEA2-40C84E9F7BD6}"/>
</file>

<file path=customXml/itemProps3.xml><?xml version="1.0" encoding="utf-8"?>
<ds:datastoreItem xmlns:ds="http://schemas.openxmlformats.org/officeDocument/2006/customXml" ds:itemID="{1F210DAC-9599-4BA9-A501-D64190D8D6EB}"/>
</file>

<file path=customXml/itemProps4.xml><?xml version="1.0" encoding="utf-8"?>
<ds:datastoreItem xmlns:ds="http://schemas.openxmlformats.org/officeDocument/2006/customXml" ds:itemID="{A58C1DE2-3FEA-4752-832E-CF5254ABF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(CBR)</vt:lpstr>
      <vt:lpstr>Unallocated Summary (CBR)</vt:lpstr>
      <vt:lpstr>Unallocated Detail (CBR)</vt:lpstr>
      <vt:lpstr>Common by Account (CBR)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SFree</cp:lastModifiedBy>
  <cp:lastPrinted>2019-03-21T17:30:33Z</cp:lastPrinted>
  <dcterms:created xsi:type="dcterms:W3CDTF">2017-10-30T16:51:04Z</dcterms:created>
  <dcterms:modified xsi:type="dcterms:W3CDTF">2019-03-29T00:32:21Z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ontentTypeId">
    <vt:lpwstr>0x0101006E56B4D1795A2E4DB2F0B01679ED314A00B45ED0A597349542A05BF035DA7A1B5D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