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-12" windowWidth="14316" windowHeight="12816"/>
  </bookViews>
  <sheets>
    <sheet name="Lead E" sheetId="6" r:id="rId1"/>
    <sheet name="Lead G" sheetId="8" r:id="rId2"/>
    <sheet name="Summary Data Electric &amp; Gas" sheetId="17" r:id="rId3"/>
    <sheet name="Leashold Improvements" sheetId="18" r:id="rId4"/>
    <sheet name="IRS DFIT" sheetId="16" r:id="rId5"/>
    <sheet name="Plant and Tax Data" sheetId="14" r:id="rId6"/>
    <sheet name="Tax Depreciation Rates" sheetId="23" r:id="rId7"/>
    <sheet name="South King Plant" sheetId="20" r:id="rId8"/>
    <sheet name="Allocation Method" sheetId="24" r:id="rId9"/>
    <sheet name="Common Depr Rates" sheetId="19" r:id="rId10"/>
    <sheet name="RB&amp;IS by FERC" sheetId="25" r:id="rId11"/>
  </sheets>
  <externalReferences>
    <externalReference r:id="rId12"/>
    <externalReference r:id="rId13"/>
    <externalReference r:id="rId14"/>
  </externalReferences>
  <definedNames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ECURRENT" localSheetId="4" hidden="1">[1]ConsolidatingPL!#REF!</definedName>
    <definedName name="__123Graph_ECURRENT" hidden="1">#N/A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9" hidden="1">#REF!</definedName>
    <definedName name="_Fill" localSheetId="4" hidden="1">#REF!</definedName>
    <definedName name="_Fill" hidden="1">#REF!</definedName>
    <definedName name="_new1" localSheetId="4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9" hidden="1">{#N/A,#N/A,FALSE,"CRPT";#N/A,#N/A,FALSE,"TREND";#N/A,#N/A,FALSE,"%Curve"}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www1" localSheetId="9" hidden="1">{#N/A,#N/A,FALSE,"schA"}</definedName>
    <definedName name="_www1" localSheetId="4" hidden="1">{#N/A,#N/A,FALSE,"schA"}</definedName>
    <definedName name="_www1" hidden="1">{#N/A,#N/A,FALSE,"schA"}</definedName>
    <definedName name="a" localSheetId="9" hidden="1">{#N/A,#N/A,FALSE,"Coversheet";#N/A,#N/A,FALSE,"QA"}</definedName>
    <definedName name="a" localSheetId="4" hidden="1">{#N/A,#N/A,FALSE,"Coversheet";#N/A,#N/A,FALSE,"QA"}</definedName>
    <definedName name="a" hidden="1">{#N/A,#N/A,FALSE,"Coversheet";#N/A,#N/A,FALSE,"QA"}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9" hidden="1">{#N/A,#N/A,FALSE,"Coversheet";#N/A,#N/A,FALSE,"QA"}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-2060790043</definedName>
    <definedName name="de" localSheetId="4" hidden="1">#REF!</definedName>
    <definedName name="de" hidden="1">#REF!</definedName>
    <definedName name="DELETE01" localSheetId="9" hidden="1">{#N/A,#N/A,FALSE,"Coversheet";#N/A,#N/A,FALSE,"QA"}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9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9" hidden="1">{#N/A,#N/A,FALSE,"Summ";#N/A,#N/A,FALSE,"General"}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9" hidden="1">{#N/A,#N/A,FALSE,"Coversheet";#N/A,#N/A,FALSE,"QA"}</definedName>
    <definedName name="HELP" localSheetId="4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9" hidden="1">{#N/A,#N/A,FALSE,"Coversheet";#N/A,#N/A,FALSE,"QA"}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9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4" hidden="1">{#N/A,#N/A,FALSE,"Summ";#N/A,#N/A,FALSE,"General"}</definedName>
    <definedName name="new" hidden="1">{#N/A,#N/A,FALSE,"Summ";#N/A,#N/A,FALSE,"General"}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9">'Common Depr Rates'!$A$1:$N$13</definedName>
    <definedName name="qqq" localSheetId="9" hidden="1">{#N/A,#N/A,FALSE,"schA"}</definedName>
    <definedName name="qqq" localSheetId="4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9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9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9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9" hidden="1">{#N/A,#N/A,FALSE,"Summ";#N/A,#N/A,FALSE,"General"}</definedName>
    <definedName name="u" localSheetId="4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9" hidden="1">{#N/A,#N/A,FALSE,"Coversheet";#N/A,#N/A,FALSE,"QA"}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9" hidden="1">{#N/A,#N/A,FALSE,"Schedule F";#N/A,#N/A,FALSE,"Schedule G"}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9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9" hidden="1">{#N/A,#N/A,FALSE,"Coversheet";#N/A,#N/A,FALSE,"QA"}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4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9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4" hidden="1">{#N/A,#N/A,FALSE,"schA"}</definedName>
    <definedName name="www" hidden="1">{#N/A,#N/A,FALSE,"schA"}</definedName>
    <definedName name="x" localSheetId="9" hidden="1">{#N/A,#N/A,FALSE,"Coversheet";#N/A,#N/A,FALSE,"QA"}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9" hidden="1">{#N/A,#N/A,FALSE,"Coversheet";#N/A,#N/A,FALSE,"QA"}</definedName>
    <definedName name="z" localSheetId="4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J7" i="19" l="1"/>
  <c r="J12" i="19"/>
  <c r="J11" i="19"/>
  <c r="J10" i="19"/>
  <c r="I12" i="19"/>
  <c r="I11" i="19"/>
  <c r="I10" i="19"/>
  <c r="I7" i="19"/>
  <c r="H12" i="19"/>
  <c r="H11" i="19"/>
  <c r="H10" i="19"/>
  <c r="H7" i="19"/>
  <c r="F4" i="19" l="1"/>
  <c r="E4" i="19"/>
  <c r="F31" i="24"/>
  <c r="E31" i="24"/>
  <c r="F28" i="24"/>
  <c r="E28" i="24"/>
  <c r="F38" i="24"/>
  <c r="E38" i="24"/>
  <c r="F25" i="24"/>
  <c r="E25" i="24"/>
  <c r="F17" i="24"/>
  <c r="F15" i="24"/>
  <c r="E17" i="24"/>
  <c r="E16" i="24"/>
  <c r="E15" i="24"/>
  <c r="F11" i="24"/>
  <c r="E11" i="24"/>
  <c r="F8" i="24"/>
  <c r="E8" i="24"/>
  <c r="E15" i="14" l="1"/>
  <c r="E12" i="20" l="1"/>
  <c r="A22" i="6"/>
  <c r="A23" i="6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22" i="8"/>
  <c r="A23" i="8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D26" i="25" l="1"/>
  <c r="C26" i="25" l="1"/>
  <c r="D17" i="25"/>
  <c r="D10" i="25"/>
  <c r="D9" i="25"/>
  <c r="E26" i="25" l="1"/>
  <c r="D13" i="25"/>
  <c r="C31" i="14"/>
  <c r="E14" i="20" l="1"/>
  <c r="D42" i="17" s="1"/>
  <c r="K7" i="19" l="1"/>
  <c r="E42" i="17"/>
  <c r="O13" i="19" l="1"/>
  <c r="O7" i="19"/>
  <c r="C146" i="14" l="1"/>
  <c r="C145" i="14"/>
  <c r="C147" i="14" s="1"/>
  <c r="C9" i="25" s="1"/>
  <c r="E9" i="25" s="1"/>
  <c r="F39" i="24" l="1"/>
  <c r="E39" i="24"/>
  <c r="G16" i="24"/>
  <c r="D15" i="24"/>
  <c r="D16" i="24" s="1"/>
  <c r="D17" i="24" s="1"/>
  <c r="D22" i="24" s="1"/>
  <c r="D25" i="24" s="1"/>
  <c r="D28" i="24" s="1"/>
  <c r="D31" i="24" s="1"/>
  <c r="D38" i="24" s="1"/>
  <c r="D11" i="24"/>
  <c r="F22" i="24"/>
  <c r="E22" i="24"/>
  <c r="G11" i="24" l="1"/>
  <c r="F12" i="24" s="1"/>
  <c r="F18" i="24"/>
  <c r="G25" i="24"/>
  <c r="E26" i="24" s="1"/>
  <c r="G17" i="24"/>
  <c r="E18" i="24"/>
  <c r="G22" i="24"/>
  <c r="F23" i="24" s="1"/>
  <c r="G8" i="24"/>
  <c r="E9" i="24" s="1"/>
  <c r="G28" i="24"/>
  <c r="F29" i="24" s="1"/>
  <c r="G38" i="24"/>
  <c r="G39" i="24" s="1"/>
  <c r="F40" i="24" s="1"/>
  <c r="G15" i="24"/>
  <c r="E12" i="24" l="1"/>
  <c r="G12" i="24" s="1"/>
  <c r="G18" i="24"/>
  <c r="E19" i="24" s="1"/>
  <c r="F26" i="24"/>
  <c r="G26" i="24" s="1"/>
  <c r="E23" i="24"/>
  <c r="G23" i="24" s="1"/>
  <c r="F9" i="24"/>
  <c r="G9" i="24" s="1"/>
  <c r="E40" i="24"/>
  <c r="G40" i="24" s="1"/>
  <c r="E29" i="24"/>
  <c r="G29" i="24" s="1"/>
  <c r="F19" i="24" l="1"/>
  <c r="G19" i="24" s="1"/>
  <c r="F42" i="17"/>
  <c r="F14" i="20" l="1"/>
  <c r="G14" i="20" s="1"/>
  <c r="F12" i="20"/>
  <c r="E31" i="14" l="1"/>
  <c r="E32" i="14"/>
  <c r="C7" i="20"/>
  <c r="C12" i="20" s="1"/>
  <c r="C13" i="20" s="1"/>
  <c r="C15" i="20" s="1"/>
  <c r="H14" i="20"/>
  <c r="G9" i="17"/>
  <c r="B15" i="20"/>
  <c r="B13" i="20"/>
  <c r="D11" i="20"/>
  <c r="B8" i="20"/>
  <c r="D7" i="20" l="1"/>
  <c r="E138" i="14"/>
  <c r="D11" i="17" s="1"/>
  <c r="C8" i="20"/>
  <c r="G31" i="14" s="1"/>
  <c r="D15" i="20"/>
  <c r="G32" i="14"/>
  <c r="G12" i="20"/>
  <c r="H12" i="20" s="1"/>
  <c r="H13" i="14" l="1"/>
  <c r="G13" i="14"/>
  <c r="F13" i="14"/>
  <c r="E13" i="14"/>
  <c r="D13" i="14"/>
  <c r="C13" i="14"/>
  <c r="B13" i="14"/>
  <c r="L11" i="14"/>
  <c r="K11" i="14"/>
  <c r="J11" i="14"/>
  <c r="I11" i="14"/>
  <c r="H11" i="14"/>
  <c r="G11" i="14"/>
  <c r="F11" i="14"/>
  <c r="E11" i="14"/>
  <c r="D11" i="14"/>
  <c r="C11" i="14"/>
  <c r="B11" i="14"/>
  <c r="L9" i="14"/>
  <c r="C3" i="14" l="1"/>
  <c r="B31" i="14" s="1"/>
  <c r="B20" i="18" l="1"/>
  <c r="D20" i="18"/>
  <c r="L29" i="17" l="1"/>
  <c r="K29" i="17"/>
  <c r="J29" i="17"/>
  <c r="I29" i="17"/>
  <c r="H29" i="17"/>
  <c r="G29" i="17"/>
  <c r="F29" i="17"/>
  <c r="E29" i="17"/>
  <c r="D29" i="17"/>
  <c r="C29" i="17"/>
  <c r="B29" i="17"/>
  <c r="N29" i="17" l="1"/>
  <c r="N30" i="17" s="1"/>
  <c r="K9" i="14"/>
  <c r="J9" i="14"/>
  <c r="I9" i="14"/>
  <c r="H9" i="14"/>
  <c r="G9" i="14"/>
  <c r="F9" i="14"/>
  <c r="E9" i="14"/>
  <c r="D9" i="14"/>
  <c r="C9" i="14"/>
  <c r="B9" i="14"/>
  <c r="L6" i="14"/>
  <c r="K6" i="14"/>
  <c r="J6" i="14"/>
  <c r="I6" i="14"/>
  <c r="H6" i="14"/>
  <c r="G6" i="14"/>
  <c r="F6" i="14"/>
  <c r="E6" i="14"/>
  <c r="D6" i="14"/>
  <c r="C6" i="14"/>
  <c r="B6" i="14"/>
  <c r="D31" i="14" s="1"/>
  <c r="F31" i="14" s="1"/>
  <c r="H31" i="1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C7" i="23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D23" i="17" l="1"/>
  <c r="I13" i="14"/>
  <c r="D12" i="20" l="1"/>
  <c r="D13" i="20" s="1"/>
  <c r="D6" i="20"/>
  <c r="D8" i="20" s="1"/>
  <c r="M38" i="17" l="1"/>
  <c r="N38" i="17" s="1"/>
  <c r="C6" i="18" l="1"/>
  <c r="F6" i="18" s="1"/>
  <c r="C7" i="18" s="1"/>
  <c r="F7" i="18" s="1"/>
  <c r="C8" i="18" s="1"/>
  <c r="F8" i="18" s="1"/>
  <c r="C9" i="18" s="1"/>
  <c r="F9" i="18" s="1"/>
  <c r="C10" i="18" s="1"/>
  <c r="F10" i="18" s="1"/>
  <c r="C11" i="18" s="1"/>
  <c r="F11" i="18" s="1"/>
  <c r="C12" i="18" s="1"/>
  <c r="F12" i="18" s="1"/>
  <c r="C13" i="18" s="1"/>
  <c r="F13" i="18" s="1"/>
  <c r="C14" i="18" s="1"/>
  <c r="F14" i="18" s="1"/>
  <c r="C15" i="18" s="1"/>
  <c r="F15" i="18" s="1"/>
  <c r="C16" i="18" s="1"/>
  <c r="F16" i="18" s="1"/>
  <c r="C17" i="18" s="1"/>
  <c r="F17" i="18" s="1"/>
  <c r="F20" i="18" s="1"/>
  <c r="F5" i="18"/>
  <c r="D9" i="18"/>
  <c r="D10" i="18" s="1"/>
  <c r="D11" i="18" s="1"/>
  <c r="D8" i="18"/>
  <c r="B32" i="14" l="1"/>
  <c r="G27" i="16"/>
  <c r="G26" i="16"/>
  <c r="G25" i="16"/>
  <c r="G24" i="16"/>
  <c r="G23" i="16"/>
  <c r="G22" i="16"/>
  <c r="G21" i="16"/>
  <c r="G20" i="16"/>
  <c r="G19" i="16"/>
  <c r="G18" i="16"/>
  <c r="G16" i="16"/>
  <c r="G17" i="16"/>
  <c r="B31" i="16"/>
  <c r="B30" i="16"/>
  <c r="B29" i="16"/>
  <c r="C28" i="16"/>
  <c r="H16" i="16" s="1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C5" i="14"/>
  <c r="D5" i="14" s="1"/>
  <c r="E5" i="14" s="1"/>
  <c r="F5" i="14" s="1"/>
  <c r="G5" i="14" s="1"/>
  <c r="H5" i="14" s="1"/>
  <c r="I5" i="14" s="1"/>
  <c r="J5" i="14" s="1"/>
  <c r="K5" i="14" s="1"/>
  <c r="L5" i="14" s="1"/>
  <c r="B8" i="14" s="1"/>
  <c r="C8" i="14" s="1"/>
  <c r="D8" i="14" s="1"/>
  <c r="E8" i="14" s="1"/>
  <c r="F8" i="14" s="1"/>
  <c r="G8" i="14" s="1"/>
  <c r="H8" i="14" s="1"/>
  <c r="I8" i="14" s="1"/>
  <c r="J8" i="14" s="1"/>
  <c r="K8" i="14" s="1"/>
  <c r="L8" i="14" s="1"/>
  <c r="B10" i="14" s="1"/>
  <c r="C10" i="14" s="1"/>
  <c r="D10" i="14" s="1"/>
  <c r="E10" i="14" s="1"/>
  <c r="F10" i="14" s="1"/>
  <c r="G10" i="14" s="1"/>
  <c r="H10" i="14" s="1"/>
  <c r="I10" i="14" s="1"/>
  <c r="J10" i="14" s="1"/>
  <c r="K10" i="14" s="1"/>
  <c r="L10" i="14" s="1"/>
  <c r="B12" i="14" s="1"/>
  <c r="C12" i="14" s="1"/>
  <c r="D12" i="14" s="1"/>
  <c r="E12" i="14" s="1"/>
  <c r="F12" i="14" s="1"/>
  <c r="G12" i="14" s="1"/>
  <c r="H12" i="14" s="1"/>
  <c r="B139" i="14" l="1"/>
  <c r="D32" i="14"/>
  <c r="D138" i="14" s="1"/>
  <c r="H17" i="16"/>
  <c r="H18" i="16" l="1"/>
  <c r="H19" i="16" l="1"/>
  <c r="H20" i="16" l="1"/>
  <c r="H21" i="16" l="1"/>
  <c r="H22" i="16" l="1"/>
  <c r="H23" i="16" l="1"/>
  <c r="H24" i="16" l="1"/>
  <c r="H25" i="16" l="1"/>
  <c r="H26" i="16" l="1"/>
  <c r="H27" i="16" l="1"/>
  <c r="A15" i="6" l="1"/>
  <c r="A16" i="6" s="1"/>
  <c r="A17" i="6" s="1"/>
  <c r="A18" i="6" s="1"/>
  <c r="A19" i="6" s="1"/>
  <c r="A20" i="6" s="1"/>
  <c r="A21" i="6" s="1"/>
  <c r="D3" i="14" l="1"/>
  <c r="I31" i="14" l="1"/>
  <c r="J31" i="14" s="1"/>
  <c r="K31" i="14" s="1"/>
  <c r="L31" i="14" s="1"/>
  <c r="C32" i="14"/>
  <c r="C139" i="14" s="1"/>
  <c r="F32" i="14"/>
  <c r="H32" i="14" s="1"/>
  <c r="H139" i="14" s="1"/>
  <c r="B33" i="14"/>
  <c r="D33" i="14" s="1"/>
  <c r="C10" i="25" l="1"/>
  <c r="C148" i="14"/>
  <c r="E10" i="25"/>
  <c r="D9" i="17"/>
  <c r="F33" i="14"/>
  <c r="H33" i="14" s="1"/>
  <c r="F139" i="14"/>
  <c r="B34" i="14"/>
  <c r="D34" i="14" s="1"/>
  <c r="C33" i="14"/>
  <c r="E33" i="14" s="1"/>
  <c r="G139" i="14" l="1"/>
  <c r="B35" i="14"/>
  <c r="D35" i="14" s="1"/>
  <c r="C34" i="14"/>
  <c r="F34" i="14"/>
  <c r="H34" i="14" s="1"/>
  <c r="C42" i="17" l="1"/>
  <c r="I42" i="17" s="1"/>
  <c r="J42" i="17" s="1"/>
  <c r="D13" i="17" s="1"/>
  <c r="C27" i="25" s="1"/>
  <c r="D15" i="17"/>
  <c r="B42" i="17" s="1"/>
  <c r="G42" i="17" s="1"/>
  <c r="H42" i="17" s="1"/>
  <c r="D17" i="17" s="1"/>
  <c r="C16" i="25" s="1"/>
  <c r="G33" i="14"/>
  <c r="I32" i="14"/>
  <c r="I139" i="14" s="1"/>
  <c r="B36" i="14"/>
  <c r="D36" i="14" s="1"/>
  <c r="C35" i="14"/>
  <c r="E34" i="14"/>
  <c r="F35" i="14"/>
  <c r="I33" i="14" l="1"/>
  <c r="J33" i="14" s="1"/>
  <c r="K33" i="14" s="1"/>
  <c r="G34" i="14"/>
  <c r="I34" i="14" s="1"/>
  <c r="J34" i="14" s="1"/>
  <c r="K34" i="14" s="1"/>
  <c r="J32" i="14"/>
  <c r="K32" i="14" s="1"/>
  <c r="B37" i="14"/>
  <c r="B38" i="14" s="1"/>
  <c r="C36" i="14"/>
  <c r="E35" i="14"/>
  <c r="F36" i="14"/>
  <c r="H35" i="14"/>
  <c r="L33" i="14" l="1"/>
  <c r="L34" i="14"/>
  <c r="L32" i="14"/>
  <c r="L138" i="14" s="1"/>
  <c r="K139" i="14"/>
  <c r="D19" i="17" s="1"/>
  <c r="G35" i="14"/>
  <c r="I35" i="14" s="1"/>
  <c r="J35" i="14" s="1"/>
  <c r="K35" i="14" s="1"/>
  <c r="L35" i="14" s="1"/>
  <c r="D37" i="14"/>
  <c r="F37" i="14" s="1"/>
  <c r="C37" i="14"/>
  <c r="E36" i="14"/>
  <c r="B39" i="14"/>
  <c r="D38" i="14"/>
  <c r="H36" i="14"/>
  <c r="D21" i="17" l="1"/>
  <c r="C21" i="25" s="1"/>
  <c r="G36" i="14"/>
  <c r="I36" i="14" s="1"/>
  <c r="J36" i="14" s="1"/>
  <c r="K36" i="14" s="1"/>
  <c r="L36" i="14" s="1"/>
  <c r="C38" i="14"/>
  <c r="E37" i="14"/>
  <c r="F38" i="14"/>
  <c r="H37" i="14"/>
  <c r="D39" i="14"/>
  <c r="B40" i="14"/>
  <c r="G37" i="14" l="1"/>
  <c r="I37" i="14" s="1"/>
  <c r="J37" i="14" s="1"/>
  <c r="K37" i="14" s="1"/>
  <c r="C39" i="14"/>
  <c r="E38" i="14"/>
  <c r="F39" i="14"/>
  <c r="H38" i="14"/>
  <c r="B41" i="14"/>
  <c r="D40" i="14"/>
  <c r="G38" i="14" l="1"/>
  <c r="I38" i="14" s="1"/>
  <c r="J38" i="14" s="1"/>
  <c r="K38" i="14" s="1"/>
  <c r="L38" i="14" s="1"/>
  <c r="C40" i="14"/>
  <c r="E39" i="14"/>
  <c r="B42" i="14"/>
  <c r="D41" i="14"/>
  <c r="L37" i="14"/>
  <c r="F40" i="14"/>
  <c r="H39" i="14"/>
  <c r="G39" i="14" l="1"/>
  <c r="I39" i="14" s="1"/>
  <c r="J39" i="14" s="1"/>
  <c r="K39" i="14" s="1"/>
  <c r="L39" i="14" s="1"/>
  <c r="E40" i="14"/>
  <c r="C41" i="14"/>
  <c r="F41" i="14"/>
  <c r="H40" i="14"/>
  <c r="D42" i="14"/>
  <c r="B43" i="14"/>
  <c r="G40" i="14" l="1"/>
  <c r="I40" i="14" s="1"/>
  <c r="J40" i="14" s="1"/>
  <c r="K40" i="14" s="1"/>
  <c r="L40" i="14" s="1"/>
  <c r="C42" i="14"/>
  <c r="E41" i="14"/>
  <c r="F42" i="14"/>
  <c r="H41" i="14"/>
  <c r="D43" i="14"/>
  <c r="B44" i="14"/>
  <c r="G41" i="14" l="1"/>
  <c r="I41" i="14" s="1"/>
  <c r="J41" i="14" s="1"/>
  <c r="K41" i="14" s="1"/>
  <c r="L41" i="14" s="1"/>
  <c r="C43" i="14"/>
  <c r="E42" i="14"/>
  <c r="F43" i="14"/>
  <c r="H42" i="14"/>
  <c r="B45" i="14"/>
  <c r="D44" i="14"/>
  <c r="G42" i="14" l="1"/>
  <c r="I42" i="14" s="1"/>
  <c r="J42" i="14" s="1"/>
  <c r="K42" i="14" s="1"/>
  <c r="L42" i="14" s="1"/>
  <c r="C44" i="14"/>
  <c r="E43" i="14"/>
  <c r="F44" i="14"/>
  <c r="H43" i="14"/>
  <c r="B46" i="14"/>
  <c r="D45" i="14"/>
  <c r="G43" i="14" l="1"/>
  <c r="I43" i="14" s="1"/>
  <c r="J43" i="14" s="1"/>
  <c r="K43" i="14" s="1"/>
  <c r="L43" i="14" s="1"/>
  <c r="E44" i="14"/>
  <c r="C45" i="14"/>
  <c r="F45" i="14"/>
  <c r="H44" i="14"/>
  <c r="B47" i="14"/>
  <c r="D46" i="14"/>
  <c r="G44" i="14" l="1"/>
  <c r="I44" i="14" s="1"/>
  <c r="J44" i="14" s="1"/>
  <c r="K44" i="14" s="1"/>
  <c r="C46" i="14"/>
  <c r="E45" i="14"/>
  <c r="F46" i="14"/>
  <c r="H45" i="14"/>
  <c r="D47" i="14"/>
  <c r="B48" i="14"/>
  <c r="D48" i="14" s="1"/>
  <c r="G45" i="14" l="1"/>
  <c r="I45" i="14" s="1"/>
  <c r="J45" i="14" s="1"/>
  <c r="K45" i="14" s="1"/>
  <c r="L45" i="14" s="1"/>
  <c r="L44" i="14"/>
  <c r="E46" i="14"/>
  <c r="C47" i="14"/>
  <c r="B49" i="14"/>
  <c r="F47" i="14"/>
  <c r="H46" i="14"/>
  <c r="G46" i="14" l="1"/>
  <c r="I46" i="14" s="1"/>
  <c r="J46" i="14" s="1"/>
  <c r="K46" i="14" s="1"/>
  <c r="L46" i="14" s="1"/>
  <c r="C48" i="14"/>
  <c r="E47" i="14"/>
  <c r="B50" i="14"/>
  <c r="D49" i="14"/>
  <c r="F48" i="14"/>
  <c r="H47" i="14"/>
  <c r="G47" i="14" l="1"/>
  <c r="I47" i="14" s="1"/>
  <c r="J47" i="14" s="1"/>
  <c r="K47" i="14" s="1"/>
  <c r="F15" i="16" s="1"/>
  <c r="E48" i="14"/>
  <c r="C49" i="14"/>
  <c r="F49" i="14"/>
  <c r="H48" i="14"/>
  <c r="B51" i="14"/>
  <c r="D50" i="14"/>
  <c r="G48" i="14" l="1"/>
  <c r="I48" i="14" s="1"/>
  <c r="J48" i="14" s="1"/>
  <c r="K48" i="14" s="1"/>
  <c r="J15" i="16"/>
  <c r="C50" i="14"/>
  <c r="E49" i="14"/>
  <c r="L47" i="14"/>
  <c r="F50" i="14"/>
  <c r="H49" i="14"/>
  <c r="D51" i="14"/>
  <c r="B52" i="14"/>
  <c r="E16" i="16" l="1"/>
  <c r="I16" i="16" s="1"/>
  <c r="G49" i="14"/>
  <c r="I49" i="14" s="1"/>
  <c r="J49" i="14" s="1"/>
  <c r="K49" i="14" s="1"/>
  <c r="L48" i="14"/>
  <c r="F16" i="16"/>
  <c r="C51" i="14"/>
  <c r="E50" i="14"/>
  <c r="F51" i="14"/>
  <c r="H50" i="14"/>
  <c r="B53" i="14"/>
  <c r="D52" i="14"/>
  <c r="E17" i="16" l="1"/>
  <c r="I17" i="16" s="1"/>
  <c r="G50" i="14"/>
  <c r="I50" i="14" s="1"/>
  <c r="J50" i="14" s="1"/>
  <c r="K50" i="14" s="1"/>
  <c r="L49" i="14"/>
  <c r="E18" i="16" s="1"/>
  <c r="I18" i="16" s="1"/>
  <c r="F17" i="16"/>
  <c r="J16" i="16"/>
  <c r="E51" i="14"/>
  <c r="C52" i="14"/>
  <c r="F52" i="14"/>
  <c r="H51" i="14"/>
  <c r="B54" i="14"/>
  <c r="D53" i="14"/>
  <c r="J17" i="16" l="1"/>
  <c r="J18" i="16" s="1"/>
  <c r="G51" i="14"/>
  <c r="I51" i="14" s="1"/>
  <c r="J51" i="14" s="1"/>
  <c r="K51" i="14" s="1"/>
  <c r="L50" i="14"/>
  <c r="F18" i="16"/>
  <c r="E52" i="14"/>
  <c r="C53" i="14"/>
  <c r="B55" i="14"/>
  <c r="D54" i="14"/>
  <c r="F53" i="14"/>
  <c r="H52" i="14"/>
  <c r="E19" i="16" l="1"/>
  <c r="I19" i="16" s="1"/>
  <c r="G52" i="14"/>
  <c r="I52" i="14" s="1"/>
  <c r="J52" i="14" s="1"/>
  <c r="K52" i="14" s="1"/>
  <c r="L51" i="14"/>
  <c r="E20" i="16" s="1"/>
  <c r="I20" i="16" s="1"/>
  <c r="F19" i="16"/>
  <c r="E53" i="14"/>
  <c r="C54" i="14"/>
  <c r="F54" i="14"/>
  <c r="H53" i="14"/>
  <c r="D55" i="14"/>
  <c r="B56" i="14"/>
  <c r="G53" i="14" l="1"/>
  <c r="I53" i="14" s="1"/>
  <c r="J53" i="14" s="1"/>
  <c r="K53" i="14" s="1"/>
  <c r="L52" i="14"/>
  <c r="F20" i="16"/>
  <c r="J19" i="16"/>
  <c r="J20" i="16" s="1"/>
  <c r="C55" i="14"/>
  <c r="E54" i="14"/>
  <c r="B57" i="14"/>
  <c r="D56" i="14"/>
  <c r="F55" i="14"/>
  <c r="H54" i="14"/>
  <c r="E21" i="16" l="1"/>
  <c r="I21" i="16" s="1"/>
  <c r="J21" i="16" s="1"/>
  <c r="G54" i="14"/>
  <c r="I54" i="14" s="1"/>
  <c r="J54" i="14" s="1"/>
  <c r="K54" i="14" s="1"/>
  <c r="L53" i="14"/>
  <c r="E22" i="16" s="1"/>
  <c r="I22" i="16" s="1"/>
  <c r="F21" i="16"/>
  <c r="C56" i="14"/>
  <c r="E55" i="14"/>
  <c r="B58" i="14"/>
  <c r="D57" i="14"/>
  <c r="F56" i="14"/>
  <c r="H55" i="14"/>
  <c r="G55" i="14" l="1"/>
  <c r="I55" i="14" s="1"/>
  <c r="J55" i="14" s="1"/>
  <c r="K55" i="14" s="1"/>
  <c r="J22" i="16"/>
  <c r="L54" i="14"/>
  <c r="F22" i="16"/>
  <c r="E56" i="14"/>
  <c r="C57" i="14"/>
  <c r="B59" i="14"/>
  <c r="B142" i="14" s="1"/>
  <c r="D58" i="14"/>
  <c r="F57" i="14"/>
  <c r="H56" i="14"/>
  <c r="E23" i="16" l="1"/>
  <c r="I23" i="16" s="1"/>
  <c r="J23" i="16" s="1"/>
  <c r="G56" i="14"/>
  <c r="L55" i="14"/>
  <c r="E24" i="16" s="1"/>
  <c r="I24" i="16" s="1"/>
  <c r="F23" i="16"/>
  <c r="E57" i="14"/>
  <c r="C58" i="14"/>
  <c r="F58" i="14"/>
  <c r="H57" i="14"/>
  <c r="D59" i="14"/>
  <c r="D141" i="14" s="1"/>
  <c r="B60" i="14"/>
  <c r="I56" i="14" l="1"/>
  <c r="G57" i="14"/>
  <c r="I57" i="14" s="1"/>
  <c r="J57" i="14" s="1"/>
  <c r="K57" i="14" s="1"/>
  <c r="J24" i="16"/>
  <c r="C59" i="14"/>
  <c r="E58" i="14"/>
  <c r="B61" i="14"/>
  <c r="D60" i="14"/>
  <c r="F59" i="14"/>
  <c r="F142" i="14" s="1"/>
  <c r="H58" i="14"/>
  <c r="G58" i="14" l="1"/>
  <c r="I58" i="14" s="1"/>
  <c r="J58" i="14" s="1"/>
  <c r="K58" i="14" s="1"/>
  <c r="J56" i="14"/>
  <c r="K56" i="14" s="1"/>
  <c r="L57" i="14" s="1"/>
  <c r="E26" i="16" s="1"/>
  <c r="I26" i="16" s="1"/>
  <c r="F25" i="16"/>
  <c r="C142" i="14"/>
  <c r="C60" i="14"/>
  <c r="E59" i="14"/>
  <c r="B62" i="14"/>
  <c r="D61" i="14"/>
  <c r="F60" i="14"/>
  <c r="H59" i="14"/>
  <c r="H142" i="14" s="1"/>
  <c r="E141" i="14" l="1"/>
  <c r="F24" i="16"/>
  <c r="L56" i="14"/>
  <c r="L58" i="14"/>
  <c r="E27" i="16" s="1"/>
  <c r="F26" i="16"/>
  <c r="E60" i="14"/>
  <c r="C61" i="14"/>
  <c r="G59" i="14"/>
  <c r="F61" i="14"/>
  <c r="H60" i="14"/>
  <c r="B63" i="14"/>
  <c r="D62" i="14"/>
  <c r="G11" i="17" l="1"/>
  <c r="D27" i="25" s="1"/>
  <c r="E25" i="16"/>
  <c r="I25" i="16" s="1"/>
  <c r="J25" i="16" s="1"/>
  <c r="J26" i="16" s="1"/>
  <c r="I27" i="16"/>
  <c r="G142" i="14"/>
  <c r="G15" i="17" s="1"/>
  <c r="D16" i="25" s="1"/>
  <c r="G60" i="14"/>
  <c r="I59" i="14"/>
  <c r="E61" i="14"/>
  <c r="C62" i="14"/>
  <c r="B64" i="14"/>
  <c r="D63" i="14"/>
  <c r="F62" i="14"/>
  <c r="H61" i="14"/>
  <c r="D19" i="25" l="1"/>
  <c r="E16" i="25"/>
  <c r="E27" i="25"/>
  <c r="D30" i="25"/>
  <c r="E28" i="16"/>
  <c r="I28" i="16"/>
  <c r="J27" i="16"/>
  <c r="J30" i="16" s="1"/>
  <c r="D21" i="25" s="1"/>
  <c r="I142" i="14"/>
  <c r="J59" i="14"/>
  <c r="K59" i="14" s="1"/>
  <c r="F27" i="16" s="1"/>
  <c r="F30" i="16" s="1"/>
  <c r="E62" i="14"/>
  <c r="C63" i="14"/>
  <c r="G61" i="14"/>
  <c r="I60" i="14"/>
  <c r="J60" i="14" s="1"/>
  <c r="K60" i="14" s="1"/>
  <c r="L60" i="14" s="1"/>
  <c r="F63" i="14"/>
  <c r="H62" i="14"/>
  <c r="B65" i="14"/>
  <c r="D64" i="14"/>
  <c r="E21" i="25" l="1"/>
  <c r="D23" i="25"/>
  <c r="K142" i="14"/>
  <c r="L59" i="14"/>
  <c r="L141" i="14" s="1"/>
  <c r="G62" i="14"/>
  <c r="I61" i="14"/>
  <c r="J61" i="14" s="1"/>
  <c r="K61" i="14" s="1"/>
  <c r="L61" i="14" s="1"/>
  <c r="C64" i="14"/>
  <c r="E63" i="14"/>
  <c r="F64" i="14"/>
  <c r="H63" i="14"/>
  <c r="B66" i="14"/>
  <c r="D65" i="14"/>
  <c r="C65" i="14" l="1"/>
  <c r="E64" i="14"/>
  <c r="G63" i="14"/>
  <c r="I62" i="14"/>
  <c r="J62" i="14" s="1"/>
  <c r="K62" i="14" s="1"/>
  <c r="L62" i="14" s="1"/>
  <c r="B67" i="14"/>
  <c r="D66" i="14"/>
  <c r="F65" i="14"/>
  <c r="H64" i="14"/>
  <c r="G64" i="14" l="1"/>
  <c r="I63" i="14"/>
  <c r="J63" i="14" s="1"/>
  <c r="K63" i="14" s="1"/>
  <c r="L63" i="14" s="1"/>
  <c r="C66" i="14"/>
  <c r="E65" i="14"/>
  <c r="F66" i="14"/>
  <c r="H65" i="14"/>
  <c r="B68" i="14"/>
  <c r="D67" i="14"/>
  <c r="G65" i="14" l="1"/>
  <c r="E66" i="14"/>
  <c r="C67" i="14"/>
  <c r="I64" i="14"/>
  <c r="J64" i="14" s="1"/>
  <c r="K64" i="14" s="1"/>
  <c r="L64" i="14" s="1"/>
  <c r="B69" i="14"/>
  <c r="D68" i="14"/>
  <c r="F67" i="14"/>
  <c r="H66" i="14"/>
  <c r="C68" i="14" l="1"/>
  <c r="E67" i="14"/>
  <c r="G66" i="14"/>
  <c r="I65" i="14"/>
  <c r="J65" i="14" s="1"/>
  <c r="K65" i="14" s="1"/>
  <c r="L65" i="14" s="1"/>
  <c r="F68" i="14"/>
  <c r="H67" i="14"/>
  <c r="B70" i="14"/>
  <c r="D69" i="14"/>
  <c r="E68" i="14" l="1"/>
  <c r="C69" i="14"/>
  <c r="G67" i="14"/>
  <c r="I66" i="14"/>
  <c r="J66" i="14" s="1"/>
  <c r="K66" i="14" s="1"/>
  <c r="L66" i="14" s="1"/>
  <c r="F69" i="14"/>
  <c r="H68" i="14"/>
  <c r="B71" i="14"/>
  <c r="B72" i="14" s="1"/>
  <c r="D70" i="14"/>
  <c r="B73" i="14" l="1"/>
  <c r="D72" i="14"/>
  <c r="E69" i="14"/>
  <c r="C70" i="14"/>
  <c r="G68" i="14"/>
  <c r="I67" i="14"/>
  <c r="J67" i="14" s="1"/>
  <c r="K67" i="14" s="1"/>
  <c r="L67" i="14" s="1"/>
  <c r="D71" i="14"/>
  <c r="F70" i="14"/>
  <c r="H69" i="14"/>
  <c r="B74" i="14" l="1"/>
  <c r="D73" i="14"/>
  <c r="G69" i="14"/>
  <c r="I68" i="14"/>
  <c r="J68" i="14" s="1"/>
  <c r="K68" i="14" s="1"/>
  <c r="L68" i="14" s="1"/>
  <c r="C71" i="14"/>
  <c r="C72" i="14" s="1"/>
  <c r="E70" i="14"/>
  <c r="F71" i="14"/>
  <c r="F72" i="14" s="1"/>
  <c r="H70" i="14"/>
  <c r="C73" i="14" l="1"/>
  <c r="E72" i="14"/>
  <c r="B75" i="14"/>
  <c r="D74" i="14"/>
  <c r="F73" i="14"/>
  <c r="H72" i="14"/>
  <c r="E71" i="14"/>
  <c r="G70" i="14"/>
  <c r="I69" i="14"/>
  <c r="J69" i="14" s="1"/>
  <c r="K69" i="14" s="1"/>
  <c r="L69" i="14" s="1"/>
  <c r="H71" i="14"/>
  <c r="B76" i="14" l="1"/>
  <c r="D75" i="14"/>
  <c r="C74" i="14"/>
  <c r="E73" i="14"/>
  <c r="F74" i="14"/>
  <c r="H73" i="14"/>
  <c r="G71" i="14"/>
  <c r="I70" i="14"/>
  <c r="J70" i="14" s="1"/>
  <c r="K70" i="14" s="1"/>
  <c r="L70" i="14" s="1"/>
  <c r="A15" i="8"/>
  <c r="A16" i="8" s="1"/>
  <c r="A17" i="8" s="1"/>
  <c r="A18" i="8" s="1"/>
  <c r="A19" i="8" l="1"/>
  <c r="A20" i="8" s="1"/>
  <c r="A21" i="8" s="1"/>
  <c r="C75" i="14"/>
  <c r="E74" i="14"/>
  <c r="I71" i="14"/>
  <c r="J71" i="14" s="1"/>
  <c r="K71" i="14" s="1"/>
  <c r="L71" i="14" s="1"/>
  <c r="G72" i="14"/>
  <c r="B77" i="14"/>
  <c r="D76" i="14"/>
  <c r="F75" i="14"/>
  <c r="H74" i="14"/>
  <c r="B78" i="14" l="1"/>
  <c r="D77" i="14"/>
  <c r="G73" i="14"/>
  <c r="I72" i="14"/>
  <c r="J72" i="14" s="1"/>
  <c r="K72" i="14" s="1"/>
  <c r="L72" i="14" s="1"/>
  <c r="C76" i="14"/>
  <c r="E75" i="14"/>
  <c r="F76" i="14"/>
  <c r="H75" i="14"/>
  <c r="G74" i="14" l="1"/>
  <c r="I73" i="14"/>
  <c r="J73" i="14" s="1"/>
  <c r="K73" i="14" s="1"/>
  <c r="L73" i="14" s="1"/>
  <c r="C77" i="14"/>
  <c r="E76" i="14"/>
  <c r="B79" i="14"/>
  <c r="D79" i="14" s="1"/>
  <c r="D78" i="14"/>
  <c r="F77" i="14"/>
  <c r="H76" i="14"/>
  <c r="C78" i="14" l="1"/>
  <c r="E77" i="14"/>
  <c r="B80" i="14"/>
  <c r="G75" i="14"/>
  <c r="I74" i="14"/>
  <c r="J74" i="14" s="1"/>
  <c r="K74" i="14" s="1"/>
  <c r="L74" i="14" s="1"/>
  <c r="F78" i="14"/>
  <c r="H77" i="14"/>
  <c r="G76" i="14" l="1"/>
  <c r="I75" i="14"/>
  <c r="J75" i="14" s="1"/>
  <c r="K75" i="14" s="1"/>
  <c r="L75" i="14" s="1"/>
  <c r="C79" i="14"/>
  <c r="E78" i="14"/>
  <c r="B81" i="14"/>
  <c r="D80" i="14"/>
  <c r="F79" i="14"/>
  <c r="H78" i="14"/>
  <c r="C80" i="14" l="1"/>
  <c r="E79" i="14"/>
  <c r="B82" i="14"/>
  <c r="D81" i="14"/>
  <c r="G77" i="14"/>
  <c r="I76" i="14"/>
  <c r="J76" i="14" s="1"/>
  <c r="K76" i="14" s="1"/>
  <c r="L76" i="14" s="1"/>
  <c r="F80" i="14"/>
  <c r="H79" i="14"/>
  <c r="B83" i="14" l="1"/>
  <c r="D82" i="14"/>
  <c r="G78" i="14"/>
  <c r="I77" i="14"/>
  <c r="J77" i="14" s="1"/>
  <c r="K77" i="14" s="1"/>
  <c r="L77" i="14" s="1"/>
  <c r="C81" i="14"/>
  <c r="E80" i="14"/>
  <c r="F81" i="14"/>
  <c r="H80" i="14"/>
  <c r="G79" i="14" l="1"/>
  <c r="I78" i="14"/>
  <c r="J78" i="14" s="1"/>
  <c r="K78" i="14" s="1"/>
  <c r="L78" i="14" s="1"/>
  <c r="C82" i="14"/>
  <c r="E81" i="14"/>
  <c r="B84" i="14"/>
  <c r="D83" i="14"/>
  <c r="F82" i="14"/>
  <c r="H81" i="14"/>
  <c r="C83" i="14" l="1"/>
  <c r="E82" i="14"/>
  <c r="B85" i="14"/>
  <c r="D84" i="14"/>
  <c r="G80" i="14"/>
  <c r="I79" i="14"/>
  <c r="J79" i="14" s="1"/>
  <c r="K79" i="14" s="1"/>
  <c r="L79" i="14" s="1"/>
  <c r="F83" i="14"/>
  <c r="H82" i="14"/>
  <c r="B86" i="14" l="1"/>
  <c r="D85" i="14"/>
  <c r="G81" i="14"/>
  <c r="I80" i="14"/>
  <c r="J80" i="14" s="1"/>
  <c r="K80" i="14" s="1"/>
  <c r="L80" i="14" s="1"/>
  <c r="C84" i="14"/>
  <c r="E83" i="14"/>
  <c r="F84" i="14"/>
  <c r="H83" i="14"/>
  <c r="G82" i="14" l="1"/>
  <c r="I81" i="14"/>
  <c r="J81" i="14" s="1"/>
  <c r="K81" i="14" s="1"/>
  <c r="L81" i="14" s="1"/>
  <c r="C85" i="14"/>
  <c r="E84" i="14"/>
  <c r="B87" i="14"/>
  <c r="D86" i="14"/>
  <c r="F85" i="14"/>
  <c r="H84" i="14"/>
  <c r="C86" i="14" l="1"/>
  <c r="E85" i="14"/>
  <c r="B88" i="14"/>
  <c r="D87" i="14"/>
  <c r="G83" i="14"/>
  <c r="I82" i="14"/>
  <c r="J82" i="14" s="1"/>
  <c r="K82" i="14" s="1"/>
  <c r="L82" i="14" s="1"/>
  <c r="F86" i="14"/>
  <c r="H85" i="14"/>
  <c r="D88" i="14" l="1"/>
  <c r="B89" i="14"/>
  <c r="D89" i="14" s="1"/>
  <c r="G84" i="14"/>
  <c r="I83" i="14"/>
  <c r="J83" i="14" s="1"/>
  <c r="K83" i="14" s="1"/>
  <c r="L83" i="14" s="1"/>
  <c r="C87" i="14"/>
  <c r="E86" i="14"/>
  <c r="F87" i="14"/>
  <c r="H86" i="14"/>
  <c r="B90" i="14" l="1"/>
  <c r="D90" i="14" s="1"/>
  <c r="C88" i="14"/>
  <c r="C89" i="14" s="1"/>
  <c r="E87" i="14"/>
  <c r="G85" i="14"/>
  <c r="I84" i="14"/>
  <c r="J84" i="14" s="1"/>
  <c r="K84" i="14" s="1"/>
  <c r="L84" i="14" s="1"/>
  <c r="F88" i="14"/>
  <c r="H88" i="14" s="1"/>
  <c r="H87" i="14"/>
  <c r="B91" i="14" l="1"/>
  <c r="D91" i="14" s="1"/>
  <c r="E89" i="14"/>
  <c r="C90" i="14"/>
  <c r="F89" i="14"/>
  <c r="G86" i="14"/>
  <c r="I85" i="14"/>
  <c r="J85" i="14" s="1"/>
  <c r="K85" i="14" s="1"/>
  <c r="L85" i="14" s="1"/>
  <c r="E88" i="14"/>
  <c r="C91" i="14" l="1"/>
  <c r="E90" i="14"/>
  <c r="B92" i="14"/>
  <c r="D92" i="14" s="1"/>
  <c r="F90" i="14"/>
  <c r="H89" i="14"/>
  <c r="G87" i="14"/>
  <c r="I86" i="14"/>
  <c r="J86" i="14" s="1"/>
  <c r="K86" i="14" s="1"/>
  <c r="L86" i="14" s="1"/>
  <c r="C92" i="14" l="1"/>
  <c r="E91" i="14"/>
  <c r="F91" i="14"/>
  <c r="H90" i="14"/>
  <c r="B93" i="14"/>
  <c r="D93" i="14" s="1"/>
  <c r="G88" i="14"/>
  <c r="I87" i="14"/>
  <c r="J87" i="14" s="1"/>
  <c r="K87" i="14" s="1"/>
  <c r="L87" i="14" s="1"/>
  <c r="I88" i="14" l="1"/>
  <c r="J88" i="14" s="1"/>
  <c r="K88" i="14" s="1"/>
  <c r="L88" i="14" s="1"/>
  <c r="G89" i="14"/>
  <c r="C93" i="14"/>
  <c r="E92" i="14"/>
  <c r="F92" i="14"/>
  <c r="H91" i="14"/>
  <c r="B94" i="14"/>
  <c r="D94" i="14" s="1"/>
  <c r="B95" i="14" l="1"/>
  <c r="D95" i="14" s="1"/>
  <c r="E93" i="14"/>
  <c r="C94" i="14"/>
  <c r="F93" i="14"/>
  <c r="H92" i="14"/>
  <c r="I89" i="14"/>
  <c r="J89" i="14" s="1"/>
  <c r="K89" i="14" s="1"/>
  <c r="L89" i="14" s="1"/>
  <c r="G90" i="14"/>
  <c r="B96" i="14" l="1"/>
  <c r="D96" i="14" s="1"/>
  <c r="F94" i="14"/>
  <c r="H93" i="14"/>
  <c r="G91" i="14"/>
  <c r="I90" i="14"/>
  <c r="J90" i="14" s="1"/>
  <c r="K90" i="14" s="1"/>
  <c r="L90" i="14" s="1"/>
  <c r="C95" i="14"/>
  <c r="E94" i="14"/>
  <c r="E95" i="14" l="1"/>
  <c r="C96" i="14"/>
  <c r="B97" i="14"/>
  <c r="D97" i="14" s="1"/>
  <c r="G92" i="14"/>
  <c r="I91" i="14"/>
  <c r="J91" i="14" s="1"/>
  <c r="K91" i="14" s="1"/>
  <c r="L91" i="14" s="1"/>
  <c r="F95" i="14"/>
  <c r="H94" i="14"/>
  <c r="B98" i="14" l="1"/>
  <c r="D98" i="14" s="1"/>
  <c r="E96" i="14"/>
  <c r="C97" i="14"/>
  <c r="H95" i="14"/>
  <c r="F96" i="14"/>
  <c r="G93" i="14"/>
  <c r="I92" i="14"/>
  <c r="J92" i="14" s="1"/>
  <c r="K92" i="14" s="1"/>
  <c r="L92" i="14" s="1"/>
  <c r="B99" i="14" l="1"/>
  <c r="C98" i="14"/>
  <c r="E97" i="14"/>
  <c r="F97" i="14"/>
  <c r="H96" i="14"/>
  <c r="G94" i="14"/>
  <c r="I93" i="14"/>
  <c r="J93" i="14" s="1"/>
  <c r="K93" i="14" s="1"/>
  <c r="L93" i="14" s="1"/>
  <c r="D99" i="14" l="1"/>
  <c r="B100" i="14"/>
  <c r="C99" i="14"/>
  <c r="E99" i="14" s="1"/>
  <c r="E98" i="14"/>
  <c r="H97" i="14"/>
  <c r="F98" i="14"/>
  <c r="G95" i="14"/>
  <c r="I94" i="14"/>
  <c r="J94" i="14" s="1"/>
  <c r="K94" i="14" s="1"/>
  <c r="L94" i="14" s="1"/>
  <c r="C100" i="14" l="1"/>
  <c r="B101" i="14"/>
  <c r="D100" i="14"/>
  <c r="I95" i="14"/>
  <c r="J95" i="14" s="1"/>
  <c r="K95" i="14" s="1"/>
  <c r="L95" i="14" s="1"/>
  <c r="G96" i="14"/>
  <c r="H98" i="14"/>
  <c r="F99" i="14"/>
  <c r="C101" i="14" l="1"/>
  <c r="E101" i="14" s="1"/>
  <c r="E100" i="14"/>
  <c r="D101" i="14"/>
  <c r="B102" i="14"/>
  <c r="C102" i="14"/>
  <c r="E102" i="14" s="1"/>
  <c r="H99" i="14"/>
  <c r="F100" i="14"/>
  <c r="I96" i="14"/>
  <c r="J96" i="14" s="1"/>
  <c r="K96" i="14" s="1"/>
  <c r="L96" i="14" s="1"/>
  <c r="G97" i="14"/>
  <c r="C103" i="14" l="1"/>
  <c r="E103" i="14" s="1"/>
  <c r="D102" i="14"/>
  <c r="B103" i="14"/>
  <c r="F101" i="14"/>
  <c r="H100" i="14"/>
  <c r="G98" i="14"/>
  <c r="I97" i="14"/>
  <c r="J97" i="14" s="1"/>
  <c r="K97" i="14" s="1"/>
  <c r="L97" i="14" s="1"/>
  <c r="B104" i="14" l="1"/>
  <c r="D103" i="14"/>
  <c r="C104" i="14"/>
  <c r="E104" i="14" s="1"/>
  <c r="H101" i="14"/>
  <c r="F102" i="14"/>
  <c r="G99" i="14"/>
  <c r="I98" i="14"/>
  <c r="J98" i="14" s="1"/>
  <c r="K98" i="14" s="1"/>
  <c r="L98" i="14" s="1"/>
  <c r="B105" i="14" l="1"/>
  <c r="D104" i="14"/>
  <c r="I99" i="14"/>
  <c r="J99" i="14" s="1"/>
  <c r="K99" i="14" s="1"/>
  <c r="L99" i="14" s="1"/>
  <c r="G100" i="14"/>
  <c r="C105" i="14"/>
  <c r="E105" i="14" s="1"/>
  <c r="H102" i="14"/>
  <c r="F103" i="14"/>
  <c r="B106" i="14" l="1"/>
  <c r="D105" i="14"/>
  <c r="C106" i="14"/>
  <c r="H103" i="14"/>
  <c r="F104" i="14"/>
  <c r="I100" i="14"/>
  <c r="J100" i="14" s="1"/>
  <c r="K100" i="14" s="1"/>
  <c r="L100" i="14" s="1"/>
  <c r="G101" i="14"/>
  <c r="C107" i="14" l="1"/>
  <c r="E106" i="14"/>
  <c r="D106" i="14"/>
  <c r="B107" i="14"/>
  <c r="I101" i="14"/>
  <c r="J101" i="14" s="1"/>
  <c r="K101" i="14" s="1"/>
  <c r="L101" i="14" s="1"/>
  <c r="G102" i="14"/>
  <c r="F105" i="14"/>
  <c r="H105" i="14" s="1"/>
  <c r="H104" i="14"/>
  <c r="D107" i="14" l="1"/>
  <c r="B108" i="14"/>
  <c r="B109" i="14" s="1"/>
  <c r="B110" i="14" s="1"/>
  <c r="B111" i="14" s="1"/>
  <c r="B112" i="14" s="1"/>
  <c r="B113" i="14" s="1"/>
  <c r="C108" i="14"/>
  <c r="E107" i="14"/>
  <c r="I102" i="14"/>
  <c r="J102" i="14" s="1"/>
  <c r="K102" i="14" s="1"/>
  <c r="L102" i="14" s="1"/>
  <c r="G103" i="14"/>
  <c r="F106" i="14"/>
  <c r="H106" i="14" s="1"/>
  <c r="B114" i="14" l="1"/>
  <c r="B115" i="14" s="1"/>
  <c r="B116" i="14" s="1"/>
  <c r="E108" i="14"/>
  <c r="C109" i="14"/>
  <c r="F107" i="14"/>
  <c r="I103" i="14"/>
  <c r="J103" i="14" s="1"/>
  <c r="K103" i="14" s="1"/>
  <c r="L103" i="14" s="1"/>
  <c r="G104" i="14"/>
  <c r="B117" i="14" l="1"/>
  <c r="C110" i="14"/>
  <c r="E109" i="14"/>
  <c r="H107" i="14"/>
  <c r="F108" i="14"/>
  <c r="I104" i="14"/>
  <c r="J104" i="14" s="1"/>
  <c r="K104" i="14" s="1"/>
  <c r="L104" i="14" s="1"/>
  <c r="G105" i="14"/>
  <c r="B118" i="14" l="1"/>
  <c r="C111" i="14"/>
  <c r="E110" i="14"/>
  <c r="H108" i="14"/>
  <c r="F109" i="14"/>
  <c r="I105" i="14"/>
  <c r="J105" i="14" s="1"/>
  <c r="K105" i="14" s="1"/>
  <c r="L105" i="14" s="1"/>
  <c r="G106" i="14"/>
  <c r="B119" i="14" l="1"/>
  <c r="H109" i="14"/>
  <c r="F110" i="14"/>
  <c r="C112" i="14"/>
  <c r="E111" i="14"/>
  <c r="I106" i="14"/>
  <c r="J106" i="14" s="1"/>
  <c r="K106" i="14" s="1"/>
  <c r="L106" i="14" s="1"/>
  <c r="G107" i="14"/>
  <c r="B120" i="14" l="1"/>
  <c r="C113" i="14"/>
  <c r="E112" i="14"/>
  <c r="H110" i="14"/>
  <c r="F111" i="14"/>
  <c r="I107" i="14"/>
  <c r="J107" i="14" s="1"/>
  <c r="K107" i="14" s="1"/>
  <c r="L107" i="14" s="1"/>
  <c r="G108" i="14"/>
  <c r="B121" i="14" l="1"/>
  <c r="H111" i="14"/>
  <c r="F112" i="14"/>
  <c r="C114" i="14"/>
  <c r="E113" i="14"/>
  <c r="I108" i="14"/>
  <c r="J108" i="14" s="1"/>
  <c r="K108" i="14" s="1"/>
  <c r="L108" i="14" s="1"/>
  <c r="G109" i="14"/>
  <c r="B122" i="14" l="1"/>
  <c r="E114" i="14"/>
  <c r="C115" i="14"/>
  <c r="H112" i="14"/>
  <c r="F113" i="14"/>
  <c r="G110" i="14"/>
  <c r="I109" i="14"/>
  <c r="J109" i="14" s="1"/>
  <c r="K109" i="14" s="1"/>
  <c r="L109" i="14" s="1"/>
  <c r="E115" i="14" l="1"/>
  <c r="C116" i="14"/>
  <c r="B123" i="14"/>
  <c r="F114" i="14"/>
  <c r="H113" i="14"/>
  <c r="G111" i="14"/>
  <c r="I110" i="14"/>
  <c r="J110" i="14" s="1"/>
  <c r="K110" i="14" s="1"/>
  <c r="L110" i="14" s="1"/>
  <c r="B124" i="14" l="1"/>
  <c r="C117" i="14"/>
  <c r="E116" i="14"/>
  <c r="H114" i="14"/>
  <c r="F115" i="14"/>
  <c r="G112" i="14"/>
  <c r="I111" i="14"/>
  <c r="J111" i="14" s="1"/>
  <c r="K111" i="14" s="1"/>
  <c r="L111" i="14" s="1"/>
  <c r="E117" i="14" l="1"/>
  <c r="C118" i="14"/>
  <c r="H115" i="14"/>
  <c r="F116" i="14"/>
  <c r="B125" i="14"/>
  <c r="I112" i="14"/>
  <c r="J112" i="14" s="1"/>
  <c r="K112" i="14" s="1"/>
  <c r="L112" i="14" s="1"/>
  <c r="G113" i="14"/>
  <c r="B126" i="14" l="1"/>
  <c r="B127" i="14" s="1"/>
  <c r="E118" i="14"/>
  <c r="C119" i="14"/>
  <c r="F117" i="14"/>
  <c r="H116" i="14"/>
  <c r="I113" i="14"/>
  <c r="J113" i="14" s="1"/>
  <c r="K113" i="14" s="1"/>
  <c r="L113" i="14" s="1"/>
  <c r="G114" i="14"/>
  <c r="B128" i="14" l="1"/>
  <c r="E119" i="14"/>
  <c r="C120" i="14"/>
  <c r="F118" i="14"/>
  <c r="H117" i="14"/>
  <c r="I114" i="14"/>
  <c r="J114" i="14" s="1"/>
  <c r="K114" i="14" s="1"/>
  <c r="L114" i="14" s="1"/>
  <c r="G115" i="14"/>
  <c r="B129" i="14" l="1"/>
  <c r="E120" i="14"/>
  <c r="C121" i="14"/>
  <c r="F119" i="14"/>
  <c r="H118" i="14"/>
  <c r="I115" i="14"/>
  <c r="J115" i="14" s="1"/>
  <c r="K115" i="14" s="1"/>
  <c r="L115" i="14" s="1"/>
  <c r="G116" i="14"/>
  <c r="B130" i="14" l="1"/>
  <c r="E121" i="14"/>
  <c r="C122" i="14"/>
  <c r="F120" i="14"/>
  <c r="H119" i="14"/>
  <c r="I116" i="14"/>
  <c r="J116" i="14" s="1"/>
  <c r="K116" i="14" s="1"/>
  <c r="L116" i="14" s="1"/>
  <c r="G117" i="14"/>
  <c r="B131" i="14" l="1"/>
  <c r="F121" i="14"/>
  <c r="H120" i="14"/>
  <c r="E122" i="14"/>
  <c r="C123" i="14"/>
  <c r="I117" i="14"/>
  <c r="J117" i="14" s="1"/>
  <c r="K117" i="14" s="1"/>
  <c r="L117" i="14" s="1"/>
  <c r="G118" i="14"/>
  <c r="B132" i="14" l="1"/>
  <c r="C124" i="14"/>
  <c r="E123" i="14"/>
  <c r="F122" i="14"/>
  <c r="H121" i="14"/>
  <c r="I118" i="14"/>
  <c r="J118" i="14" s="1"/>
  <c r="K118" i="14" s="1"/>
  <c r="L118" i="14" s="1"/>
  <c r="G119" i="14"/>
  <c r="B133" i="14" l="1"/>
  <c r="F123" i="14"/>
  <c r="H122" i="14"/>
  <c r="C125" i="14"/>
  <c r="E124" i="14"/>
  <c r="I119" i="14"/>
  <c r="J119" i="14" s="1"/>
  <c r="K119" i="14" s="1"/>
  <c r="L119" i="14" s="1"/>
  <c r="G120" i="14"/>
  <c r="B134" i="14" l="1"/>
  <c r="E125" i="14"/>
  <c r="C126" i="14"/>
  <c r="F124" i="14"/>
  <c r="H123" i="14"/>
  <c r="I120" i="14"/>
  <c r="J120" i="14" s="1"/>
  <c r="K120" i="14" s="1"/>
  <c r="L120" i="14" s="1"/>
  <c r="G121" i="14"/>
  <c r="E126" i="14" l="1"/>
  <c r="C127" i="14"/>
  <c r="B135" i="14"/>
  <c r="F125" i="14"/>
  <c r="H124" i="14"/>
  <c r="I121" i="14"/>
  <c r="J121" i="14" s="1"/>
  <c r="K121" i="14" s="1"/>
  <c r="L121" i="14" s="1"/>
  <c r="G122" i="14"/>
  <c r="B136" i="14" l="1"/>
  <c r="C128" i="14"/>
  <c r="E127" i="14"/>
  <c r="F126" i="14"/>
  <c r="H125" i="14"/>
  <c r="I122" i="14"/>
  <c r="J122" i="14" s="1"/>
  <c r="K122" i="14" s="1"/>
  <c r="L122" i="14" s="1"/>
  <c r="G123" i="14"/>
  <c r="E128" i="14" l="1"/>
  <c r="C129" i="14"/>
  <c r="H126" i="14"/>
  <c r="F127" i="14"/>
  <c r="I123" i="14"/>
  <c r="J123" i="14" s="1"/>
  <c r="K123" i="14" s="1"/>
  <c r="L123" i="14" s="1"/>
  <c r="G124" i="14"/>
  <c r="F128" i="14" l="1"/>
  <c r="H127" i="14"/>
  <c r="E129" i="14"/>
  <c r="C130" i="14"/>
  <c r="I124" i="14"/>
  <c r="J124" i="14" s="1"/>
  <c r="K124" i="14" s="1"/>
  <c r="L124" i="14" s="1"/>
  <c r="G125" i="14"/>
  <c r="E130" i="14" l="1"/>
  <c r="C131" i="14"/>
  <c r="F129" i="14"/>
  <c r="H128" i="14"/>
  <c r="I125" i="14"/>
  <c r="J125" i="14" s="1"/>
  <c r="K125" i="14" s="1"/>
  <c r="L125" i="14" s="1"/>
  <c r="G126" i="14"/>
  <c r="F130" i="14" l="1"/>
  <c r="H129" i="14"/>
  <c r="E131" i="14"/>
  <c r="C132" i="14"/>
  <c r="I126" i="14"/>
  <c r="J126" i="14" s="1"/>
  <c r="K126" i="14" s="1"/>
  <c r="L126" i="14" s="1"/>
  <c r="G127" i="14"/>
  <c r="E132" i="14" l="1"/>
  <c r="C133" i="14"/>
  <c r="F131" i="14"/>
  <c r="H130" i="14"/>
  <c r="I127" i="14"/>
  <c r="J127" i="14" s="1"/>
  <c r="K127" i="14" s="1"/>
  <c r="L127" i="14" s="1"/>
  <c r="G128" i="14"/>
  <c r="F132" i="14" l="1"/>
  <c r="H131" i="14"/>
  <c r="E133" i="14"/>
  <c r="C134" i="14"/>
  <c r="I128" i="14"/>
  <c r="J128" i="14" s="1"/>
  <c r="K128" i="14" s="1"/>
  <c r="L128" i="14" s="1"/>
  <c r="G129" i="14"/>
  <c r="E134" i="14" l="1"/>
  <c r="C135" i="14"/>
  <c r="F133" i="14"/>
  <c r="H132" i="14"/>
  <c r="G130" i="14"/>
  <c r="I129" i="14"/>
  <c r="J129" i="14" s="1"/>
  <c r="K129" i="14" s="1"/>
  <c r="L129" i="14" s="1"/>
  <c r="F134" i="14" l="1"/>
  <c r="H133" i="14"/>
  <c r="E135" i="14"/>
  <c r="C136" i="14"/>
  <c r="I130" i="14"/>
  <c r="J130" i="14" s="1"/>
  <c r="K130" i="14" s="1"/>
  <c r="L130" i="14" s="1"/>
  <c r="G131" i="14"/>
  <c r="F135" i="14" l="1"/>
  <c r="H134" i="14"/>
  <c r="I131" i="14"/>
  <c r="J131" i="14" s="1"/>
  <c r="K131" i="14" s="1"/>
  <c r="L131" i="14" s="1"/>
  <c r="G132" i="14"/>
  <c r="F136" i="14" l="1"/>
  <c r="H136" i="14" s="1"/>
  <c r="H135" i="14"/>
  <c r="I132" i="14"/>
  <c r="J132" i="14" s="1"/>
  <c r="K132" i="14" s="1"/>
  <c r="L132" i="14" s="1"/>
  <c r="G133" i="14"/>
  <c r="I133" i="14" l="1"/>
  <c r="J133" i="14" s="1"/>
  <c r="K133" i="14" s="1"/>
  <c r="L133" i="14" s="1"/>
  <c r="G134" i="14"/>
  <c r="G135" i="14" l="1"/>
  <c r="I134" i="14"/>
  <c r="J134" i="14" s="1"/>
  <c r="K134" i="14" s="1"/>
  <c r="L134" i="14" s="1"/>
  <c r="I135" i="14" l="1"/>
  <c r="J135" i="14" s="1"/>
  <c r="K135" i="14" s="1"/>
  <c r="L135" i="14" s="1"/>
  <c r="E136" i="14"/>
  <c r="G136" i="14" s="1"/>
  <c r="I136" i="14" l="1"/>
  <c r="J136" i="14" s="1"/>
  <c r="K136" i="14" s="1"/>
  <c r="L136" i="14" s="1"/>
  <c r="G31" i="24" l="1"/>
  <c r="E32" i="24" s="1"/>
  <c r="F32" i="24" l="1"/>
  <c r="F34" i="24" s="1"/>
  <c r="F35" i="24" s="1"/>
  <c r="C6" i="17" s="1"/>
  <c r="E34" i="24"/>
  <c r="E35" i="24" s="1"/>
  <c r="G32" i="24" l="1"/>
  <c r="G34" i="24" s="1"/>
  <c r="G35" i="24" s="1"/>
  <c r="K4" i="25"/>
  <c r="K26" i="25" s="1"/>
  <c r="B6" i="17"/>
  <c r="G4" i="25"/>
  <c r="C11" i="17"/>
  <c r="D27" i="8" s="1"/>
  <c r="D23" i="18"/>
  <c r="F6" i="17"/>
  <c r="C23" i="17"/>
  <c r="D26" i="8" s="1"/>
  <c r="C9" i="17"/>
  <c r="D16" i="8" s="1"/>
  <c r="C15" i="17"/>
  <c r="D18" i="8" s="1"/>
  <c r="C17" i="17"/>
  <c r="D19" i="8" s="1"/>
  <c r="F19" i="8" s="1"/>
  <c r="C13" i="17"/>
  <c r="D28" i="8" s="1"/>
  <c r="F28" i="8" s="1"/>
  <c r="C19" i="17"/>
  <c r="D21" i="8" s="1"/>
  <c r="C21" i="17"/>
  <c r="D22" i="8" s="1"/>
  <c r="F22" i="8" s="1"/>
  <c r="K16" i="25" l="1"/>
  <c r="K9" i="25"/>
  <c r="L21" i="25"/>
  <c r="L16" i="25"/>
  <c r="L17" i="25"/>
  <c r="K10" i="25"/>
  <c r="K21" i="25"/>
  <c r="L11" i="25"/>
  <c r="L28" i="25"/>
  <c r="K27" i="25"/>
  <c r="L10" i="25"/>
  <c r="L9" i="25"/>
  <c r="L27" i="25"/>
  <c r="L26" i="25"/>
  <c r="I33" i="16"/>
  <c r="J33" i="16" s="1"/>
  <c r="E21" i="8" s="1"/>
  <c r="F9" i="17"/>
  <c r="E16" i="8" s="1"/>
  <c r="F16" i="8" s="1"/>
  <c r="F23" i="17"/>
  <c r="F15" i="17"/>
  <c r="E18" i="8" s="1"/>
  <c r="F18" i="8" s="1"/>
  <c r="F11" i="17"/>
  <c r="E27" i="8" s="1"/>
  <c r="D25" i="18"/>
  <c r="D29" i="8" s="1"/>
  <c r="F29" i="8" s="1"/>
  <c r="B25" i="18"/>
  <c r="D17" i="8" s="1"/>
  <c r="F17" i="8" s="1"/>
  <c r="F25" i="18"/>
  <c r="D20" i="8" s="1"/>
  <c r="F20" i="8" s="1"/>
  <c r="H9" i="25"/>
  <c r="G9" i="25"/>
  <c r="H11" i="25"/>
  <c r="G26" i="25"/>
  <c r="H28" i="25"/>
  <c r="H17" i="25"/>
  <c r="H10" i="25"/>
  <c r="H26" i="25"/>
  <c r="G10" i="25"/>
  <c r="G16" i="25"/>
  <c r="G27" i="25"/>
  <c r="G21" i="25"/>
  <c r="H16" i="25"/>
  <c r="H27" i="25"/>
  <c r="H21" i="25"/>
  <c r="F26" i="8"/>
  <c r="B11" i="17"/>
  <c r="D27" i="6" s="1"/>
  <c r="B24" i="18"/>
  <c r="B23" i="18"/>
  <c r="B23" i="17"/>
  <c r="D26" i="6" s="1"/>
  <c r="E6" i="17"/>
  <c r="D6" i="17"/>
  <c r="B9" i="17"/>
  <c r="D16" i="6" s="1"/>
  <c r="B13" i="17"/>
  <c r="D28" i="6" s="1"/>
  <c r="F28" i="6" s="1"/>
  <c r="B17" i="17"/>
  <c r="D19" i="6" s="1"/>
  <c r="F19" i="6" s="1"/>
  <c r="B15" i="17"/>
  <c r="D18" i="6" s="1"/>
  <c r="B19" i="17"/>
  <c r="D21" i="6" s="1"/>
  <c r="B21" i="17"/>
  <c r="D22" i="6" s="1"/>
  <c r="F22" i="6" s="1"/>
  <c r="M21" i="25" l="1"/>
  <c r="D30" i="8"/>
  <c r="L13" i="25"/>
  <c r="M16" i="25"/>
  <c r="M9" i="25"/>
  <c r="I10" i="25"/>
  <c r="M27" i="25"/>
  <c r="L19" i="25"/>
  <c r="L30" i="25"/>
  <c r="M26" i="25"/>
  <c r="M10" i="25"/>
  <c r="D23" i="8"/>
  <c r="I21" i="25"/>
  <c r="F26" i="6"/>
  <c r="I26" i="25"/>
  <c r="H30" i="25"/>
  <c r="D24" i="18"/>
  <c r="F24" i="18"/>
  <c r="D17" i="6"/>
  <c r="F17" i="6" s="1"/>
  <c r="B26" i="18"/>
  <c r="C11" i="25" s="1"/>
  <c r="I27" i="25"/>
  <c r="F27" i="8"/>
  <c r="F30" i="8" s="1"/>
  <c r="E30" i="8"/>
  <c r="E23" i="8"/>
  <c r="F21" i="8"/>
  <c r="F23" i="8" s="1"/>
  <c r="G6" i="17"/>
  <c r="E23" i="17"/>
  <c r="I32" i="16"/>
  <c r="J32" i="16" s="1"/>
  <c r="E9" i="17"/>
  <c r="E16" i="6" s="1"/>
  <c r="E11" i="17"/>
  <c r="E27" i="6" s="1"/>
  <c r="E15" i="17"/>
  <c r="E18" i="6" s="1"/>
  <c r="F18" i="6" s="1"/>
  <c r="I16" i="25"/>
  <c r="H19" i="25"/>
  <c r="H13" i="25"/>
  <c r="I9" i="25"/>
  <c r="L23" i="25" l="1"/>
  <c r="K11" i="25"/>
  <c r="E11" i="25"/>
  <c r="E13" i="25" s="1"/>
  <c r="G11" i="25"/>
  <c r="C13" i="25"/>
  <c r="D20" i="6"/>
  <c r="F26" i="18"/>
  <c r="C17" i="25" s="1"/>
  <c r="E21" i="6"/>
  <c r="F21" i="6" s="1"/>
  <c r="J34" i="16"/>
  <c r="D29" i="6"/>
  <c r="D26" i="18"/>
  <c r="C28" i="25" s="1"/>
  <c r="H23" i="25"/>
  <c r="E30" i="6"/>
  <c r="F27" i="6"/>
  <c r="F32" i="8"/>
  <c r="F33" i="8" s="1"/>
  <c r="F16" i="6"/>
  <c r="E23" i="6" l="1"/>
  <c r="G28" i="25"/>
  <c r="E28" i="25"/>
  <c r="E30" i="25" s="1"/>
  <c r="K28" i="25"/>
  <c r="C30" i="25"/>
  <c r="G13" i="25"/>
  <c r="I11" i="25"/>
  <c r="I13" i="25" s="1"/>
  <c r="F29" i="6"/>
  <c r="F30" i="6" s="1"/>
  <c r="D30" i="6"/>
  <c r="K17" i="25"/>
  <c r="G17" i="25"/>
  <c r="E17" i="25"/>
  <c r="E19" i="25" s="1"/>
  <c r="E23" i="25" s="1"/>
  <c r="C19" i="25"/>
  <c r="C23" i="25" s="1"/>
  <c r="F20" i="6"/>
  <c r="F23" i="6" s="1"/>
  <c r="D23" i="6"/>
  <c r="K13" i="25"/>
  <c r="M11" i="25"/>
  <c r="M13" i="25" s="1"/>
  <c r="I28" i="25" l="1"/>
  <c r="I30" i="25" s="1"/>
  <c r="I31" i="25" s="1"/>
  <c r="G30" i="25"/>
  <c r="G19" i="25"/>
  <c r="G23" i="25" s="1"/>
  <c r="I17" i="25"/>
  <c r="I19" i="25" s="1"/>
  <c r="I23" i="25" s="1"/>
  <c r="I24" i="25" s="1"/>
  <c r="F32" i="6"/>
  <c r="F33" i="6" s="1"/>
  <c r="M28" i="25"/>
  <c r="M30" i="25" s="1"/>
  <c r="M31" i="25" s="1"/>
  <c r="K30" i="25"/>
  <c r="K19" i="25"/>
  <c r="K23" i="25" s="1"/>
  <c r="M17" i="25"/>
  <c r="M19" i="25" s="1"/>
  <c r="M23" i="25" s="1"/>
  <c r="M24" i="25" s="1"/>
  <c r="F13" i="19" l="1"/>
  <c r="M4" i="19"/>
  <c r="F7" i="19"/>
  <c r="L4" i="19"/>
  <c r="E7" i="19"/>
  <c r="E13" i="19"/>
  <c r="L7" i="19" l="1"/>
  <c r="N7" i="19" s="1"/>
  <c r="M7" i="19"/>
</calcChain>
</file>

<file path=xl/sharedStrings.xml><?xml version="1.0" encoding="utf-8"?>
<sst xmlns="http://schemas.openxmlformats.org/spreadsheetml/2006/main" count="446" uniqueCount="314">
  <si>
    <t>Total</t>
  </si>
  <si>
    <t>Depreciation Expense</t>
  </si>
  <si>
    <t>INCREASE (DECREASE ) EXPENSE</t>
  </si>
  <si>
    <t>DEPRECIATION EXPENSE</t>
  </si>
  <si>
    <t>DEFERRED INCOME TAX LIABILITY</t>
  </si>
  <si>
    <t>UTILITY PLANT RATEBASE</t>
  </si>
  <si>
    <t>ADJUSTMENT</t>
  </si>
  <si>
    <t>TEST YEAR</t>
  </si>
  <si>
    <t>DESCRIPTION</t>
  </si>
  <si>
    <t>NO.</t>
  </si>
  <si>
    <t>LINE</t>
  </si>
  <si>
    <t>PUGET SOUND ENERGY-ELECTRIC</t>
  </si>
  <si>
    <t>Accumulated Depreciation</t>
  </si>
  <si>
    <t>INCREASE (DECREASE) FIT @</t>
  </si>
  <si>
    <t>INCREASE (DECREASE) NOI</t>
  </si>
  <si>
    <t>GENERAL RATE CASE</t>
  </si>
  <si>
    <t>Docket Number UE</t>
  </si>
  <si>
    <t>FOR THE TWELVE MONTHS ENDED SEPTEMBER 30, 2016</t>
  </si>
  <si>
    <t>PROFORMA</t>
  </si>
  <si>
    <t>PUGET SOUND ENERGY-GAS</t>
  </si>
  <si>
    <t>Exhibit No.   (KJB-10)</t>
  </si>
  <si>
    <t>Montly Rent</t>
  </si>
  <si>
    <t>Monthly</t>
  </si>
  <si>
    <t>Annual</t>
  </si>
  <si>
    <t>Rate Year</t>
  </si>
  <si>
    <t>South King Service Center</t>
  </si>
  <si>
    <t>Book Basis</t>
  </si>
  <si>
    <t>Tax Basis</t>
  </si>
  <si>
    <t>Date</t>
  </si>
  <si>
    <t>Depreciable Plant Balance</t>
  </si>
  <si>
    <t>Net Book Value</t>
  </si>
  <si>
    <t>NBV Diff</t>
  </si>
  <si>
    <t>ADFIT</t>
  </si>
  <si>
    <t>DFIT</t>
  </si>
  <si>
    <t>Expense (k)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</si>
  <si>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</si>
  <si>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</si>
  <si>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</si>
  <si>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</si>
  <si>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</si>
  <si>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</si>
  <si>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</si>
  <si>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</si>
  <si>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</si>
  <si>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</si>
  <si>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</si>
  <si>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</si>
  <si>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</si>
  <si>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</si>
  <si>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</si>
  <si>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</si>
  <si>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</si>
  <si>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</si>
  <si>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</si>
  <si>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</si>
  <si>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</si>
  <si>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35%</t>
  </si>
  <si>
    <t>mos (j)</t>
  </si>
  <si>
    <t>Total - 12ME DEC '18</t>
  </si>
  <si>
    <t>SOUTH KING SERVICE CENTER</t>
  </si>
  <si>
    <t>OPERATING EXPENSE</t>
  </si>
  <si>
    <t>SOUTH KING SERVICE CENTER RATEBASE (AMA)</t>
  </si>
  <si>
    <t>NET SOUTH KING PLANT RATEBASE</t>
  </si>
  <si>
    <t>ACCUMULATED AMORT ON LEASEHOLD</t>
  </si>
  <si>
    <t>Year</t>
  </si>
  <si>
    <t>September 30,2016</t>
  </si>
  <si>
    <t>December 31,2020</t>
  </si>
  <si>
    <t>December 31,2021</t>
  </si>
  <si>
    <t>December 31,2022</t>
  </si>
  <si>
    <t>December 31,2023</t>
  </si>
  <si>
    <t>December 31,2024</t>
  </si>
  <si>
    <t>December 31,2025</t>
  </si>
  <si>
    <t>December 31,2026</t>
  </si>
  <si>
    <t>December 31,2027</t>
  </si>
  <si>
    <t>December 31,2028</t>
  </si>
  <si>
    <t>December 31,2029</t>
  </si>
  <si>
    <t>December 31,2030</t>
  </si>
  <si>
    <t>December 31,2031</t>
  </si>
  <si>
    <t>December 31,2032</t>
  </si>
  <si>
    <t>December 31,2033</t>
  </si>
  <si>
    <t>December 31,2034</t>
  </si>
  <si>
    <t>December 31,2035</t>
  </si>
  <si>
    <t>December 31,2036</t>
  </si>
  <si>
    <t>PUGET SOUND ENERGY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</si>
  <si>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</si>
  <si>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</si>
  <si>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</si>
  <si>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</si>
  <si>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</si>
  <si>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</si>
  <si>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</si>
  <si>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</si>
  <si>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</si>
  <si>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</si>
  <si>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</si>
  <si>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</si>
  <si>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</si>
  <si>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</si>
  <si>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</si>
  <si>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</si>
  <si>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</si>
  <si>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</si>
  <si>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</si>
  <si>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</si>
  <si>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</si>
  <si>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</si>
  <si>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</si>
  <si>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</si>
  <si>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</si>
  <si>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</si>
  <si>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</si>
  <si>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</si>
  <si>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</si>
  <si>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</si>
  <si>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</si>
  <si>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</si>
  <si>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RATE YEAR JANUARY 2018 to DECEMBER 31, 2018</t>
  </si>
  <si>
    <t>Summary Data Split Between Electric &amp; Gas</t>
  </si>
  <si>
    <t>Electric</t>
  </si>
  <si>
    <t>Gas</t>
  </si>
  <si>
    <t>Allocation 4-Factor</t>
  </si>
  <si>
    <t>Test Year</t>
  </si>
  <si>
    <t>Plant</t>
  </si>
  <si>
    <t>AMA - 12ME DEC '18</t>
  </si>
  <si>
    <t>Total - 12ME SEPT '16</t>
  </si>
  <si>
    <t>AMA - 12ME SEPT '16</t>
  </si>
  <si>
    <t>In service Date August 31, 2016</t>
  </si>
  <si>
    <t>Accumulated Depreciation Reserve</t>
  </si>
  <si>
    <t>DFIT-TOTAL ELECTRIC &amp; GAS</t>
  </si>
  <si>
    <t>Leasehold Improvement Balances</t>
  </si>
  <si>
    <t>Beg Bal</t>
  </si>
  <si>
    <t>Retirement</t>
  </si>
  <si>
    <t>End Bal</t>
  </si>
  <si>
    <t>LEASEHOLD AMORT EXPENSE</t>
  </si>
  <si>
    <t>Used Proposed Common Structure Depreciation Rate from Depreciation Study</t>
  </si>
  <si>
    <t>ACCOUNT</t>
  </si>
  <si>
    <t>DEPRECIATION</t>
  </si>
  <si>
    <t>RATE</t>
  </si>
  <si>
    <t>AMOUNT</t>
  </si>
  <si>
    <t>COMMON PLANT</t>
  </si>
  <si>
    <t>LAND AND LAND RIGHTS - EASEMENTS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</si>
  <si>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</si>
  <si>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</si>
  <si>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</si>
  <si>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OTHER STRUCTURES</t>
  </si>
  <si>
    <t>Detail of South King Plant Data</t>
  </si>
  <si>
    <t>Account 389 Land and Land Rights</t>
  </si>
  <si>
    <t>Account 390 Structures and Improvements</t>
  </si>
  <si>
    <t>Reserve</t>
  </si>
  <si>
    <t>Net Plant</t>
  </si>
  <si>
    <t>Detail from Property Accounting</t>
  </si>
  <si>
    <t>PlANT BALANCE -LEASEHOLD IMPROVEMENTS</t>
  </si>
  <si>
    <t>PLANT BALANCE-LEASEHOLD IMPROVEMENTS</t>
  </si>
  <si>
    <t>Elec</t>
  </si>
  <si>
    <t>SOUTH KING COMPLEX - OCTOBER 2015 THROUGH SEPTEMBER 2016</t>
  </si>
  <si>
    <t>RENT: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</si>
  <si>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</si>
  <si>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</si>
  <si>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</si>
  <si>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</si>
  <si>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</si>
  <si>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</si>
  <si>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</si>
  <si>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</si>
  <si>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</si>
  <si>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</si>
  <si>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</si>
  <si>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</si>
  <si>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Base Rent</t>
  </si>
  <si>
    <t>Rent Allocation:</t>
  </si>
  <si>
    <t>O&amp;M</t>
  </si>
  <si>
    <t>MACRS-Federal Post 1986 Vintages</t>
  </si>
  <si>
    <t>S/L</t>
  </si>
  <si>
    <t>Cumulative</t>
  </si>
  <si>
    <t>39-Years</t>
  </si>
  <si>
    <t>CAPITAL RECOVERY</t>
  </si>
  <si>
    <t>TAX DEPRECIATION RATES</t>
  </si>
  <si>
    <t>39 Year Straight Life MACRS Table</t>
  </si>
  <si>
    <t>RENT O&amp;M</t>
  </si>
  <si>
    <t xml:space="preserve">RENT  </t>
  </si>
  <si>
    <t>Total Sept 16</t>
  </si>
  <si>
    <t>AMA</t>
  </si>
  <si>
    <t>Power Plant report depr 1301 (plant bal) and 1302 (reserve) and 1033 (expense)</t>
  </si>
  <si>
    <t>South King Service Center Book &amp; Tax Depreciation:  In service August 31, 2016</t>
  </si>
  <si>
    <t>December 31,2037</t>
  </si>
  <si>
    <t>December 31,2038</t>
  </si>
  <si>
    <t>December 31,2039</t>
  </si>
  <si>
    <t>December 31,2040</t>
  </si>
  <si>
    <t>December 31,2041</t>
  </si>
  <si>
    <t>December 31,2042</t>
  </si>
  <si>
    <t>December 31,2043</t>
  </si>
  <si>
    <t>December 31,2044</t>
  </si>
  <si>
    <t>December 31,2045</t>
  </si>
  <si>
    <t>December 31,2046</t>
  </si>
  <si>
    <t>December 31,2047</t>
  </si>
  <si>
    <t xml:space="preserve"> </t>
  </si>
  <si>
    <t>December 31,2048</t>
  </si>
  <si>
    <t>December 31,2049</t>
  </si>
  <si>
    <t>December 31,2050</t>
  </si>
  <si>
    <t>December 31,2051</t>
  </si>
  <si>
    <t>December 31,2052</t>
  </si>
  <si>
    <t>December 31,2053</t>
  </si>
  <si>
    <t>December 31,2054</t>
  </si>
  <si>
    <t>December 31,2055</t>
  </si>
  <si>
    <t>PLANT BALANCE-BUILDING PURCHASE</t>
  </si>
  <si>
    <t>RENT CHARGED TO O&amp;M</t>
  </si>
  <si>
    <t>ACCUM DEPRECIATION-ON BUILDING PURCHASE</t>
  </si>
  <si>
    <t>Source PowerPlant Asset Report 1124</t>
  </si>
  <si>
    <t>New Rate</t>
  </si>
  <si>
    <t>Transfer from 3901 Leasehold Improvements</t>
  </si>
  <si>
    <t>ACC DEPR-NEW BLG-PORTION INC IN DEP STUDY ADJ</t>
  </si>
  <si>
    <t>DEPR EXP-PORTION INC DEP STUDY ADJ</t>
  </si>
  <si>
    <t>*</t>
  </si>
  <si>
    <t>Old Rate</t>
  </si>
  <si>
    <t>Depreciation Expense Using Depr Study Rate</t>
  </si>
  <si>
    <t>Depreciation Expense Old Rates</t>
  </si>
  <si>
    <t>Accumulated Depreciation Reserve Study Rate</t>
  </si>
  <si>
    <t>Reduction of Depreciation Expense and Accumulated Reserve For New Rates</t>
  </si>
  <si>
    <t>Current Depr Rate</t>
  </si>
  <si>
    <t>Proposed Depr Rate</t>
  </si>
  <si>
    <t>Reduced Rate Effect</t>
  </si>
  <si>
    <t>Difference</t>
  </si>
  <si>
    <t>Test Year Dollars</t>
  </si>
  <si>
    <t>PUGET SOUND ENERGY-ELECTRIC &amp; GAS</t>
  </si>
  <si>
    <t>ALLOCATION METHODS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</si>
  <si>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</si>
  <si>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</si>
  <si>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</si>
  <si>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</si>
  <si>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</si>
  <si>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</si>
  <si>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</si>
  <si>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</si>
  <si>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</si>
  <si>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</si>
  <si>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</si>
  <si>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</si>
  <si>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</si>
  <si>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</si>
  <si>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</si>
  <si>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</si>
  <si>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</si>
  <si>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</si>
  <si>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</si>
  <si>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Non-O&amp;M</t>
  </si>
  <si>
    <t>Add Land To Balance</t>
  </si>
  <si>
    <t>August 31,2016</t>
  </si>
  <si>
    <t>Total TEST YEAR Plant</t>
  </si>
  <si>
    <t>Deferred Income Tax Liability</t>
  </si>
  <si>
    <t>4 FACTOR</t>
  </si>
  <si>
    <t>CURRENT</t>
  </si>
  <si>
    <t>PROPOSED</t>
  </si>
  <si>
    <t>ACQUISITION</t>
  </si>
  <si>
    <t>ALLOCATOR</t>
  </si>
  <si>
    <t xml:space="preserve">Difft % </t>
  </si>
  <si>
    <t>INCREASE</t>
  </si>
  <si>
    <t>NUMBER</t>
  </si>
  <si>
    <t>VALUE</t>
  </si>
  <si>
    <t>EXPENSE</t>
  </si>
  <si>
    <t>CURRENT ELEC</t>
  </si>
  <si>
    <t>Current GAS</t>
  </si>
  <si>
    <t>%</t>
  </si>
  <si>
    <t>EXPENSE AMOUNT</t>
  </si>
  <si>
    <t>PROPOSED ELEC</t>
  </si>
  <si>
    <t>PROPOSED GAS</t>
  </si>
  <si>
    <t>(DECREASE)</t>
  </si>
  <si>
    <t>December 31,2056</t>
  </si>
  <si>
    <t>December 31,2057</t>
  </si>
  <si>
    <t>December 31,2058</t>
  </si>
  <si>
    <t>December 31,2059</t>
  </si>
  <si>
    <t>December 31,2060</t>
  </si>
  <si>
    <t>December 31,2061</t>
  </si>
  <si>
    <t>December 31,2062</t>
  </si>
  <si>
    <t>FERC</t>
  </si>
  <si>
    <t>Land</t>
  </si>
  <si>
    <t>Building</t>
  </si>
  <si>
    <t>Leasholds</t>
  </si>
  <si>
    <t>Gross Plant</t>
  </si>
  <si>
    <t>Total Gross Plant</t>
  </si>
  <si>
    <t>Total Accumulated Depreciation</t>
  </si>
  <si>
    <t>Amortization Expense</t>
  </si>
  <si>
    <t>Adjustment</t>
  </si>
  <si>
    <t>403 for 390</t>
  </si>
  <si>
    <t>404 for 390.1</t>
  </si>
  <si>
    <t>ADIT</t>
  </si>
  <si>
    <t>Lease Expense</t>
  </si>
  <si>
    <t>Total O&amp;M</t>
  </si>
  <si>
    <t>Total Rate Base</t>
  </si>
  <si>
    <t>For Income Statement and Rate Base by FERC</t>
  </si>
  <si>
    <t>DEF TAX LIAB-PORT INC IN DEPR STUDY</t>
  </si>
  <si>
    <t>DFIT-Depr Study Rate</t>
  </si>
  <si>
    <t>December 31,2063</t>
  </si>
  <si>
    <t>December 31,2064</t>
  </si>
  <si>
    <t>December 31,2065</t>
  </si>
  <si>
    <t>December 31,2066</t>
  </si>
  <si>
    <t>December 31,2067</t>
  </si>
  <si>
    <t>December 31,2068</t>
  </si>
  <si>
    <t>December 31,2069</t>
  </si>
  <si>
    <t>December 31,2070</t>
  </si>
  <si>
    <t>December 31,2071</t>
  </si>
  <si>
    <t>December 31,2072</t>
  </si>
  <si>
    <t>December 31,2073</t>
  </si>
  <si>
    <t>December 31,2074</t>
  </si>
  <si>
    <t>December 31,2075</t>
  </si>
  <si>
    <t>December 31,2076</t>
  </si>
  <si>
    <t>December 31,2077</t>
  </si>
  <si>
    <t>December 31,2078</t>
  </si>
  <si>
    <t>December 31,2079</t>
  </si>
  <si>
    <t>December 31,2080</t>
  </si>
  <si>
    <t>December 31,2081</t>
  </si>
  <si>
    <t>December 31,2082</t>
  </si>
  <si>
    <t>December 31,2083</t>
  </si>
  <si>
    <t>December 31,2084</t>
  </si>
  <si>
    <t xml:space="preserve">INCREASE (DECREASE) 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</si>
</sst>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00"/>
    <numFmt numFmtId="168" formatCode="_(* #,##0.00000_);_(* \(#,##0.00000\);_(* &quot;-&quot;??_);_(@_)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000000"/>
    <numFmt numFmtId="174" formatCode="&quot;$&quot;#,##0;\-&quot;$&quot;#,##0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_(&quot;$&quot;* #,##0.000_);_(&quot;$&quot;* \(#,##0.000\);_(&quot;$&quot;* &quot;-&quot;??_);_(@_)"/>
    <numFmt numFmtId="179" formatCode="&quot;$&quot;#,##0.00"/>
    <numFmt numFmtId="180" formatCode="&quot;PAGE&quot;\ 0.00"/>
    <numFmt numFmtId="181" formatCode="[$-409]mmmm\ d\,\ yyyy;@"/>
    <numFmt numFmtId="182" formatCode="0.000%"/>
    <numFmt numFmtId="183" formatCode="[$-409]mmm\-yy;@"/>
    <numFmt numFmtId="184" formatCode="_-* ###0_-;\(###0\);_-* &quot;–&quot;_-;_-@_-"/>
    <numFmt numFmtId="185" formatCode="_-* #,###_-;\(#,###\);_-* &quot;–&quot;_-;_-@_-"/>
    <numFmt numFmtId="186" formatCode="_-\ #,##0.0_-;\(#,##0.0\);_-* &quot;–&quot;_-;_-@_-"/>
    <numFmt numFmtId="187" formatCode="0.0"/>
    <numFmt numFmtId="188" formatCode="0.000_)"/>
    <numFmt numFmtId="189" formatCode="_(* #,##0.000_);_(* \(#,##0.000\);_(* &quot;-&quot;??_);_(@_)"/>
    <numFmt numFmtId="190" formatCode="_-* #,##0.00_-;\-* #,##0.00_-;_-* &quot;-&quot;??_-;_-@_-"/>
    <numFmt numFmtId="191" formatCode="_-* #,##0.00\ _D_M_-;\-* #,##0.00\ _D_M_-;_-* &quot;-&quot;??\ _D_M_-;_-@_-"/>
    <numFmt numFmtId="192" formatCode="#,##0.0"/>
    <numFmt numFmtId="193" formatCode="_-* #,##0.00\ &quot;DM&quot;_-;\-* #,##0.00\ &quot;DM&quot;_-;_-* &quot;-&quot;??\ &quot;DM&quot;_-;_-@_-"/>
    <numFmt numFmtId="194" formatCode="m/d/yy\ h:mm"/>
    <numFmt numFmtId="195" formatCode="mmm\-yyyy"/>
    <numFmt numFmtId="196" formatCode="#,##0_);\-#,##0_);\-_)"/>
    <numFmt numFmtId="197" formatCode="#,##0.00_);\-#,##0.00_);\-_)"/>
    <numFmt numFmtId="198" formatCode="0.00\ ;\-0.00\ ;&quot;- &quot;"/>
    <numFmt numFmtId="199" formatCode="#,##0.0_);\-#,##0.0_);\-_)"/>
    <numFmt numFmtId="200" formatCode="0.00000%"/>
    <numFmt numFmtId="201" formatCode="0.0%"/>
    <numFmt numFmtId="202" formatCode="mmm\ dd\,\ yyyy"/>
    <numFmt numFmtId="203" formatCode="yyyy"/>
    <numFmt numFmtId="204" formatCode="0.00\ "/>
  </numFmts>
  <fonts count="13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univers (E1)"/>
    </font>
    <font>
      <sz val="10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u/>
      <sz val="10"/>
      <name val="Arial"/>
      <family val="2"/>
    </font>
    <font>
      <sz val="8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  <scheme val="minor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2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color rgb="FF0000CC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20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6562">
    <xf numFmtId="0" fontId="0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6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8" fillId="0" borderId="0"/>
    <xf numFmtId="0" fontId="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0" borderId="0"/>
    <xf numFmtId="0" fontId="8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0" borderId="0"/>
    <xf numFmtId="0" fontId="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8" fillId="0" borderId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169" fontId="9" fillId="0" borderId="0" applyFill="0" applyBorder="0" applyAlignment="0"/>
    <xf numFmtId="0" fontId="41" fillId="46" borderId="15" applyNumberFormat="0" applyAlignment="0" applyProtection="0"/>
    <xf numFmtId="0" fontId="42" fillId="47" borderId="16" applyNumberFormat="0" applyAlignment="0" applyProtection="0"/>
    <xf numFmtId="41" fontId="2" fillId="12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0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1" fillId="0" borderId="0"/>
    <xf numFmtId="0" fontId="13" fillId="0" borderId="0"/>
    <xf numFmtId="0" fontId="11" fillId="0" borderId="0"/>
    <xf numFmtId="0" fontId="13" fillId="0" borderId="0"/>
    <xf numFmtId="8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2" fillId="0" borderId="0"/>
    <xf numFmtId="172" fontId="2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44" fillId="48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0" fontId="18" fillId="0" borderId="1" applyNumberFormat="0" applyAlignment="0" applyProtection="0">
      <alignment horizontal="left"/>
    </xf>
    <xf numFmtId="0" fontId="18" fillId="0" borderId="2">
      <alignment horizontal="left"/>
    </xf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38" fontId="19" fillId="0" borderId="0"/>
    <xf numFmtId="40" fontId="19" fillId="0" borderId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0" fontId="48" fillId="49" borderId="15" applyNumberFormat="0" applyAlignment="0" applyProtection="0"/>
    <xf numFmtId="41" fontId="20" fillId="14" borderId="4">
      <alignment horizontal="left"/>
      <protection locked="0"/>
    </xf>
    <xf numFmtId="10" fontId="20" fillId="14" borderId="4">
      <alignment horizontal="right"/>
      <protection locked="0"/>
    </xf>
    <xf numFmtId="41" fontId="20" fillId="14" borderId="4">
      <alignment horizontal="left"/>
      <protection locked="0"/>
    </xf>
    <xf numFmtId="0" fontId="7" fillId="12" borderId="0"/>
    <xf numFmtId="3" fontId="21" fillId="0" borderId="0" applyFill="0" applyBorder="0" applyAlignment="0" applyProtection="0"/>
    <xf numFmtId="0" fontId="49" fillId="0" borderId="20" applyNumberFormat="0" applyFill="0" applyAlignment="0" applyProtection="0"/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50" fillId="50" borderId="0" applyNumberFormat="0" applyBorder="0" applyAlignment="0" applyProtection="0"/>
    <xf numFmtId="37" fontId="22" fillId="0" borderId="0"/>
    <xf numFmtId="173" fontId="23" fillId="0" borderId="0"/>
    <xf numFmtId="174" fontId="2" fillId="0" borderId="0"/>
    <xf numFmtId="174" fontId="2" fillId="0" borderId="0"/>
    <xf numFmtId="174" fontId="2" fillId="0" borderId="0"/>
    <xf numFmtId="173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15" borderId="7" applyNumberFormat="0" applyFont="0" applyAlignment="0" applyProtection="0"/>
    <xf numFmtId="0" fontId="4" fillId="51" borderId="21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51" fillId="46" borderId="22" applyNumberFormat="0" applyAlignment="0" applyProtection="0"/>
    <xf numFmtId="0" fontId="11" fillId="0" borderId="0"/>
    <xf numFmtId="0" fontId="11" fillId="0" borderId="0"/>
    <xf numFmtId="0" fontId="13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16" borderId="4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9">
      <alignment horizontal="center"/>
    </xf>
    <xf numFmtId="3" fontId="25" fillId="0" borderId="0" applyFont="0" applyFill="0" applyBorder="0" applyAlignment="0" applyProtection="0"/>
    <xf numFmtId="0" fontId="25" fillId="17" borderId="0" applyNumberFormat="0" applyFont="0" applyBorder="0" applyAlignment="0" applyProtection="0"/>
    <xf numFmtId="0" fontId="13" fillId="0" borderId="0"/>
    <xf numFmtId="3" fontId="27" fillId="0" borderId="0" applyFill="0" applyBorder="0" applyAlignment="0" applyProtection="0"/>
    <xf numFmtId="0" fontId="28" fillId="0" borderId="0"/>
    <xf numFmtId="3" fontId="27" fillId="0" borderId="0" applyFill="0" applyBorder="0" applyAlignment="0" applyProtection="0"/>
    <xf numFmtId="42" fontId="2" fillId="13" borderId="0"/>
    <xf numFmtId="42" fontId="2" fillId="13" borderId="10">
      <alignment vertical="center"/>
    </xf>
    <xf numFmtId="0" fontId="3" fillId="13" borderId="11" applyNumberFormat="0">
      <alignment horizontal="center" vertical="center" wrapText="1"/>
    </xf>
    <xf numFmtId="10" fontId="2" fillId="13" borderId="0"/>
    <xf numFmtId="176" fontId="2" fillId="13" borderId="0"/>
    <xf numFmtId="164" fontId="19" fillId="0" borderId="0" applyBorder="0" applyAlignment="0"/>
    <xf numFmtId="42" fontId="2" fillId="13" borderId="12">
      <alignment horizontal="left"/>
    </xf>
    <xf numFmtId="176" fontId="29" fillId="13" borderId="12">
      <alignment horizontal="left"/>
    </xf>
    <xf numFmtId="14" fontId="24" fillId="0" borderId="0" applyNumberFormat="0" applyFill="0" applyBorder="0" applyAlignment="0" applyProtection="0">
      <alignment horizontal="left"/>
    </xf>
    <xf numFmtId="177" fontId="2" fillId="0" borderId="0" applyFont="0" applyFill="0" applyAlignment="0">
      <alignment horizontal="right"/>
    </xf>
    <xf numFmtId="4" fontId="30" fillId="18" borderId="8" applyNumberFormat="0" applyProtection="0">
      <alignment horizontal="right" vertical="center"/>
    </xf>
    <xf numFmtId="39" fontId="2" fillId="19" borderId="0"/>
    <xf numFmtId="38" fontId="7" fillId="0" borderId="13"/>
    <xf numFmtId="38" fontId="7" fillId="0" borderId="13"/>
    <xf numFmtId="38" fontId="7" fillId="0" borderId="13"/>
    <xf numFmtId="38" fontId="7" fillId="0" borderId="13"/>
    <xf numFmtId="38" fontId="7" fillId="0" borderId="13"/>
    <xf numFmtId="38" fontId="19" fillId="0" borderId="12"/>
    <xf numFmtId="39" fontId="24" fillId="20" borderId="0"/>
    <xf numFmtId="167" fontId="2" fillId="0" borderId="0">
      <alignment horizontal="left" wrapText="1"/>
    </xf>
    <xf numFmtId="164" fontId="2" fillId="0" borderId="0">
      <alignment horizontal="left" wrapText="1"/>
    </xf>
    <xf numFmtId="178" fontId="2" fillId="0" borderId="0">
      <alignment horizontal="left" wrapText="1"/>
    </xf>
    <xf numFmtId="166" fontId="2" fillId="0" borderId="0">
      <alignment horizontal="left" wrapText="1"/>
    </xf>
    <xf numFmtId="178" fontId="2" fillId="0" borderId="0">
      <alignment horizontal="left" wrapText="1"/>
    </xf>
    <xf numFmtId="40" fontId="31" fillId="0" borderId="0" applyBorder="0">
      <alignment horizontal="right"/>
    </xf>
    <xf numFmtId="41" fontId="32" fillId="13" borderId="0">
      <alignment horizontal="left"/>
    </xf>
    <xf numFmtId="0" fontId="52" fillId="0" borderId="0" applyNumberFormat="0" applyFill="0" applyBorder="0" applyAlignment="0" applyProtection="0"/>
    <xf numFmtId="179" fontId="33" fillId="13" borderId="0">
      <alignment horizontal="left" vertical="center"/>
    </xf>
    <xf numFmtId="0" fontId="3" fillId="13" borderId="0">
      <alignment horizontal="left" wrapText="1"/>
    </xf>
    <xf numFmtId="0" fontId="34" fillId="0" borderId="0">
      <alignment horizontal="left" vertical="center"/>
    </xf>
    <xf numFmtId="0" fontId="53" fillId="0" borderId="23" applyNumberFormat="0" applyFill="0" applyAlignment="0" applyProtection="0"/>
    <xf numFmtId="0" fontId="13" fillId="0" borderId="14"/>
    <xf numFmtId="0" fontId="54" fillId="0" borderId="0" applyNumberFormat="0" applyFill="0" applyBorder="0" applyAlignment="0" applyProtection="0"/>
    <xf numFmtId="9" fontId="59" fillId="0" borderId="0" applyFont="0" applyFill="0" applyBorder="0" applyAlignment="0" applyProtection="0"/>
    <xf numFmtId="166" fontId="1" fillId="0" borderId="0">
      <alignment horizontal="left" wrapText="1"/>
    </xf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8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64" fillId="0" borderId="43"/>
    <xf numFmtId="0" fontId="65" fillId="0" borderId="0"/>
    <xf numFmtId="0" fontId="4" fillId="2" borderId="0" applyNumberFormat="0" applyBorder="0" applyAlignment="0" applyProtection="0"/>
    <xf numFmtId="0" fontId="30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66" fillId="54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8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7" fillId="55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3" borderId="0" applyNumberFormat="0" applyBorder="0" applyAlignment="0" applyProtection="0"/>
    <xf numFmtId="0" fontId="30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66" fillId="7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8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7" fillId="56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4" borderId="0" applyNumberFormat="0" applyBorder="0" applyAlignment="0" applyProtection="0"/>
    <xf numFmtId="0" fontId="30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66" fillId="15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8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0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7" fillId="56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5" borderId="0" applyNumberFormat="0" applyBorder="0" applyAlignment="0" applyProtection="0"/>
    <xf numFmtId="0" fontId="30" fillId="5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66" fillId="54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0" fillId="5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7" fillId="55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68" fillId="25" borderId="0" applyNumberFormat="0" applyBorder="0" applyAlignment="0" applyProtection="0"/>
    <xf numFmtId="0" fontId="30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0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7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7" fillId="56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66" fillId="59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7" fillId="57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68" fillId="28" borderId="0" applyNumberFormat="0" applyBorder="0" applyAlignment="0" applyProtection="0"/>
    <xf numFmtId="0" fontId="3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7" fillId="5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0" fillId="6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66" fillId="61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8" fillId="6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0" fillId="6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7" fillId="56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5" borderId="0" applyNumberFormat="0" applyBorder="0" applyAlignment="0" applyProtection="0"/>
    <xf numFmtId="0" fontId="30" fillId="5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66" fillId="59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0" fillId="5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7" fillId="55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7" fillId="57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11" borderId="0" applyNumberFormat="0" applyBorder="0" applyAlignment="0" applyProtection="0"/>
    <xf numFmtId="0" fontId="30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66" fillId="7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8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0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7" fillId="56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39" fillId="6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70" fillId="58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39" fillId="33" borderId="0" applyNumberFormat="0" applyBorder="0" applyAlignment="0" applyProtection="0"/>
    <xf numFmtId="0" fontId="69" fillId="62" borderId="0" applyNumberFormat="0" applyBorder="0" applyAlignment="0" applyProtection="0"/>
    <xf numFmtId="0" fontId="70" fillId="58" borderId="0" applyNumberFormat="0" applyBorder="0" applyAlignment="0" applyProtection="0"/>
    <xf numFmtId="0" fontId="39" fillId="63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39" fillId="34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39" fillId="11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6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9" fillId="35" borderId="0" applyNumberFormat="0" applyBorder="0" applyAlignment="0" applyProtection="0"/>
    <xf numFmtId="0" fontId="69" fillId="10" borderId="0" applyNumberFormat="0" applyBorder="0" applyAlignment="0" applyProtection="0"/>
    <xf numFmtId="0" fontId="70" fillId="60" borderId="0" applyNumberFormat="0" applyBorder="0" applyAlignment="0" applyProtection="0"/>
    <xf numFmtId="0" fontId="39" fillId="3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59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39" fillId="36" borderId="0" applyNumberFormat="0" applyBorder="0" applyAlignment="0" applyProtection="0"/>
    <xf numFmtId="0" fontId="69" fillId="64" borderId="0" applyNumberFormat="0" applyBorder="0" applyAlignment="0" applyProtection="0"/>
    <xf numFmtId="0" fontId="70" fillId="59" borderId="0" applyNumberFormat="0" applyBorder="0" applyAlignment="0" applyProtection="0"/>
    <xf numFmtId="0" fontId="39" fillId="6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70" fillId="58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39" fillId="37" borderId="0" applyNumberFormat="0" applyBorder="0" applyAlignment="0" applyProtection="0"/>
    <xf numFmtId="0" fontId="69" fillId="65" borderId="0" applyNumberFormat="0" applyBorder="0" applyAlignment="0" applyProtection="0"/>
    <xf numFmtId="0" fontId="70" fillId="58" borderId="0" applyNumberFormat="0" applyBorder="0" applyAlignment="0" applyProtection="0"/>
    <xf numFmtId="0" fontId="39" fillId="9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7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39" fillId="38" borderId="0" applyNumberFormat="0" applyBorder="0" applyAlignment="0" applyProtection="0"/>
    <xf numFmtId="0" fontId="69" fillId="66" borderId="0" applyNumberFormat="0" applyBorder="0" applyAlignment="0" applyProtection="0"/>
    <xf numFmtId="0" fontId="70" fillId="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9" fillId="69" borderId="0" applyNumberFormat="0" applyBorder="0" applyAlignment="0" applyProtection="0"/>
    <xf numFmtId="0" fontId="39" fillId="70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39" fillId="39" borderId="0" applyNumberFormat="0" applyBorder="0" applyAlignment="0" applyProtection="0"/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69" fillId="71" borderId="0" applyNumberFormat="0" applyBorder="0" applyAlignment="0" applyProtection="0"/>
    <xf numFmtId="0" fontId="39" fillId="39" borderId="0" applyNumberFormat="0" applyBorder="0" applyAlignment="0" applyProtection="0"/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69" fillId="75" borderId="0" applyNumberFormat="0" applyBorder="0" applyAlignment="0" applyProtection="0"/>
    <xf numFmtId="0" fontId="39" fillId="63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39" fillId="40" borderId="0" applyNumberFormat="0" applyBorder="0" applyAlignment="0" applyProtection="0"/>
    <xf numFmtId="0" fontId="69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6" borderId="0" applyNumberFormat="0" applyBorder="0" applyAlignment="0" applyProtection="0"/>
    <xf numFmtId="0" fontId="39" fillId="40" borderId="0" applyNumberFormat="0" applyBorder="0" applyAlignment="0" applyProtection="0"/>
    <xf numFmtId="0" fontId="69" fillId="76" borderId="0" applyNumberFormat="0" applyBorder="0" applyAlignment="0" applyProtection="0"/>
    <xf numFmtId="0" fontId="69" fillId="77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69" fillId="80" borderId="0" applyNumberFormat="0" applyBorder="0" applyAlignment="0" applyProtection="0"/>
    <xf numFmtId="0" fontId="39" fillId="11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39" fillId="41" borderId="0" applyNumberFormat="0" applyBorder="0" applyAlignment="0" applyProtection="0"/>
    <xf numFmtId="0" fontId="69" fillId="60" borderId="0" applyNumberFormat="0" applyBorder="0" applyAlignment="0" applyProtection="0"/>
    <xf numFmtId="0" fontId="69" fillId="75" borderId="0" applyNumberFormat="0" applyBorder="0" applyAlignment="0" applyProtection="0"/>
    <xf numFmtId="0" fontId="69" fillId="60" borderId="0" applyNumberFormat="0" applyBorder="0" applyAlignment="0" applyProtection="0"/>
    <xf numFmtId="0" fontId="39" fillId="41" borderId="0" applyNumberFormat="0" applyBorder="0" applyAlignment="0" applyProtection="0"/>
    <xf numFmtId="0" fontId="69" fillId="60" borderId="0" applyNumberFormat="0" applyBorder="0" applyAlignment="0" applyProtection="0"/>
    <xf numFmtId="0" fontId="69" fillId="75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69" fillId="80" borderId="0" applyNumberFormat="0" applyBorder="0" applyAlignment="0" applyProtection="0"/>
    <xf numFmtId="0" fontId="39" fillId="58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39" fillId="42" borderId="0" applyNumberFormat="0" applyBorder="0" applyAlignment="0" applyProtection="0"/>
    <xf numFmtId="0" fontId="69" fillId="64" borderId="0" applyNumberFormat="0" applyBorder="0" applyAlignment="0" applyProtection="0"/>
    <xf numFmtId="0" fontId="69" fillId="81" borderId="0" applyNumberFormat="0" applyBorder="0" applyAlignment="0" applyProtection="0"/>
    <xf numFmtId="0" fontId="69" fillId="64" borderId="0" applyNumberFormat="0" applyBorder="0" applyAlignment="0" applyProtection="0"/>
    <xf numFmtId="0" fontId="39" fillId="42" borderId="0" applyNumberFormat="0" applyBorder="0" applyAlignment="0" applyProtection="0"/>
    <xf numFmtId="0" fontId="69" fillId="64" borderId="0" applyNumberFormat="0" applyBorder="0" applyAlignment="0" applyProtection="0"/>
    <xf numFmtId="0" fontId="69" fillId="81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9" fillId="68" borderId="0" applyNumberFormat="0" applyBorder="0" applyAlignment="0" applyProtection="0"/>
    <xf numFmtId="0" fontId="39" fillId="43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39" fillId="43" borderId="0" applyNumberFormat="0" applyBorder="0" applyAlignment="0" applyProtection="0"/>
    <xf numFmtId="0" fontId="69" fillId="65" borderId="0" applyNumberFormat="0" applyBorder="0" applyAlignment="0" applyProtection="0"/>
    <xf numFmtId="0" fontId="69" fillId="82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82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69" fillId="84" borderId="0" applyNumberFormat="0" applyBorder="0" applyAlignment="0" applyProtection="0"/>
    <xf numFmtId="0" fontId="39" fillId="76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39" fillId="44" borderId="0" applyNumberFormat="0" applyBorder="0" applyAlignment="0" applyProtection="0"/>
    <xf numFmtId="0" fontId="69" fillId="63" borderId="0" applyNumberFormat="0" applyBorder="0" applyAlignment="0" applyProtection="0"/>
    <xf numFmtId="0" fontId="69" fillId="85" borderId="0" applyNumberFormat="0" applyBorder="0" applyAlignment="0" applyProtection="0"/>
    <xf numFmtId="0" fontId="69" fillId="63" borderId="0" applyNumberFormat="0" applyBorder="0" applyAlignment="0" applyProtection="0"/>
    <xf numFmtId="0" fontId="39" fillId="44" borderId="0" applyNumberFormat="0" applyBorder="0" applyAlignment="0" applyProtection="0"/>
    <xf numFmtId="0" fontId="69" fillId="63" borderId="0" applyNumberFormat="0" applyBorder="0" applyAlignment="0" applyProtection="0"/>
    <xf numFmtId="0" fontId="69" fillId="85" borderId="0" applyNumberFormat="0" applyBorder="0" applyAlignment="0" applyProtection="0"/>
    <xf numFmtId="0" fontId="40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74" borderId="0" applyNumberFormat="0" applyBorder="0" applyAlignment="0" applyProtection="0"/>
    <xf numFmtId="0" fontId="71" fillId="3" borderId="0" applyNumberFormat="0" applyBorder="0" applyAlignment="0" applyProtection="0"/>
    <xf numFmtId="0" fontId="4" fillId="0" borderId="0"/>
    <xf numFmtId="0" fontId="73" fillId="0" borderId="0"/>
    <xf numFmtId="0" fontId="4" fillId="0" borderId="0"/>
    <xf numFmtId="0" fontId="72" fillId="74" borderId="0" applyNumberFormat="0" applyBorder="0" applyAlignment="0" applyProtection="0"/>
    <xf numFmtId="1" fontId="74" fillId="86" borderId="44" applyNumberFormat="0" applyBorder="0" applyAlignment="0">
      <alignment horizontal="center" vertical="top" wrapText="1"/>
      <protection hidden="1"/>
    </xf>
    <xf numFmtId="0" fontId="4" fillId="0" borderId="0"/>
    <xf numFmtId="0" fontId="7" fillId="0" borderId="0">
      <alignment vertical="center"/>
    </xf>
    <xf numFmtId="0" fontId="75" fillId="0" borderId="45">
      <alignment horizontal="left" vertical="center"/>
    </xf>
    <xf numFmtId="184" fontId="76" fillId="0" borderId="0">
      <alignment horizontal="right" vertical="center"/>
    </xf>
    <xf numFmtId="185" fontId="7" fillId="0" borderId="0">
      <alignment horizontal="right" vertical="center"/>
    </xf>
    <xf numFmtId="185" fontId="75" fillId="0" borderId="0">
      <alignment horizontal="right" vertical="center"/>
    </xf>
    <xf numFmtId="186" fontId="7" fillId="0" borderId="0" applyFont="0" applyFill="0" applyBorder="0" applyAlignment="0" applyProtection="0">
      <alignment horizontal="right"/>
    </xf>
    <xf numFmtId="0" fontId="19" fillId="0" borderId="0">
      <alignment vertical="center"/>
    </xf>
    <xf numFmtId="0" fontId="4" fillId="0" borderId="0"/>
    <xf numFmtId="169" fontId="9" fillId="0" borderId="0" applyFill="0" applyBorder="0" applyAlignment="0"/>
    <xf numFmtId="0" fontId="4" fillId="0" borderId="0"/>
    <xf numFmtId="0" fontId="77" fillId="87" borderId="46" applyNumberFormat="0" applyAlignment="0" applyProtection="0"/>
    <xf numFmtId="41" fontId="1" fillId="13" borderId="0"/>
    <xf numFmtId="0" fontId="4" fillId="0" borderId="0"/>
    <xf numFmtId="0" fontId="4" fillId="0" borderId="0"/>
    <xf numFmtId="0" fontId="73" fillId="0" borderId="0"/>
    <xf numFmtId="0" fontId="41" fillId="46" borderId="15" applyNumberFormat="0" applyAlignment="0" applyProtection="0"/>
    <xf numFmtId="0" fontId="4" fillId="0" borderId="0"/>
    <xf numFmtId="0" fontId="77" fillId="87" borderId="4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75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75" borderId="47" applyNumberFormat="0" applyAlignment="0" applyProtection="0"/>
    <xf numFmtId="0" fontId="4" fillId="0" borderId="0"/>
    <xf numFmtId="0" fontId="4" fillId="0" borderId="0"/>
    <xf numFmtId="0" fontId="4" fillId="0" borderId="0"/>
    <xf numFmtId="1" fontId="79" fillId="0" borderId="48">
      <alignment vertical="top"/>
    </xf>
    <xf numFmtId="187" fontId="19" fillId="0" borderId="0" applyBorder="0">
      <alignment horizontal="right"/>
    </xf>
    <xf numFmtId="187" fontId="19" fillId="0" borderId="9" applyAlignment="0">
      <alignment horizontal="right"/>
    </xf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82" fillId="0" borderId="0"/>
    <xf numFmtId="0" fontId="83" fillId="0" borderId="0"/>
    <xf numFmtId="0" fontId="16" fillId="0" borderId="0" applyNumberFormat="0" applyAlignment="0">
      <alignment horizontal="left"/>
    </xf>
    <xf numFmtId="0" fontId="16" fillId="0" borderId="0" applyNumberFormat="0" applyAlignment="0">
      <alignment horizontal="left"/>
    </xf>
    <xf numFmtId="0" fontId="17" fillId="0" borderId="0" applyNumberFormat="0" applyAlignment="0"/>
    <xf numFmtId="0" fontId="17" fillId="0" borderId="0" applyNumberFormat="0" applyAlignment="0"/>
    <xf numFmtId="192" fontId="84" fillId="0" borderId="0"/>
    <xf numFmtId="0" fontId="82" fillId="0" borderId="0"/>
    <xf numFmtId="0" fontId="82" fillId="0" borderId="0"/>
    <xf numFmtId="42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9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" fillId="0" borderId="0" applyFont="0" applyFill="0" applyBorder="0" applyAlignment="0" applyProtection="0">
      <alignment wrapText="1"/>
    </xf>
    <xf numFmtId="194" fontId="1" fillId="0" borderId="0" applyFont="0" applyFill="0" applyBorder="0" applyAlignment="0" applyProtection="0">
      <alignment wrapText="1"/>
    </xf>
    <xf numFmtId="0" fontId="4" fillId="0" borderId="0"/>
    <xf numFmtId="0" fontId="86" fillId="88" borderId="0" applyNumberFormat="0" applyBorder="0" applyAlignment="0" applyProtection="0"/>
    <xf numFmtId="0" fontId="86" fillId="89" borderId="0" applyNumberFormat="0" applyBorder="0" applyAlignment="0" applyProtection="0"/>
    <xf numFmtId="0" fontId="86" fillId="90" borderId="0" applyNumberFormat="0" applyBorder="0" applyAlignment="0" applyProtection="0"/>
    <xf numFmtId="166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1" fontId="88" fillId="18" borderId="49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192" fontId="7" fillId="0" borderId="0"/>
    <xf numFmtId="186" fontId="90" fillId="0" borderId="0">
      <alignment horizontal="right"/>
    </xf>
    <xf numFmtId="0" fontId="91" fillId="0" borderId="0">
      <alignment vertical="center"/>
    </xf>
    <xf numFmtId="0" fontId="92" fillId="0" borderId="0">
      <alignment horizontal="right"/>
    </xf>
    <xf numFmtId="185" fontId="93" fillId="0" borderId="0">
      <alignment horizontal="right" vertical="center"/>
    </xf>
    <xf numFmtId="185" fontId="90" fillId="0" borderId="0" applyFill="0" applyBorder="0">
      <alignment horizontal="right" vertical="center"/>
    </xf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91" borderId="0" applyNumberFormat="0" applyBorder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94" fillId="9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1" applyNumberFormat="0" applyAlignment="0" applyProtection="0">
      <alignment horizontal="left"/>
    </xf>
    <xf numFmtId="0" fontId="18" fillId="0" borderId="1" applyNumberFormat="0" applyAlignment="0" applyProtection="0">
      <alignment horizontal="left"/>
    </xf>
    <xf numFmtId="0" fontId="4" fillId="0" borderId="0"/>
    <xf numFmtId="0" fontId="4" fillId="0" borderId="0"/>
    <xf numFmtId="0" fontId="18" fillId="0" borderId="2">
      <alignment horizontal="left"/>
    </xf>
    <xf numFmtId="0" fontId="18" fillId="0" borderId="2">
      <alignment horizontal="left"/>
    </xf>
    <xf numFmtId="0" fontId="4" fillId="0" borderId="0"/>
    <xf numFmtId="0" fontId="95" fillId="86" borderId="0" applyNumberFormat="0" applyBorder="0" applyAlignment="0">
      <protection hidden="1"/>
    </xf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5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96" fillId="0" borderId="50" applyNumberFormat="0" applyFill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73" fillId="0" borderId="0"/>
    <xf numFmtId="0" fontId="4" fillId="0" borderId="0"/>
    <xf numFmtId="0" fontId="96" fillId="0" borderId="50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73" fillId="0" borderId="0"/>
    <xf numFmtId="0" fontId="4" fillId="0" borderId="0"/>
    <xf numFmtId="0" fontId="46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97" fillId="0" borderId="51" applyNumberFormat="0" applyFill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73" fillId="0" borderId="0"/>
    <xf numFmtId="0" fontId="4" fillId="0" borderId="0"/>
    <xf numFmtId="0" fontId="97" fillId="0" borderId="5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52" applyNumberFormat="0" applyFill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98" fillId="0" borderId="5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 applyNumberFormat="0" applyFill="0" applyBorder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98" fillId="0" borderId="0" applyNumberFormat="0" applyFill="0" applyBorder="0" applyAlignment="0" applyProtection="0"/>
    <xf numFmtId="0" fontId="4" fillId="0" borderId="0"/>
    <xf numFmtId="38" fontId="19" fillId="0" borderId="0"/>
    <xf numFmtId="38" fontId="19" fillId="0" borderId="0"/>
    <xf numFmtId="0" fontId="4" fillId="0" borderId="0"/>
    <xf numFmtId="40" fontId="19" fillId="0" borderId="0"/>
    <xf numFmtId="4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84" borderId="46" applyNumberFormat="0" applyAlignment="0" applyProtection="0"/>
    <xf numFmtId="0" fontId="73" fillId="0" borderId="0"/>
    <xf numFmtId="0" fontId="4" fillId="0" borderId="0"/>
    <xf numFmtId="0" fontId="4" fillId="0" borderId="0"/>
    <xf numFmtId="0" fontId="99" fillId="84" borderId="46" applyNumberFormat="0" applyAlignment="0" applyProtection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/>
    <xf numFmtId="0" fontId="4" fillId="0" borderId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53" applyNumberFormat="0" applyFill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100" fillId="0" borderId="5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4" fillId="0" borderId="0"/>
    <xf numFmtId="0" fontId="4" fillId="0" borderId="0"/>
    <xf numFmtId="195" fontId="7" fillId="92" borderId="0">
      <alignment horizontal="center"/>
    </xf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84" borderId="0" applyNumberFormat="0" applyBorder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67" fillId="84" borderId="0" applyNumberFormat="0" applyBorder="0" applyAlignment="0" applyProtection="0"/>
    <xf numFmtId="37" fontId="22" fillId="0" borderId="0"/>
    <xf numFmtId="37" fontId="22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6" fontId="7" fillId="0" borderId="0"/>
    <xf numFmtId="197" fontId="7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165" fontId="1" fillId="0" borderId="0">
      <alignment horizontal="left" wrapText="1"/>
    </xf>
    <xf numFmtId="0" fontId="68" fillId="0" borderId="0"/>
    <xf numFmtId="0" fontId="38" fillId="0" borderId="0"/>
    <xf numFmtId="0" fontId="68" fillId="0" borderId="0"/>
    <xf numFmtId="166" fontId="1" fillId="0" borderId="0">
      <alignment horizontal="left" wrapText="1"/>
    </xf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25" fillId="0" borderId="0">
      <alignment vertical="top"/>
    </xf>
    <xf numFmtId="0" fontId="68" fillId="0" borderId="0"/>
    <xf numFmtId="166" fontId="1" fillId="0" borderId="0">
      <alignment horizontal="left" wrapText="1"/>
    </xf>
    <xf numFmtId="0" fontId="68" fillId="0" borderId="0"/>
    <xf numFmtId="0" fontId="1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85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168" fontId="1" fillId="0" borderId="0">
      <alignment horizontal="left" wrapText="1"/>
    </xf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178" fontId="1" fillId="0" borderId="0">
      <alignment horizontal="left" wrapText="1"/>
    </xf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0" fontId="68" fillId="0" borderId="0"/>
    <xf numFmtId="166" fontId="1" fillId="0" borderId="0">
      <alignment horizontal="left" wrapText="1"/>
    </xf>
    <xf numFmtId="0" fontId="68" fillId="0" borderId="0"/>
    <xf numFmtId="0" fontId="1" fillId="0" borderId="0"/>
    <xf numFmtId="0" fontId="68" fillId="0" borderId="0"/>
    <xf numFmtId="166" fontId="1" fillId="0" borderId="0">
      <alignment horizontal="left" wrapText="1"/>
    </xf>
    <xf numFmtId="0" fontId="68" fillId="0" borderId="0"/>
    <xf numFmtId="0" fontId="1" fillId="0" borderId="0"/>
    <xf numFmtId="0" fontId="1" fillId="0" borderId="0">
      <alignment wrapText="1"/>
    </xf>
    <xf numFmtId="0" fontId="6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1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1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166" fontId="1" fillId="0" borderId="0">
      <alignment horizontal="left" wrapText="1"/>
    </xf>
    <xf numFmtId="0" fontId="101" fillId="0" borderId="0"/>
    <xf numFmtId="0" fontId="1" fillId="0" borderId="0"/>
    <xf numFmtId="0" fontId="1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102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1" fillId="0" borderId="0"/>
    <xf numFmtId="0" fontId="1" fillId="0" borderId="0"/>
    <xf numFmtId="0" fontId="4" fillId="51" borderId="21" applyNumberFormat="0" applyFont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4" fillId="51" borderId="21" applyNumberFormat="0" applyFont="0" applyAlignment="0" applyProtection="0"/>
    <xf numFmtId="0" fontId="68" fillId="0" borderId="0"/>
    <xf numFmtId="0" fontId="68" fillId="0" borderId="0"/>
    <xf numFmtId="0" fontId="4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83" borderId="7" applyNumberFormat="0" applyFont="0" applyAlignment="0" applyProtection="0"/>
    <xf numFmtId="0" fontId="3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51" borderId="21" applyNumberFormat="0" applyFont="0" applyAlignment="0" applyProtection="0"/>
    <xf numFmtId="0" fontId="38" fillId="0" borderId="0"/>
    <xf numFmtId="0" fontId="3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51" borderId="21" applyNumberFormat="0" applyFont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" fillId="83" borderId="7" applyNumberFormat="0" applyFont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103" fillId="87" borderId="8" applyNumberFormat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103" fillId="87" borderId="8" applyNumberFormat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10" fontId="1" fillId="0" borderId="0" applyFont="0" applyFill="0" applyBorder="0" applyAlignment="0" applyProtection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9" fontId="10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68" fillId="0" borderId="0"/>
    <xf numFmtId="9" fontId="38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9" fontId="38" fillId="0" borderId="0" applyFont="0" applyFill="0" applyBorder="0" applyAlignment="0" applyProtection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9" fontId="81" fillId="0" borderId="0" applyFont="0" applyFill="0" applyBorder="0" applyAlignment="0" applyProtection="0"/>
    <xf numFmtId="0" fontId="68" fillId="0" borderId="0"/>
    <xf numFmtId="0" fontId="38" fillId="0" borderId="0"/>
    <xf numFmtId="0" fontId="6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198" fontId="104" fillId="12" borderId="0" applyBorder="0" applyAlignment="0">
      <protection hidden="1"/>
    </xf>
    <xf numFmtId="1" fontId="104" fillId="12" borderId="0">
      <alignment horizontal="center"/>
    </xf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" fillId="13" borderId="11" applyNumberFormat="0">
      <alignment horizontal="center" vertical="center" wrapText="1"/>
    </xf>
    <xf numFmtId="0" fontId="68" fillId="0" borderId="0"/>
    <xf numFmtId="0" fontId="38" fillId="0" borderId="0"/>
    <xf numFmtId="10" fontId="1" fillId="13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176" fontId="1" fillId="13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42" fontId="1" fillId="13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164" fontId="19" fillId="0" borderId="0" applyBorder="0" applyAlignment="0"/>
    <xf numFmtId="0" fontId="38" fillId="0" borderId="0"/>
    <xf numFmtId="0" fontId="68" fillId="0" borderId="0"/>
    <xf numFmtId="0" fontId="38" fillId="0" borderId="0"/>
    <xf numFmtId="177" fontId="1" fillId="0" borderId="0" applyFont="0" applyFill="0" applyAlignment="0">
      <alignment horizontal="right"/>
    </xf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199" fontId="105" fillId="0" borderId="0"/>
    <xf numFmtId="4" fontId="30" fillId="14" borderId="8" applyNumberFormat="0" applyProtection="0">
      <alignment vertical="center"/>
    </xf>
    <xf numFmtId="0" fontId="38" fillId="0" borderId="0"/>
    <xf numFmtId="0" fontId="68" fillId="0" borderId="0"/>
    <xf numFmtId="4" fontId="106" fillId="61" borderId="54" applyNumberFormat="0" applyProtection="0">
      <alignment vertical="center"/>
    </xf>
    <xf numFmtId="4" fontId="107" fillId="14" borderId="8" applyNumberFormat="0" applyProtection="0">
      <alignment vertical="center"/>
    </xf>
    <xf numFmtId="0" fontId="38" fillId="0" borderId="0"/>
    <xf numFmtId="0" fontId="68" fillId="0" borderId="0"/>
    <xf numFmtId="4" fontId="108" fillId="61" borderId="54" applyNumberFormat="0" applyProtection="0">
      <alignment vertical="center"/>
    </xf>
    <xf numFmtId="4" fontId="30" fillId="14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106" fillId="61" borderId="54" applyNumberFormat="0" applyProtection="0">
      <alignment horizontal="left" vertical="center" indent="1"/>
    </xf>
    <xf numFmtId="4" fontId="30" fillId="14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06" fillId="61" borderId="54" applyNumberFormat="0" applyProtection="0">
      <alignment horizontal="left" vertical="top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106" fillId="53" borderId="0" applyNumberFormat="0" applyProtection="0">
      <alignment horizontal="left" vertical="center" indent="1"/>
    </xf>
    <xf numFmtId="4" fontId="30" fillId="94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3" borderId="54" applyNumberFormat="0" applyProtection="0">
      <alignment horizontal="right" vertical="center"/>
    </xf>
    <xf numFmtId="4" fontId="30" fillId="95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9" borderId="54" applyNumberFormat="0" applyProtection="0">
      <alignment horizontal="right" vertical="center"/>
    </xf>
    <xf numFmtId="4" fontId="30" fillId="96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76" borderId="54" applyNumberFormat="0" applyProtection="0">
      <alignment horizontal="right" vertical="center"/>
    </xf>
    <xf numFmtId="4" fontId="30" fillId="97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11" borderId="54" applyNumberFormat="0" applyProtection="0">
      <alignment horizontal="right" vertical="center"/>
    </xf>
    <xf numFmtId="4" fontId="30" fillId="98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66" borderId="54" applyNumberFormat="0" applyProtection="0">
      <alignment horizontal="right" vertical="center"/>
    </xf>
    <xf numFmtId="4" fontId="30" fillId="99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63" borderId="54" applyNumberFormat="0" applyProtection="0">
      <alignment horizontal="right" vertical="center"/>
    </xf>
    <xf numFmtId="4" fontId="30" fillId="100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60" borderId="54" applyNumberFormat="0" applyProtection="0">
      <alignment horizontal="right" vertical="center"/>
    </xf>
    <xf numFmtId="4" fontId="30" fillId="101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102" borderId="54" applyNumberFormat="0" applyProtection="0">
      <alignment horizontal="right" vertical="center"/>
    </xf>
    <xf numFmtId="4" fontId="30" fillId="103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10" borderId="54" applyNumberFormat="0" applyProtection="0">
      <alignment horizontal="right" vertical="center"/>
    </xf>
    <xf numFmtId="4" fontId="106" fillId="104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106" fillId="105" borderId="55" applyNumberFormat="0" applyProtection="0">
      <alignment horizontal="left" vertical="center" indent="1"/>
    </xf>
    <xf numFmtId="4" fontId="30" fillId="18" borderId="56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106" borderId="0" applyNumberFormat="0" applyProtection="0">
      <alignment horizontal="left" vertical="center" indent="1"/>
    </xf>
    <xf numFmtId="4" fontId="109" fillId="107" borderId="0" applyNumberFormat="0" applyProtection="0">
      <alignment horizontal="left" vertical="center" indent="1"/>
    </xf>
    <xf numFmtId="0" fontId="38" fillId="0" borderId="0"/>
    <xf numFmtId="0" fontId="68" fillId="0" borderId="0"/>
    <xf numFmtId="4" fontId="109" fillId="58" borderId="0" applyNumberFormat="0" applyProtection="0">
      <alignment horizontal="left" vertical="center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53" borderId="54" applyNumberFormat="0" applyProtection="0">
      <alignment horizontal="right" vertical="center"/>
    </xf>
    <xf numFmtId="4" fontId="30" fillId="18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106" borderId="0" applyNumberFormat="0" applyProtection="0">
      <alignment horizontal="left" vertical="center" indent="1"/>
    </xf>
    <xf numFmtId="4" fontId="30" fillId="106" borderId="0" applyNumberFormat="0" applyProtection="0">
      <alignment horizontal="left" vertical="center" indent="1"/>
    </xf>
    <xf numFmtId="4" fontId="30" fillId="108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53" borderId="0" applyNumberFormat="0" applyProtection="0">
      <alignment horizontal="left" vertical="center" indent="1"/>
    </xf>
    <xf numFmtId="4" fontId="30" fillId="53" borderId="0" applyNumberFormat="0" applyProtection="0">
      <alignment horizontal="left" vertical="center" indent="1"/>
    </xf>
    <xf numFmtId="0" fontId="1" fillId="108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8" borderId="54" applyNumberFormat="0" applyProtection="0">
      <alignment horizontal="left" vertical="center" indent="1"/>
    </xf>
    <xf numFmtId="0" fontId="1" fillId="108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8" borderId="54" applyNumberFormat="0" applyProtection="0">
      <alignment horizontal="left" vertical="top" indent="1"/>
    </xf>
    <xf numFmtId="0" fontId="1" fillId="109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3" borderId="54" applyNumberFormat="0" applyProtection="0">
      <alignment horizontal="left" vertical="center" indent="1"/>
    </xf>
    <xf numFmtId="0" fontId="1" fillId="109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3" borderId="54" applyNumberFormat="0" applyProtection="0">
      <alignment horizontal="left" vertical="top" indent="1"/>
    </xf>
    <xf numFmtId="0" fontId="1" fillId="12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8" borderId="54" applyNumberFormat="0" applyProtection="0">
      <alignment horizontal="left" vertical="center" indent="1"/>
    </xf>
    <xf numFmtId="0" fontId="1" fillId="12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8" borderId="54" applyNumberFormat="0" applyProtection="0">
      <alignment horizontal="left" vertical="top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106" borderId="54" applyNumberFormat="0" applyProtection="0">
      <alignment horizontal="left" vertical="center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106" borderId="54" applyNumberFormat="0" applyProtection="0">
      <alignment horizontal="left" vertical="top" indent="1"/>
    </xf>
    <xf numFmtId="0" fontId="1" fillId="54" borderId="3" applyNumberFormat="0">
      <protection locked="0"/>
    </xf>
    <xf numFmtId="0" fontId="1" fillId="54" borderId="3" applyNumberFormat="0">
      <protection locked="0"/>
    </xf>
    <xf numFmtId="0" fontId="19" fillId="58" borderId="57" applyBorder="0"/>
    <xf numFmtId="4" fontId="30" fillId="92" borderId="8" applyNumberFormat="0" applyProtection="0">
      <alignment vertical="center"/>
    </xf>
    <xf numFmtId="0" fontId="38" fillId="0" borderId="0"/>
    <xf numFmtId="0" fontId="68" fillId="0" borderId="0"/>
    <xf numFmtId="4" fontId="30" fillId="15" borderId="54" applyNumberFormat="0" applyProtection="0">
      <alignment vertical="center"/>
    </xf>
    <xf numFmtId="4" fontId="107" fillId="92" borderId="8" applyNumberFormat="0" applyProtection="0">
      <alignment vertical="center"/>
    </xf>
    <xf numFmtId="0" fontId="38" fillId="0" borderId="0"/>
    <xf numFmtId="0" fontId="68" fillId="0" borderId="0"/>
    <xf numFmtId="4" fontId="107" fillId="15" borderId="54" applyNumberFormat="0" applyProtection="0">
      <alignment vertical="center"/>
    </xf>
    <xf numFmtId="4" fontId="30" fillId="92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15" borderId="54" applyNumberFormat="0" applyProtection="0">
      <alignment horizontal="left" vertical="center" indent="1"/>
    </xf>
    <xf numFmtId="4" fontId="30" fillId="92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30" fillId="15" borderId="54" applyNumberFormat="0" applyProtection="0">
      <alignment horizontal="left" vertical="top" indent="1"/>
    </xf>
    <xf numFmtId="0" fontId="38" fillId="0" borderId="0"/>
    <xf numFmtId="0" fontId="68" fillId="0" borderId="0"/>
    <xf numFmtId="0" fontId="38" fillId="0" borderId="0"/>
    <xf numFmtId="0" fontId="68" fillId="0" borderId="0"/>
    <xf numFmtId="4" fontId="30" fillId="106" borderId="54" applyNumberFormat="0" applyProtection="0">
      <alignment horizontal="right" vertical="center"/>
    </xf>
    <xf numFmtId="4" fontId="107" fillId="18" borderId="8" applyNumberFormat="0" applyProtection="0">
      <alignment horizontal="right" vertical="center"/>
    </xf>
    <xf numFmtId="0" fontId="38" fillId="0" borderId="0"/>
    <xf numFmtId="0" fontId="68" fillId="0" borderId="0"/>
    <xf numFmtId="4" fontId="107" fillId="106" borderId="54" applyNumberFormat="0" applyProtection="0">
      <alignment horizontal="right" vertical="center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53" borderId="54" applyNumberFormat="0" applyProtection="0">
      <alignment horizontal="left" vertical="center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30" fillId="53" borderId="54" applyNumberFormat="0" applyProtection="0">
      <alignment horizontal="left" vertical="top" indent="1"/>
    </xf>
    <xf numFmtId="0" fontId="110" fillId="0" borderId="0"/>
    <xf numFmtId="0" fontId="38" fillId="0" borderId="0"/>
    <xf numFmtId="0" fontId="68" fillId="0" borderId="0"/>
    <xf numFmtId="4" fontId="111" fillId="110" borderId="0" applyNumberFormat="0" applyProtection="0">
      <alignment horizontal="left" vertical="center" indent="1"/>
    </xf>
    <xf numFmtId="0" fontId="7" fillId="56" borderId="3"/>
    <xf numFmtId="0" fontId="7" fillId="56" borderId="3"/>
    <xf numFmtId="4" fontId="112" fillId="18" borderId="8" applyNumberFormat="0" applyProtection="0">
      <alignment horizontal="right" vertical="center"/>
    </xf>
    <xf numFmtId="0" fontId="38" fillId="0" borderId="0"/>
    <xf numFmtId="0" fontId="68" fillId="0" borderId="0"/>
    <xf numFmtId="4" fontId="112" fillId="106" borderId="54" applyNumberFormat="0" applyProtection="0">
      <alignment horizontal="right" vertical="center"/>
    </xf>
    <xf numFmtId="39" fontId="1" fillId="19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113" fillId="0" borderId="0" applyNumberForma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176" fontId="1" fillId="0" borderId="0">
      <alignment horizontal="left" wrapText="1"/>
    </xf>
    <xf numFmtId="176" fontId="1" fillId="0" borderId="0">
      <alignment horizontal="left" wrapText="1"/>
    </xf>
    <xf numFmtId="0" fontId="68" fillId="0" borderId="0"/>
    <xf numFmtId="166" fontId="1" fillId="0" borderId="0">
      <alignment horizontal="left" wrapText="1"/>
    </xf>
    <xf numFmtId="176" fontId="1" fillId="0" borderId="0">
      <alignment horizontal="left" wrapText="1"/>
    </xf>
    <xf numFmtId="0" fontId="38" fillId="0" borderId="0"/>
    <xf numFmtId="0" fontId="68" fillId="0" borderId="0"/>
    <xf numFmtId="176" fontId="1" fillId="0" borderId="0">
      <alignment horizontal="left" wrapText="1"/>
    </xf>
    <xf numFmtId="0" fontId="68" fillId="0" borderId="0"/>
    <xf numFmtId="166" fontId="1" fillId="0" borderId="0">
      <alignment horizontal="left" wrapText="1"/>
    </xf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200" fontId="1" fillId="0" borderId="0">
      <alignment horizontal="left" wrapText="1"/>
    </xf>
    <xf numFmtId="200" fontId="1" fillId="0" borderId="0">
      <alignment horizontal="left" wrapText="1"/>
    </xf>
    <xf numFmtId="0" fontId="38" fillId="0" borderId="0"/>
    <xf numFmtId="0" fontId="68" fillId="0" borderId="0"/>
    <xf numFmtId="200" fontId="1" fillId="0" borderId="0">
      <alignment horizontal="left" wrapText="1"/>
    </xf>
    <xf numFmtId="0" fontId="38" fillId="0" borderId="0"/>
    <xf numFmtId="0" fontId="68" fillId="0" borderId="0"/>
    <xf numFmtId="200" fontId="1" fillId="0" borderId="0">
      <alignment horizontal="left" wrapText="1"/>
    </xf>
    <xf numFmtId="0" fontId="38" fillId="0" borderId="0"/>
    <xf numFmtId="0" fontId="68" fillId="0" borderId="0"/>
    <xf numFmtId="201" fontId="1" fillId="0" borderId="0">
      <alignment horizontal="left" wrapText="1"/>
    </xf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1" fillId="111" borderId="0" applyNumberFormat="0" applyBorder="0">
      <alignment horizontal="center" wrapText="1"/>
    </xf>
    <xf numFmtId="0" fontId="38" fillId="0" borderId="0"/>
    <xf numFmtId="0" fontId="1" fillId="112" borderId="58" applyNumberFormat="0">
      <alignment wrapText="1"/>
    </xf>
    <xf numFmtId="0" fontId="38" fillId="0" borderId="0"/>
    <xf numFmtId="0" fontId="1" fillId="112" borderId="0" applyNumberFormat="0" applyBorder="0">
      <alignment wrapText="1"/>
    </xf>
    <xf numFmtId="0" fontId="38" fillId="0" borderId="0"/>
    <xf numFmtId="0" fontId="1" fillId="0" borderId="0" applyNumberFormat="0" applyFill="0" applyBorder="0" applyProtection="0">
      <alignment horizontal="right" wrapText="1"/>
    </xf>
    <xf numFmtId="0" fontId="38" fillId="0" borderId="0"/>
    <xf numFmtId="202" fontId="1" fillId="0" borderId="0" applyFill="0" applyBorder="0" applyAlignment="0" applyProtection="0">
      <alignment wrapText="1"/>
    </xf>
    <xf numFmtId="0" fontId="38" fillId="0" borderId="0"/>
    <xf numFmtId="203" fontId="1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 applyNumberFormat="0" applyFill="0" applyBorder="0">
      <alignment horizontal="right" wrapText="1"/>
    </xf>
    <xf numFmtId="0" fontId="38" fillId="0" borderId="0"/>
    <xf numFmtId="17" fontId="1" fillId="0" borderId="0" applyFill="0" applyBorder="0">
      <alignment horizontal="righ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199" fontId="114" fillId="0" borderId="0"/>
    <xf numFmtId="192" fontId="1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199" fontId="115" fillId="113" borderId="0" applyFont="0" applyBorder="0" applyAlignment="0">
      <alignment vertical="top" wrapText="1"/>
    </xf>
    <xf numFmtId="199" fontId="116" fillId="113" borderId="59" applyBorder="0">
      <alignment horizontal="right" vertical="top" wrapText="1"/>
    </xf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113" fillId="0" borderId="0" applyNumberForma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113" fillId="0" borderId="0" applyNumberForma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" fillId="13" borderId="0">
      <alignment horizontal="left" wrapText="1"/>
    </xf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187" fontId="117" fillId="0" borderId="0"/>
    <xf numFmtId="0" fontId="12" fillId="0" borderId="60" applyNumberFormat="0" applyFont="0" applyFill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53" fillId="0" borderId="23" applyNumberFormat="0" applyFill="0" applyAlignment="0" applyProtection="0"/>
    <xf numFmtId="0" fontId="38" fillId="0" borderId="0"/>
    <xf numFmtId="0" fontId="68" fillId="0" borderId="0"/>
    <xf numFmtId="0" fontId="38" fillId="0" borderId="0"/>
    <xf numFmtId="0" fontId="86" fillId="0" borderId="61" applyNumberFormat="0" applyFill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86" fillId="0" borderId="61" applyNumberFormat="0" applyFill="0" applyAlignment="0" applyProtection="0"/>
    <xf numFmtId="0" fontId="38" fillId="0" borderId="0"/>
    <xf numFmtId="0" fontId="68" fillId="0" borderId="0"/>
    <xf numFmtId="0" fontId="38" fillId="0" borderId="0"/>
    <xf numFmtId="187" fontId="19" fillId="0" borderId="62"/>
    <xf numFmtId="196" fontId="79" fillId="0" borderId="62" applyAlignment="0"/>
    <xf numFmtId="197" fontId="79" fillId="0" borderId="62" applyAlignment="0"/>
    <xf numFmtId="199" fontId="79" fillId="0" borderId="62" applyAlignment="0">
      <alignment horizontal="right"/>
    </xf>
    <xf numFmtId="204" fontId="104" fillId="12" borderId="44" applyBorder="0">
      <alignment horizontal="right" vertical="center"/>
      <protection locked="0"/>
    </xf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118" fillId="0" borderId="0" applyNumberForma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118" fillId="0" borderId="0" applyNumberFormat="0" applyFill="0" applyBorder="0" applyAlignment="0" applyProtection="0"/>
    <xf numFmtId="1" fontId="1" fillId="0" borderId="0">
      <alignment horizontal="center"/>
    </xf>
    <xf numFmtId="1" fontId="1" fillId="0" borderId="0">
      <alignment horizontal="center"/>
    </xf>
    <xf numFmtId="4" fontId="10" fillId="0" borderId="0" applyFont="0" applyFill="0" applyBorder="0" applyAlignment="0" applyProtection="0"/>
    <xf numFmtId="8" fontId="1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505"/>
    <xf numFmtId="41" fontId="5" fillId="0" borderId="0" xfId="380" applyNumberFormat="1" applyFont="1" applyFill="1" applyBorder="1"/>
    <xf numFmtId="9" fontId="2" fillId="0" borderId="0" xfId="521"/>
    <xf numFmtId="0" fontId="5" fillId="0" borderId="0" xfId="506" applyFont="1" applyFill="1" applyBorder="1" applyAlignment="1">
      <alignment horizontal="left"/>
    </xf>
    <xf numFmtId="0" fontId="5" fillId="0" borderId="0" xfId="505" applyFont="1" applyFill="1" applyAlignment="1">
      <alignment horizontal="center"/>
    </xf>
    <xf numFmtId="10" fontId="2" fillId="0" borderId="0" xfId="505" applyNumberFormat="1"/>
    <xf numFmtId="0" fontId="2" fillId="0" borderId="0" xfId="505" applyFill="1"/>
    <xf numFmtId="0" fontId="35" fillId="0" borderId="0" xfId="505" applyFont="1"/>
    <xf numFmtId="0" fontId="18" fillId="0" borderId="0" xfId="505" applyFont="1"/>
    <xf numFmtId="166" fontId="36" fillId="0" borderId="0" xfId="482" applyFont="1" applyFill="1" applyAlignment="1">
      <alignment horizontal="centerContinuous"/>
    </xf>
    <xf numFmtId="15" fontId="36" fillId="0" borderId="0" xfId="482" applyNumberFormat="1" applyFont="1" applyFill="1" applyAlignment="1">
      <alignment horizontal="centerContinuous"/>
    </xf>
    <xf numFmtId="18" fontId="36" fillId="0" borderId="0" xfId="482" applyNumberFormat="1" applyFont="1" applyFill="1" applyAlignment="1">
      <alignment horizontal="centerContinuous"/>
    </xf>
    <xf numFmtId="0" fontId="36" fillId="0" borderId="0" xfId="505" applyFont="1" applyFill="1"/>
    <xf numFmtId="166" fontId="35" fillId="0" borderId="0" xfId="482" applyFont="1" applyFill="1" applyAlignment="1">
      <alignment horizontal="left"/>
    </xf>
    <xf numFmtId="0" fontId="8" fillId="0" borderId="0" xfId="505" applyFont="1" applyFill="1" applyAlignment="1">
      <alignment horizontal="center"/>
    </xf>
    <xf numFmtId="0" fontId="36" fillId="0" borderId="0" xfId="505" applyFont="1" applyFill="1" applyAlignment="1" applyProtection="1">
      <alignment horizontal="center"/>
      <protection locked="0"/>
    </xf>
    <xf numFmtId="0" fontId="36" fillId="0" borderId="11" xfId="505" applyFont="1" applyFill="1" applyBorder="1" applyAlignment="1">
      <alignment horizontal="center"/>
    </xf>
    <xf numFmtId="0" fontId="36" fillId="0" borderId="11" xfId="505" applyFont="1" applyFill="1" applyBorder="1"/>
    <xf numFmtId="0" fontId="8" fillId="0" borderId="0" xfId="505" applyFont="1" applyFill="1"/>
    <xf numFmtId="166" fontId="37" fillId="0" borderId="0" xfId="482" applyFont="1" applyAlignment="1">
      <alignment horizontal="left"/>
    </xf>
    <xf numFmtId="0" fontId="35" fillId="0" borderId="0" xfId="505" applyFont="1" applyFill="1"/>
    <xf numFmtId="166" fontId="8" fillId="0" borderId="0" xfId="482" applyFont="1" applyAlignment="1">
      <alignment horizontal="left" indent="2"/>
    </xf>
    <xf numFmtId="166" fontId="8" fillId="0" borderId="0" xfId="482" applyFont="1" applyAlignment="1">
      <alignment horizontal="left"/>
    </xf>
    <xf numFmtId="0" fontId="8" fillId="0" borderId="0" xfId="505" applyFont="1" applyFill="1" applyAlignment="1">
      <alignment horizontal="left" indent="2"/>
    </xf>
    <xf numFmtId="166" fontId="8" fillId="0" borderId="0" xfId="482" applyFont="1" applyAlignment="1">
      <alignment horizontal="left" indent="1"/>
    </xf>
    <xf numFmtId="166" fontId="8" fillId="0" borderId="0" xfId="482" applyFont="1" applyFill="1" applyAlignment="1">
      <alignment horizontal="left"/>
    </xf>
    <xf numFmtId="166" fontId="8" fillId="0" borderId="0" xfId="482" quotePrefix="1" applyFont="1" applyFill="1" applyAlignment="1">
      <alignment horizontal="left"/>
    </xf>
    <xf numFmtId="0" fontId="8" fillId="0" borderId="0" xfId="506" applyFont="1" applyFill="1" applyBorder="1" applyAlignment="1">
      <alignment horizontal="left"/>
    </xf>
    <xf numFmtId="166" fontId="36" fillId="0" borderId="0" xfId="482" applyFont="1" applyFill="1" applyAlignment="1">
      <alignment horizontal="left" indent="1"/>
    </xf>
    <xf numFmtId="0" fontId="8" fillId="0" borderId="0" xfId="505" applyFont="1" applyFill="1" applyAlignment="1"/>
    <xf numFmtId="10" fontId="8" fillId="0" borderId="0" xfId="505" applyNumberFormat="1" applyFont="1" applyFill="1" applyBorder="1"/>
    <xf numFmtId="41" fontId="0" fillId="0" borderId="0" xfId="0" applyNumberFormat="1"/>
    <xf numFmtId="0" fontId="55" fillId="0" borderId="0" xfId="505" applyFont="1"/>
    <xf numFmtId="0" fontId="3" fillId="0" borderId="0" xfId="505" applyFont="1" applyFill="1"/>
    <xf numFmtId="0" fontId="56" fillId="0" borderId="0" xfId="505" applyFont="1" applyFill="1"/>
    <xf numFmtId="0" fontId="56" fillId="0" borderId="0" xfId="505" applyFont="1"/>
    <xf numFmtId="0" fontId="57" fillId="0" borderId="0" xfId="505" applyFont="1" applyFill="1"/>
    <xf numFmtId="0" fontId="58" fillId="0" borderId="0" xfId="0" applyNumberFormat="1" applyFont="1" applyFill="1" applyAlignment="1">
      <alignment horizontal="right"/>
    </xf>
    <xf numFmtId="166" fontId="3" fillId="0" borderId="0" xfId="576" applyFont="1" applyFill="1" applyAlignment="1">
      <alignment horizontal="left"/>
    </xf>
    <xf numFmtId="166" fontId="1" fillId="0" borderId="0" xfId="576" applyFont="1" applyFill="1" applyAlignment="1">
      <alignment horizontal="left"/>
    </xf>
    <xf numFmtId="166" fontId="1" fillId="0" borderId="0" xfId="576" applyFont="1" applyFill="1" applyAlignment="1">
      <alignment horizontal="right"/>
    </xf>
    <xf numFmtId="9" fontId="1" fillId="0" borderId="0" xfId="577" applyFont="1" applyFill="1" applyAlignment="1">
      <alignment horizontal="left"/>
    </xf>
    <xf numFmtId="0" fontId="1" fillId="0" borderId="0" xfId="578" applyFont="1" applyFill="1"/>
    <xf numFmtId="0" fontId="1" fillId="0" borderId="0" xfId="578" applyFont="1"/>
    <xf numFmtId="166" fontId="60" fillId="0" borderId="0" xfId="576" applyFont="1" applyFill="1" applyAlignment="1">
      <alignment horizontal="left"/>
    </xf>
    <xf numFmtId="0" fontId="1" fillId="0" borderId="0" xfId="578" applyFont="1" applyFill="1" applyAlignment="1">
      <alignment horizontal="center"/>
    </xf>
    <xf numFmtId="0" fontId="1" fillId="0" borderId="0" xfId="578" applyFont="1" applyFill="1" applyAlignment="1">
      <alignment horizontal="center" wrapText="1"/>
    </xf>
    <xf numFmtId="164" fontId="1" fillId="0" borderId="0" xfId="579" applyNumberFormat="1" applyFont="1" applyFill="1" applyAlignment="1">
      <alignment horizontal="left"/>
    </xf>
    <xf numFmtId="13" fontId="1" fillId="0" borderId="0" xfId="578" applyNumberFormat="1" applyFont="1" applyFill="1"/>
    <xf numFmtId="0" fontId="1" fillId="0" borderId="0" xfId="578" applyFont="1" applyFill="1" applyAlignment="1">
      <alignment horizontal="right"/>
    </xf>
    <xf numFmtId="181" fontId="60" fillId="0" borderId="25" xfId="576" applyNumberFormat="1" applyFont="1" applyFill="1" applyBorder="1" applyAlignment="1">
      <alignment horizontal="left"/>
    </xf>
    <xf numFmtId="6" fontId="60" fillId="0" borderId="0" xfId="580" applyNumberFormat="1" applyFont="1" applyFill="1" applyAlignment="1"/>
    <xf numFmtId="165" fontId="1" fillId="0" borderId="0" xfId="576" applyNumberFormat="1" applyFont="1" applyFill="1" applyAlignment="1">
      <alignment horizontal="left"/>
    </xf>
    <xf numFmtId="0" fontId="1" fillId="0" borderId="0" xfId="578" applyFont="1" applyFill="1" applyBorder="1"/>
    <xf numFmtId="0" fontId="1" fillId="0" borderId="0" xfId="576" applyNumberFormat="1" applyFont="1" applyFill="1" applyAlignment="1"/>
    <xf numFmtId="0" fontId="3" fillId="0" borderId="0" xfId="576" applyNumberFormat="1" applyFont="1" applyFill="1" applyBorder="1" applyAlignment="1"/>
    <xf numFmtId="0" fontId="1" fillId="0" borderId="0" xfId="576" applyNumberFormat="1" applyFont="1" applyAlignment="1"/>
    <xf numFmtId="0" fontId="3" fillId="0" borderId="28" xfId="576" applyNumberFormat="1" applyFont="1" applyBorder="1" applyAlignment="1">
      <alignment horizontal="center"/>
    </xf>
    <xf numFmtId="0" fontId="3" fillId="0" borderId="29" xfId="576" applyNumberFormat="1" applyFont="1" applyBorder="1" applyAlignment="1">
      <alignment horizontal="centerContinuous" vertical="center"/>
    </xf>
    <xf numFmtId="0" fontId="3" fillId="0" borderId="30" xfId="576" applyNumberFormat="1" applyFont="1" applyBorder="1" applyAlignment="1">
      <alignment horizontal="centerContinuous" vertical="center"/>
    </xf>
    <xf numFmtId="166" fontId="3" fillId="0" borderId="28" xfId="576" applyFont="1" applyBorder="1" applyAlignment="1">
      <alignment horizontal="center"/>
    </xf>
    <xf numFmtId="0" fontId="3" fillId="0" borderId="31" xfId="576" applyNumberFormat="1" applyFont="1" applyBorder="1" applyAlignment="1">
      <alignment horizontal="center"/>
    </xf>
    <xf numFmtId="0" fontId="3" fillId="0" borderId="32" xfId="576" applyNumberFormat="1" applyFont="1" applyFill="1" applyBorder="1" applyAlignment="1">
      <alignment horizontal="centerContinuous" vertical="center"/>
    </xf>
    <xf numFmtId="0" fontId="3" fillId="0" borderId="33" xfId="576" applyNumberFormat="1" applyFont="1" applyFill="1" applyBorder="1" applyAlignment="1">
      <alignment horizontal="centerContinuous" vertical="center"/>
    </xf>
    <xf numFmtId="0" fontId="3" fillId="0" borderId="32" xfId="576" applyNumberFormat="1" applyFont="1" applyFill="1" applyBorder="1" applyAlignment="1">
      <alignment horizontal="center"/>
    </xf>
    <xf numFmtId="0" fontId="3" fillId="0" borderId="33" xfId="576" applyNumberFormat="1" applyFont="1" applyFill="1" applyBorder="1" applyAlignment="1">
      <alignment horizontal="center"/>
    </xf>
    <xf numFmtId="166" fontId="3" fillId="0" borderId="31" xfId="576" applyFont="1" applyFill="1" applyBorder="1" applyAlignment="1">
      <alignment horizontal="center"/>
    </xf>
    <xf numFmtId="0" fontId="1" fillId="0" borderId="31" xfId="576" applyNumberFormat="1" applyFont="1" applyBorder="1" applyAlignment="1"/>
    <xf numFmtId="0" fontId="3" fillId="0" borderId="32" xfId="576" applyNumberFormat="1" applyFont="1" applyBorder="1" applyAlignment="1">
      <alignment horizontal="center"/>
    </xf>
    <xf numFmtId="0" fontId="3" fillId="0" borderId="33" xfId="576" applyNumberFormat="1" applyFont="1" applyBorder="1" applyAlignment="1">
      <alignment horizontal="center"/>
    </xf>
    <xf numFmtId="166" fontId="3" fillId="0" borderId="31" xfId="576" applyFont="1" applyBorder="1" applyAlignment="1">
      <alignment horizontal="center"/>
    </xf>
    <xf numFmtId="9" fontId="3" fillId="0" borderId="31" xfId="576" applyNumberFormat="1" applyFont="1" applyBorder="1" applyAlignment="1">
      <alignment horizontal="center"/>
    </xf>
    <xf numFmtId="0" fontId="3" fillId="0" borderId="34" xfId="576" applyNumberFormat="1" applyFont="1" applyBorder="1" applyAlignment="1">
      <alignment horizontal="center"/>
    </xf>
    <xf numFmtId="0" fontId="3" fillId="0" borderId="35" xfId="576" applyNumberFormat="1" applyFont="1" applyBorder="1" applyAlignment="1">
      <alignment horizontal="center"/>
    </xf>
    <xf numFmtId="0" fontId="3" fillId="0" borderId="36" xfId="576" applyNumberFormat="1" applyFont="1" applyBorder="1" applyAlignment="1">
      <alignment horizontal="center"/>
    </xf>
    <xf numFmtId="0" fontId="3" fillId="0" borderId="35" xfId="576" applyNumberFormat="1" applyFont="1" applyFill="1" applyBorder="1" applyAlignment="1">
      <alignment horizontal="center"/>
    </xf>
    <xf numFmtId="0" fontId="3" fillId="0" borderId="36" xfId="576" applyNumberFormat="1" applyFont="1" applyFill="1" applyBorder="1" applyAlignment="1">
      <alignment horizontal="center"/>
    </xf>
    <xf numFmtId="166" fontId="3" fillId="0" borderId="34" xfId="576" applyFont="1" applyBorder="1" applyAlignment="1">
      <alignment horizontal="center"/>
    </xf>
    <xf numFmtId="9" fontId="3" fillId="0" borderId="34" xfId="576" applyNumberFormat="1" applyFont="1" applyBorder="1" applyAlignment="1">
      <alignment horizontal="center"/>
    </xf>
    <xf numFmtId="166" fontId="3" fillId="0" borderId="34" xfId="576" quotePrefix="1" applyFont="1" applyFill="1" applyBorder="1" applyAlignment="1">
      <alignment horizontal="center"/>
    </xf>
    <xf numFmtId="181" fontId="1" fillId="0" borderId="37" xfId="576" applyNumberFormat="1" applyFont="1" applyFill="1" applyBorder="1" applyAlignment="1">
      <alignment horizontal="right"/>
    </xf>
    <xf numFmtId="41" fontId="1" fillId="0" borderId="25" xfId="576" applyNumberFormat="1" applyFont="1" applyFill="1" applyBorder="1" applyAlignment="1"/>
    <xf numFmtId="41" fontId="1" fillId="0" borderId="38" xfId="576" applyNumberFormat="1" applyFont="1" applyFill="1" applyBorder="1" applyAlignment="1"/>
    <xf numFmtId="41" fontId="1" fillId="0" borderId="0" xfId="576" applyNumberFormat="1" applyFont="1" applyFill="1" applyAlignment="1"/>
    <xf numFmtId="41" fontId="1" fillId="0" borderId="0" xfId="576" applyNumberFormat="1" applyFont="1" applyFill="1" applyBorder="1" applyAlignment="1"/>
    <xf numFmtId="41" fontId="1" fillId="0" borderId="39" xfId="576" applyNumberFormat="1" applyFont="1" applyFill="1" applyBorder="1" applyAlignment="1"/>
    <xf numFmtId="12" fontId="1" fillId="0" borderId="0" xfId="576" applyNumberFormat="1" applyFont="1" applyFill="1" applyAlignment="1"/>
    <xf numFmtId="41" fontId="1" fillId="0" borderId="0" xfId="576" applyNumberFormat="1" applyFont="1" applyAlignment="1"/>
    <xf numFmtId="183" fontId="3" fillId="0" borderId="37" xfId="576" applyNumberFormat="1" applyFont="1" applyBorder="1" applyAlignment="1">
      <alignment horizontal="center"/>
    </xf>
    <xf numFmtId="183" fontId="3" fillId="0" borderId="40" xfId="576" applyNumberFormat="1" applyFont="1" applyBorder="1" applyAlignment="1">
      <alignment horizontal="center"/>
    </xf>
    <xf numFmtId="41" fontId="3" fillId="0" borderId="41" xfId="576" applyNumberFormat="1" applyFont="1" applyBorder="1" applyAlignment="1"/>
    <xf numFmtId="41" fontId="1" fillId="52" borderId="41" xfId="576" applyNumberFormat="1" applyFont="1" applyFill="1" applyBorder="1" applyAlignment="1"/>
    <xf numFmtId="41" fontId="3" fillId="52" borderId="41" xfId="576" applyNumberFormat="1" applyFont="1" applyFill="1" applyBorder="1" applyAlignment="1"/>
    <xf numFmtId="41" fontId="3" fillId="52" borderId="42" xfId="576" applyNumberFormat="1" applyFont="1" applyFill="1" applyBorder="1" applyAlignment="1"/>
    <xf numFmtId="0" fontId="3" fillId="0" borderId="26" xfId="576" applyNumberFormat="1" applyFont="1" applyFill="1" applyBorder="1" applyAlignment="1"/>
    <xf numFmtId="0" fontId="3" fillId="0" borderId="26" xfId="581" applyNumberFormat="1" applyFont="1" applyFill="1" applyBorder="1" applyAlignment="1">
      <alignment horizontal="center"/>
    </xf>
    <xf numFmtId="0" fontId="3" fillId="0" borderId="27" xfId="576" applyNumberFormat="1" applyFont="1" applyFill="1" applyBorder="1" applyAlignment="1"/>
    <xf numFmtId="182" fontId="3" fillId="0" borderId="27" xfId="582" applyNumberFormat="1" applyFont="1" applyFill="1" applyBorder="1" applyAlignment="1">
      <alignment horizontal="center"/>
    </xf>
    <xf numFmtId="182" fontId="3" fillId="0" borderId="0" xfId="582" applyNumberFormat="1" applyFont="1" applyFill="1" applyBorder="1" applyAlignment="1">
      <alignment horizontal="center"/>
    </xf>
    <xf numFmtId="10" fontId="3" fillId="0" borderId="27" xfId="582" applyNumberFormat="1" applyFont="1" applyFill="1" applyBorder="1" applyAlignment="1">
      <alignment horizontal="center"/>
    </xf>
    <xf numFmtId="43" fontId="0" fillId="0" borderId="0" xfId="0" applyNumberFormat="1"/>
    <xf numFmtId="166" fontId="3" fillId="0" borderId="0" xfId="5448" applyNumberFormat="1" applyFont="1" applyFill="1" applyAlignment="1">
      <alignment horizontal="left"/>
    </xf>
    <xf numFmtId="0" fontId="38" fillId="0" borderId="0" xfId="5448" applyNumberFormat="1" applyFill="1" applyAlignment="1"/>
    <xf numFmtId="166" fontId="1" fillId="0" borderId="0" xfId="5448" applyNumberFormat="1" applyFont="1" applyFill="1" applyAlignment="1">
      <alignment horizontal="left"/>
    </xf>
    <xf numFmtId="0" fontId="38" fillId="0" borderId="0" xfId="5448" applyNumberFormat="1" applyAlignment="1"/>
    <xf numFmtId="166" fontId="29" fillId="0" borderId="0" xfId="5448" applyNumberFormat="1" applyFont="1" applyFill="1" applyAlignment="1">
      <alignment horizontal="left"/>
    </xf>
    <xf numFmtId="0" fontId="38" fillId="0" borderId="26" xfId="5448" applyNumberFormat="1" applyFill="1" applyBorder="1" applyAlignment="1">
      <alignment horizontal="center"/>
    </xf>
    <xf numFmtId="166" fontId="1" fillId="0" borderId="63" xfId="5448" applyNumberFormat="1" applyFont="1" applyFill="1" applyBorder="1" applyAlignment="1">
      <alignment horizontal="centerContinuous"/>
    </xf>
    <xf numFmtId="166" fontId="1" fillId="0" borderId="2" xfId="5448" applyNumberFormat="1" applyFont="1" applyFill="1" applyBorder="1" applyAlignment="1">
      <alignment horizontal="centerContinuous"/>
    </xf>
    <xf numFmtId="166" fontId="1" fillId="0" borderId="64" xfId="5448" applyNumberFormat="1" applyFont="1" applyFill="1" applyBorder="1" applyAlignment="1">
      <alignment horizontal="centerContinuous"/>
    </xf>
    <xf numFmtId="0" fontId="38" fillId="0" borderId="65" xfId="5448" applyNumberFormat="1" applyFill="1" applyBorder="1" applyAlignment="1">
      <alignment horizontal="center"/>
    </xf>
    <xf numFmtId="166" fontId="1" fillId="0" borderId="49" xfId="6363" applyFont="1" applyFill="1" applyBorder="1" applyAlignment="1">
      <alignment horizontal="left"/>
    </xf>
    <xf numFmtId="166" fontId="1" fillId="0" borderId="2" xfId="6363" applyFont="1" applyFill="1" applyBorder="1" applyAlignment="1">
      <alignment horizontal="centerContinuous"/>
    </xf>
    <xf numFmtId="166" fontId="1" fillId="0" borderId="64" xfId="6363" applyFont="1" applyFill="1" applyBorder="1" applyAlignment="1">
      <alignment horizontal="centerContinuous"/>
    </xf>
    <xf numFmtId="166" fontId="1" fillId="0" borderId="63" xfId="6363" applyFont="1" applyFill="1" applyBorder="1" applyAlignment="1">
      <alignment horizontal="centerContinuous"/>
    </xf>
    <xf numFmtId="166" fontId="1" fillId="0" borderId="66" xfId="6363" applyFont="1" applyFill="1" applyBorder="1" applyAlignment="1">
      <alignment horizontal="left"/>
    </xf>
    <xf numFmtId="166" fontId="1" fillId="0" borderId="44" xfId="6363" applyFont="1" applyFill="1" applyBorder="1" applyAlignment="1">
      <alignment horizontal="left"/>
    </xf>
    <xf numFmtId="166" fontId="1" fillId="0" borderId="0" xfId="6363" applyFont="1" applyFill="1" applyBorder="1" applyAlignment="1">
      <alignment horizontal="left"/>
    </xf>
    <xf numFmtId="166" fontId="1" fillId="0" borderId="39" xfId="6363" applyFont="1" applyFill="1" applyBorder="1" applyAlignment="1">
      <alignment horizontal="center"/>
    </xf>
    <xf numFmtId="166" fontId="1" fillId="0" borderId="44" xfId="6363" applyFont="1" applyFill="1" applyBorder="1" applyAlignment="1">
      <alignment horizontal="centerContinuous"/>
    </xf>
    <xf numFmtId="166" fontId="1" fillId="0" borderId="0" xfId="6363" applyFont="1" applyFill="1" applyBorder="1" applyAlignment="1">
      <alignment horizontal="centerContinuous"/>
    </xf>
    <xf numFmtId="166" fontId="1" fillId="0" borderId="39" xfId="6363" applyFont="1" applyFill="1" applyBorder="1" applyAlignment="1">
      <alignment horizontal="left"/>
    </xf>
    <xf numFmtId="166" fontId="1" fillId="0" borderId="44" xfId="6363" applyFont="1" applyFill="1" applyBorder="1" applyAlignment="1">
      <alignment horizontal="center"/>
    </xf>
    <xf numFmtId="166" fontId="1" fillId="0" borderId="0" xfId="6363" applyFont="1" applyFill="1" applyBorder="1" applyAlignment="1">
      <alignment horizontal="center"/>
    </xf>
    <xf numFmtId="166" fontId="1" fillId="0" borderId="67" xfId="6363" applyFont="1" applyFill="1" applyBorder="1" applyAlignment="1">
      <alignment horizontal="center"/>
    </xf>
    <xf numFmtId="166" fontId="1" fillId="0" borderId="11" xfId="6363" applyFont="1" applyFill="1" applyBorder="1" applyAlignment="1">
      <alignment horizontal="center"/>
    </xf>
    <xf numFmtId="166" fontId="1" fillId="0" borderId="68" xfId="6363" applyFont="1" applyFill="1" applyBorder="1" applyAlignment="1">
      <alignment horizontal="center"/>
    </xf>
    <xf numFmtId="0" fontId="1" fillId="0" borderId="44" xfId="6363" applyNumberFormat="1" applyFont="1" applyFill="1" applyBorder="1" applyAlignment="1">
      <alignment horizontal="center" vertical="top"/>
    </xf>
    <xf numFmtId="17" fontId="1" fillId="0" borderId="0" xfId="6363" applyNumberFormat="1" applyFont="1" applyFill="1" applyBorder="1" applyAlignment="1">
      <alignment horizontal="center" vertical="top"/>
    </xf>
    <xf numFmtId="41" fontId="1" fillId="0" borderId="0" xfId="6363" applyNumberFormat="1" applyFont="1" applyFill="1" applyBorder="1" applyAlignment="1">
      <alignment horizontal="center" vertical="top"/>
    </xf>
    <xf numFmtId="41" fontId="1" fillId="0" borderId="39" xfId="6363" applyNumberFormat="1" applyFont="1" applyFill="1" applyBorder="1" applyAlignment="1">
      <alignment horizontal="center" vertical="top"/>
    </xf>
    <xf numFmtId="37" fontId="1" fillId="0" borderId="0" xfId="6363" applyNumberFormat="1" applyFont="1" applyFill="1" applyBorder="1" applyAlignment="1">
      <alignment horizontal="center" vertical="top"/>
    </xf>
    <xf numFmtId="166" fontId="1" fillId="0" borderId="0" xfId="5448" applyNumberFormat="1" applyFont="1" applyFill="1" applyAlignment="1">
      <alignment horizontal="center"/>
    </xf>
    <xf numFmtId="0" fontId="38" fillId="0" borderId="27" xfId="5448" applyNumberFormat="1" applyFill="1" applyBorder="1" applyAlignment="1">
      <alignment horizontal="center"/>
    </xf>
    <xf numFmtId="0" fontId="1" fillId="0" borderId="67" xfId="6363" applyNumberFormat="1" applyFont="1" applyFill="1" applyBorder="1" applyAlignment="1">
      <alignment horizontal="center"/>
    </xf>
    <xf numFmtId="17" fontId="1" fillId="0" borderId="11" xfId="6363" applyNumberFormat="1" applyFont="1" applyFill="1" applyBorder="1" applyAlignment="1">
      <alignment horizontal="center"/>
    </xf>
    <xf numFmtId="41" fontId="1" fillId="0" borderId="11" xfId="6363" applyNumberFormat="1" applyFont="1" applyFill="1" applyBorder="1" applyAlignment="1">
      <alignment horizontal="center"/>
    </xf>
    <xf numFmtId="41" fontId="1" fillId="0" borderId="68" xfId="6363" applyNumberFormat="1" applyFont="1" applyFill="1" applyBorder="1" applyAlignment="1">
      <alignment horizontal="center"/>
    </xf>
    <xf numFmtId="37" fontId="1" fillId="0" borderId="11" xfId="6363" applyNumberFormat="1" applyFont="1" applyFill="1" applyBorder="1" applyAlignment="1">
      <alignment horizontal="center"/>
    </xf>
    <xf numFmtId="41" fontId="1" fillId="0" borderId="11" xfId="6363" applyNumberFormat="1" applyFont="1" applyFill="1" applyBorder="1" applyAlignment="1">
      <alignment horizontal="left"/>
    </xf>
    <xf numFmtId="0" fontId="1" fillId="0" borderId="44" xfId="6363" applyNumberFormat="1" applyFont="1" applyFill="1" applyBorder="1" applyAlignment="1">
      <alignment horizontal="center"/>
    </xf>
    <xf numFmtId="17" fontId="1" fillId="0" borderId="0" xfId="6363" applyNumberFormat="1" applyFont="1" applyFill="1" applyBorder="1" applyAlignment="1">
      <alignment horizontal="center"/>
    </xf>
    <xf numFmtId="41" fontId="1" fillId="0" borderId="0" xfId="6363" applyNumberFormat="1" applyFont="1" applyFill="1" applyBorder="1" applyAlignment="1">
      <alignment horizontal="left"/>
    </xf>
    <xf numFmtId="41" fontId="1" fillId="0" borderId="39" xfId="6363" applyNumberFormat="1" applyFont="1" applyFill="1" applyBorder="1" applyAlignment="1">
      <alignment horizontal="left"/>
    </xf>
    <xf numFmtId="37" fontId="1" fillId="0" borderId="44" xfId="6363" applyNumberFormat="1" applyFont="1" applyFill="1" applyBorder="1" applyAlignment="1">
      <alignment horizontal="center"/>
    </xf>
    <xf numFmtId="37" fontId="1" fillId="0" borderId="0" xfId="6363" applyNumberFormat="1" applyFont="1" applyFill="1" applyBorder="1" applyAlignment="1">
      <alignment horizontal="center"/>
    </xf>
    <xf numFmtId="42" fontId="1" fillId="0" borderId="39" xfId="6363" applyNumberFormat="1" applyFont="1" applyFill="1" applyBorder="1" applyAlignment="1">
      <alignment horizontal="left"/>
    </xf>
    <xf numFmtId="0" fontId="1" fillId="0" borderId="69" xfId="6363" applyNumberFormat="1" applyFont="1" applyFill="1" applyBorder="1" applyAlignment="1">
      <alignment horizontal="center"/>
    </xf>
    <xf numFmtId="41" fontId="1" fillId="0" borderId="10" xfId="6363" applyNumberFormat="1" applyFont="1" applyFill="1" applyBorder="1" applyAlignment="1">
      <alignment horizontal="left"/>
    </xf>
    <xf numFmtId="37" fontId="1" fillId="0" borderId="0" xfId="6363" applyNumberFormat="1" applyFont="1" applyFill="1" applyBorder="1" applyAlignment="1">
      <alignment horizontal="left"/>
    </xf>
    <xf numFmtId="166" fontId="120" fillId="0" borderId="0" xfId="5448" applyNumberFormat="1" applyFont="1" applyFill="1" applyBorder="1" applyAlignment="1">
      <alignment horizontal="right"/>
    </xf>
    <xf numFmtId="41" fontId="120" fillId="0" borderId="0" xfId="6363" applyNumberFormat="1" applyFont="1" applyFill="1" applyBorder="1" applyAlignment="1">
      <alignment horizontal="left"/>
    </xf>
    <xf numFmtId="41" fontId="3" fillId="0" borderId="0" xfId="6363" applyNumberFormat="1" applyFont="1" applyFill="1" applyBorder="1" applyAlignment="1">
      <alignment horizontal="left"/>
    </xf>
    <xf numFmtId="42" fontId="1" fillId="0" borderId="70" xfId="6363" applyNumberFormat="1" applyFont="1" applyFill="1" applyBorder="1" applyAlignment="1">
      <alignment horizontal="left"/>
    </xf>
    <xf numFmtId="42" fontId="3" fillId="0" borderId="24" xfId="6363" applyNumberFormat="1" applyFont="1" applyFill="1" applyBorder="1" applyAlignment="1">
      <alignment horizontal="left"/>
    </xf>
    <xf numFmtId="166" fontId="1" fillId="0" borderId="67" xfId="5448" applyNumberFormat="1" applyFont="1" applyFill="1" applyBorder="1" applyAlignment="1">
      <alignment horizontal="left"/>
    </xf>
    <xf numFmtId="166" fontId="1" fillId="0" borderId="11" xfId="5448" applyNumberFormat="1" applyFont="1" applyFill="1" applyBorder="1" applyAlignment="1">
      <alignment horizontal="left"/>
    </xf>
    <xf numFmtId="166" fontId="120" fillId="0" borderId="11" xfId="5448" applyNumberFormat="1" applyFont="1" applyFill="1" applyBorder="1" applyAlignment="1">
      <alignment horizontal="right"/>
    </xf>
    <xf numFmtId="164" fontId="120" fillId="0" borderId="68" xfId="5030" applyNumberFormat="1" applyFont="1" applyFill="1" applyBorder="1" applyAlignment="1">
      <alignment horizontal="left"/>
    </xf>
    <xf numFmtId="166" fontId="1" fillId="0" borderId="68" xfId="5448" applyNumberFormat="1" applyFont="1" applyFill="1" applyBorder="1" applyAlignment="1">
      <alignment horizontal="left"/>
    </xf>
    <xf numFmtId="42" fontId="61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0" fontId="0" fillId="0" borderId="0" xfId="0" applyFill="1"/>
    <xf numFmtId="10" fontId="117" fillId="0" borderId="0" xfId="575" applyNumberFormat="1" applyFont="1" applyFill="1" applyBorder="1"/>
    <xf numFmtId="0" fontId="0" fillId="0" borderId="0" xfId="0" applyFill="1" applyBorder="1"/>
    <xf numFmtId="0" fontId="0" fillId="0" borderId="0" xfId="0" applyBorder="1"/>
    <xf numFmtId="10" fontId="3" fillId="0" borderId="0" xfId="0" applyNumberFormat="1" applyFont="1" applyBorder="1"/>
    <xf numFmtId="10" fontId="3" fillId="0" borderId="0" xfId="0" applyNumberFormat="1" applyFont="1"/>
    <xf numFmtId="0" fontId="3" fillId="0" borderId="0" xfId="0" applyFont="1" applyBorder="1"/>
    <xf numFmtId="41" fontId="1" fillId="0" borderId="41" xfId="576" applyNumberFormat="1" applyFont="1" applyBorder="1" applyAlignment="1"/>
    <xf numFmtId="41" fontId="1" fillId="0" borderId="42" xfId="576" applyNumberFormat="1" applyFont="1" applyBorder="1" applyAlignment="1"/>
    <xf numFmtId="41" fontId="1" fillId="52" borderId="25" xfId="576" applyNumberFormat="1" applyFont="1" applyFill="1" applyBorder="1" applyAlignment="1"/>
    <xf numFmtId="41" fontId="3" fillId="0" borderId="25" xfId="576" applyNumberFormat="1" applyFont="1" applyBorder="1" applyAlignment="1"/>
    <xf numFmtId="183" fontId="3" fillId="0" borderId="71" xfId="576" applyNumberFormat="1" applyFont="1" applyBorder="1" applyAlignment="1">
      <alignment horizontal="center"/>
    </xf>
    <xf numFmtId="41" fontId="1" fillId="0" borderId="72" xfId="576" applyNumberFormat="1" applyFont="1" applyBorder="1" applyAlignment="1"/>
    <xf numFmtId="41" fontId="1" fillId="0" borderId="73" xfId="576" applyNumberFormat="1" applyFont="1" applyBorder="1" applyAlignment="1"/>
    <xf numFmtId="181" fontId="1" fillId="0" borderId="0" xfId="576" applyNumberFormat="1" applyFont="1" applyFill="1" applyBorder="1" applyAlignment="1">
      <alignment horizontal="right"/>
    </xf>
    <xf numFmtId="17" fontId="0" fillId="0" borderId="0" xfId="0" applyNumberFormat="1"/>
    <xf numFmtId="42" fontId="5" fillId="0" borderId="0" xfId="505" applyNumberFormat="1" applyFont="1" applyFill="1"/>
    <xf numFmtId="41" fontId="5" fillId="0" borderId="0" xfId="505" applyNumberFormat="1" applyFont="1" applyFill="1"/>
    <xf numFmtId="0" fontId="5" fillId="0" borderId="0" xfId="505" applyFont="1" applyFill="1"/>
    <xf numFmtId="42" fontId="5" fillId="0" borderId="10" xfId="505" applyNumberFormat="1" applyFont="1" applyFill="1" applyBorder="1"/>
    <xf numFmtId="41" fontId="5" fillId="0" borderId="0" xfId="505" applyNumberFormat="1" applyFont="1" applyFill="1" applyBorder="1"/>
    <xf numFmtId="165" fontId="5" fillId="0" borderId="0" xfId="482" applyNumberFormat="1" applyFont="1" applyFill="1" applyBorder="1" applyAlignment="1"/>
    <xf numFmtId="42" fontId="38" fillId="0" borderId="0" xfId="5448" applyNumberFormat="1" applyFill="1" applyAlignment="1"/>
    <xf numFmtId="42" fontId="38" fillId="0" borderId="0" xfId="5448" applyNumberFormat="1" applyAlignment="1"/>
    <xf numFmtId="0" fontId="3" fillId="0" borderId="74" xfId="576" applyNumberFormat="1" applyFont="1" applyBorder="1" applyAlignment="1">
      <alignment horizontal="centerContinuous" vertical="center"/>
    </xf>
    <xf numFmtId="0" fontId="3" fillId="0" borderId="0" xfId="576" applyNumberFormat="1" applyFont="1" applyFill="1" applyBorder="1" applyAlignment="1">
      <alignment horizontal="centerContinuous" vertical="center"/>
    </xf>
    <xf numFmtId="0" fontId="0" fillId="114" borderId="0" xfId="0" applyFill="1"/>
    <xf numFmtId="10" fontId="38" fillId="0" borderId="0" xfId="5448" applyNumberFormat="1" applyFill="1" applyAlignment="1"/>
    <xf numFmtId="10" fontId="38" fillId="0" borderId="0" xfId="5448" applyNumberFormat="1" applyAlignment="1"/>
    <xf numFmtId="42" fontId="0" fillId="0" borderId="0" xfId="0" applyNumberFormat="1"/>
    <xf numFmtId="182" fontId="0" fillId="0" borderId="0" xfId="0" applyNumberFormat="1"/>
    <xf numFmtId="41" fontId="0" fillId="0" borderId="0" xfId="0" applyNumberFormat="1" applyFill="1" applyBorder="1"/>
    <xf numFmtId="0" fontId="57" fillId="0" borderId="0" xfId="0" applyFont="1"/>
    <xf numFmtId="0" fontId="0" fillId="0" borderId="0" xfId="0" applyAlignment="1">
      <alignment horizontal="center"/>
    </xf>
    <xf numFmtId="0" fontId="122" fillId="0" borderId="0" xfId="0" applyFont="1"/>
    <xf numFmtId="0" fontId="53" fillId="0" borderId="0" xfId="0" applyFont="1"/>
    <xf numFmtId="0" fontId="53" fillId="0" borderId="11" xfId="0" applyFont="1" applyBorder="1"/>
    <xf numFmtId="0" fontId="53" fillId="0" borderId="11" xfId="0" applyFont="1" applyBorder="1" applyAlignment="1">
      <alignment horizontal="center"/>
    </xf>
    <xf numFmtId="10" fontId="0" fillId="0" borderId="0" xfId="0" applyNumberFormat="1" applyBorder="1"/>
    <xf numFmtId="10" fontId="0" fillId="0" borderId="11" xfId="0" applyNumberFormat="1" applyBorder="1"/>
    <xf numFmtId="0" fontId="123" fillId="0" borderId="0" xfId="0" applyFont="1" applyAlignment="1">
      <alignment horizontal="centerContinuous"/>
    </xf>
    <xf numFmtId="0" fontId="124" fillId="0" borderId="0" xfId="0" applyFont="1" applyAlignment="1">
      <alignment horizontal="centerContinuous"/>
    </xf>
    <xf numFmtId="0" fontId="125" fillId="0" borderId="0" xfId="0" applyFont="1"/>
    <xf numFmtId="0" fontId="0" fillId="114" borderId="0" xfId="0" applyFill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114" borderId="11" xfId="0" applyFont="1" applyFill="1" applyBorder="1" applyAlignment="1">
      <alignment horizontal="center"/>
    </xf>
    <xf numFmtId="43" fontId="126" fillId="0" borderId="0" xfId="0" applyNumberFormat="1" applyFont="1"/>
    <xf numFmtId="41" fontId="126" fillId="0" borderId="0" xfId="0" applyNumberFormat="1" applyFont="1"/>
    <xf numFmtId="0" fontId="126" fillId="0" borderId="0" xfId="0" applyFont="1"/>
    <xf numFmtId="0" fontId="0" fillId="115" borderId="0" xfId="0" applyFill="1"/>
    <xf numFmtId="0" fontId="127" fillId="0" borderId="0" xfId="0" applyFont="1" applyFill="1"/>
    <xf numFmtId="0" fontId="128" fillId="0" borderId="11" xfId="0" applyFont="1" applyBorder="1" applyAlignment="1">
      <alignment horizontal="center"/>
    </xf>
    <xf numFmtId="0" fontId="127" fillId="0" borderId="0" xfId="0" applyFont="1" applyFill="1" applyAlignment="1">
      <alignment horizontal="center"/>
    </xf>
    <xf numFmtId="41" fontId="126" fillId="0" borderId="0" xfId="6363" applyNumberFormat="1" applyFont="1" applyFill="1" applyBorder="1" applyAlignment="1">
      <alignment horizontal="left"/>
    </xf>
    <xf numFmtId="0" fontId="60" fillId="0" borderId="0" xfId="0" applyFont="1"/>
    <xf numFmtId="41" fontId="0" fillId="0" borderId="0" xfId="0" applyNumberFormat="1" applyFill="1"/>
    <xf numFmtId="165" fontId="35" fillId="0" borderId="0" xfId="505" applyNumberFormat="1" applyFont="1" applyFill="1"/>
    <xf numFmtId="42" fontId="2" fillId="0" borderId="0" xfId="505" applyNumberFormat="1" applyFill="1"/>
    <xf numFmtId="166" fontId="8" fillId="0" borderId="0" xfId="482" applyFont="1" applyFill="1" applyAlignment="1">
      <alignment horizontal="left" indent="2"/>
    </xf>
    <xf numFmtId="166" fontId="37" fillId="0" borderId="0" xfId="482" applyFont="1" applyFill="1" applyAlignment="1">
      <alignment horizontal="left"/>
    </xf>
    <xf numFmtId="166" fontId="8" fillId="0" borderId="0" xfId="482" applyFont="1" applyFill="1" applyAlignment="1">
      <alignment horizontal="left" indent="1"/>
    </xf>
    <xf numFmtId="180" fontId="58" fillId="0" borderId="0" xfId="0" applyNumberFormat="1" applyFont="1" applyFill="1" applyBorder="1" applyAlignment="1"/>
    <xf numFmtId="17" fontId="0" fillId="0" borderId="0" xfId="0" applyNumberFormat="1" applyFill="1"/>
    <xf numFmtId="41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center"/>
    </xf>
    <xf numFmtId="0" fontId="3" fillId="0" borderId="0" xfId="0" applyFont="1" applyFill="1"/>
    <xf numFmtId="10" fontId="121" fillId="0" borderId="0" xfId="0" applyNumberFormat="1" applyFont="1" applyFill="1"/>
    <xf numFmtId="181" fontId="1" fillId="116" borderId="37" xfId="576" applyNumberFormat="1" applyFont="1" applyFill="1" applyBorder="1" applyAlignment="1">
      <alignment horizontal="right"/>
    </xf>
    <xf numFmtId="41" fontId="1" fillId="116" borderId="0" xfId="576" applyNumberFormat="1" applyFont="1" applyFill="1" applyBorder="1" applyAlignment="1"/>
    <xf numFmtId="41" fontId="1" fillId="116" borderId="25" xfId="576" applyNumberFormat="1" applyFont="1" applyFill="1" applyBorder="1" applyAlignment="1"/>
    <xf numFmtId="41" fontId="1" fillId="116" borderId="39" xfId="576" applyNumberFormat="1" applyFont="1" applyFill="1" applyBorder="1" applyAlignment="1"/>
    <xf numFmtId="41" fontId="1" fillId="116" borderId="38" xfId="576" applyNumberFormat="1" applyFont="1" applyFill="1" applyBorder="1" applyAlignment="1"/>
    <xf numFmtId="183" fontId="7" fillId="0" borderId="0" xfId="576" applyNumberFormat="1" applyFont="1" applyFill="1" applyBorder="1" applyAlignment="1">
      <alignment horizontal="left"/>
    </xf>
    <xf numFmtId="41" fontId="0" fillId="0" borderId="76" xfId="0" applyNumberFormat="1" applyBorder="1"/>
    <xf numFmtId="41" fontId="0" fillId="0" borderId="0" xfId="0" applyNumberFormat="1" applyBorder="1"/>
    <xf numFmtId="0" fontId="121" fillId="0" borderId="0" xfId="0" applyFont="1"/>
    <xf numFmtId="41" fontId="0" fillId="0" borderId="11" xfId="0" applyNumberFormat="1" applyBorder="1"/>
    <xf numFmtId="17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Continuous" vertical="center"/>
    </xf>
    <xf numFmtId="0" fontId="130" fillId="0" borderId="0" xfId="0" applyNumberFormat="1" applyFont="1" applyFill="1" applyAlignment="1"/>
    <xf numFmtId="0" fontId="130" fillId="0" borderId="0" xfId="0" applyNumberFormat="1" applyFont="1" applyFill="1" applyAlignment="1">
      <alignment horizontal="center"/>
    </xf>
    <xf numFmtId="0" fontId="117" fillId="0" borderId="11" xfId="0" applyNumberFormat="1" applyFont="1" applyFill="1" applyBorder="1" applyAlignment="1">
      <alignment horizontal="center"/>
    </xf>
    <xf numFmtId="0" fontId="117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30" fillId="0" borderId="0" xfId="0" applyNumberFormat="1" applyFont="1" applyFill="1" applyAlignment="1">
      <alignment horizontal="center"/>
    </xf>
    <xf numFmtId="164" fontId="130" fillId="0" borderId="0" xfId="6560" applyNumberFormat="1" applyFont="1" applyFill="1"/>
    <xf numFmtId="0" fontId="130" fillId="0" borderId="0" xfId="0" applyNumberFormat="1" applyFont="1" applyFill="1" applyAlignment="1">
      <alignment horizontal="left"/>
    </xf>
    <xf numFmtId="10" fontId="117" fillId="0" borderId="10" xfId="575" applyNumberFormat="1" applyFont="1" applyFill="1" applyBorder="1"/>
    <xf numFmtId="10" fontId="130" fillId="0" borderId="10" xfId="575" applyNumberFormat="1" applyFont="1" applyFill="1" applyBorder="1"/>
    <xf numFmtId="3" fontId="130" fillId="0" borderId="0" xfId="6560" applyNumberFormat="1" applyFont="1" applyFill="1"/>
    <xf numFmtId="0" fontId="130" fillId="0" borderId="0" xfId="0" applyNumberFormat="1" applyFont="1" applyFill="1" applyAlignment="1">
      <alignment horizontal="left" wrapText="1"/>
    </xf>
    <xf numFmtId="42" fontId="130" fillId="0" borderId="0" xfId="6561" applyNumberFormat="1" applyFont="1" applyFill="1"/>
    <xf numFmtId="41" fontId="130" fillId="0" borderId="0" xfId="6561" applyNumberFormat="1" applyFont="1" applyFill="1"/>
    <xf numFmtId="0" fontId="130" fillId="0" borderId="0" xfId="0" applyNumberFormat="1" applyFont="1" applyFill="1" applyBorder="1" applyAlignment="1">
      <alignment horizontal="center"/>
    </xf>
    <xf numFmtId="42" fontId="130" fillId="0" borderId="2" xfId="6561" applyNumberFormat="1" applyFont="1" applyFill="1" applyBorder="1"/>
    <xf numFmtId="10" fontId="130" fillId="0" borderId="2" xfId="575" applyNumberFormat="1" applyFont="1" applyFill="1" applyBorder="1"/>
    <xf numFmtId="10" fontId="130" fillId="0" borderId="2" xfId="0" applyNumberFormat="1" applyFont="1" applyFill="1" applyBorder="1" applyAlignment="1"/>
    <xf numFmtId="165" fontId="130" fillId="0" borderId="0" xfId="0" applyNumberFormat="1" applyFont="1" applyFill="1" applyAlignment="1"/>
    <xf numFmtId="165" fontId="130" fillId="0" borderId="0" xfId="6561" applyNumberFormat="1" applyFont="1" applyFill="1"/>
    <xf numFmtId="0" fontId="130" fillId="0" borderId="0" xfId="0" applyNumberFormat="1" applyFont="1" applyFill="1" applyBorder="1" applyAlignment="1"/>
    <xf numFmtId="10" fontId="130" fillId="0" borderId="11" xfId="575" applyNumberFormat="1" applyFont="1" applyFill="1" applyBorder="1"/>
    <xf numFmtId="165" fontId="130" fillId="0" borderId="2" xfId="6561" applyNumberFormat="1" applyFont="1" applyFill="1" applyBorder="1"/>
    <xf numFmtId="10" fontId="130" fillId="0" borderId="10" xfId="0" applyNumberFormat="1" applyFont="1" applyFill="1" applyBorder="1" applyAlignment="1"/>
    <xf numFmtId="0" fontId="0" fillId="0" borderId="0" xfId="0" applyAlignment="1">
      <alignment horizontal="center"/>
    </xf>
    <xf numFmtId="41" fontId="60" fillId="0" borderId="0" xfId="576" applyNumberFormat="1" applyFont="1" applyFill="1" applyAlignment="1"/>
    <xf numFmtId="41" fontId="60" fillId="0" borderId="0" xfId="580" applyNumberFormat="1" applyFont="1" applyFill="1" applyAlignment="1"/>
    <xf numFmtId="183" fontId="3" fillId="0" borderId="0" xfId="576" applyNumberFormat="1" applyFont="1" applyFill="1" applyBorder="1" applyAlignment="1">
      <alignment horizontal="center"/>
    </xf>
    <xf numFmtId="41" fontId="3" fillId="0" borderId="10" xfId="576" applyNumberFormat="1" applyFont="1" applyBorder="1" applyAlignment="1"/>
    <xf numFmtId="0" fontId="1" fillId="0" borderId="0" xfId="5457" applyAlignment="1">
      <alignment horizontal="center"/>
    </xf>
    <xf numFmtId="0" fontId="1" fillId="0" borderId="0" xfId="5457"/>
    <xf numFmtId="43" fontId="0" fillId="0" borderId="0" xfId="579" applyFont="1"/>
    <xf numFmtId="0" fontId="1" fillId="0" borderId="0" xfId="5457" applyBorder="1"/>
    <xf numFmtId="0" fontId="121" fillId="0" borderId="76" xfId="5457" applyFont="1" applyFill="1" applyBorder="1" applyAlignment="1"/>
    <xf numFmtId="0" fontId="121" fillId="0" borderId="0" xfId="5457" applyFont="1" applyFill="1" applyBorder="1" applyAlignment="1">
      <alignment horizontal="center"/>
    </xf>
    <xf numFmtId="0" fontId="121" fillId="0" borderId="0" xfId="5457" applyFont="1" applyFill="1" applyAlignment="1"/>
    <xf numFmtId="0" fontId="1" fillId="0" borderId="0" xfId="5457" applyFont="1" applyFill="1" applyBorder="1" applyAlignment="1">
      <alignment horizontal="center"/>
    </xf>
    <xf numFmtId="0" fontId="1" fillId="0" borderId="0" xfId="5457" applyFill="1"/>
    <xf numFmtId="43" fontId="0" fillId="0" borderId="0" xfId="579" applyFont="1" applyFill="1"/>
    <xf numFmtId="10" fontId="0" fillId="0" borderId="0" xfId="579" applyNumberFormat="1" applyFont="1" applyFill="1"/>
    <xf numFmtId="43" fontId="1" fillId="0" borderId="0" xfId="5457" applyNumberFormat="1" applyFont="1" applyFill="1" applyAlignment="1"/>
    <xf numFmtId="43" fontId="1" fillId="0" borderId="0" xfId="5457" applyNumberFormat="1" applyFill="1"/>
    <xf numFmtId="43" fontId="1" fillId="0" borderId="0" xfId="5457" applyNumberFormat="1"/>
    <xf numFmtId="43" fontId="121" fillId="0" borderId="0" xfId="579" applyFont="1" applyFill="1" applyBorder="1" applyAlignment="1">
      <alignment horizontal="center"/>
    </xf>
    <xf numFmtId="43" fontId="0" fillId="0" borderId="11" xfId="579" applyFont="1" applyFill="1" applyBorder="1"/>
    <xf numFmtId="43" fontId="1" fillId="0" borderId="11" xfId="5457" applyNumberFormat="1" applyFill="1" applyBorder="1"/>
    <xf numFmtId="43" fontId="1" fillId="0" borderId="11" xfId="5457" applyNumberFormat="1" applyBorder="1"/>
    <xf numFmtId="10" fontId="0" fillId="0" borderId="76" xfId="579" applyNumberFormat="1" applyFont="1" applyBorder="1"/>
    <xf numFmtId="0" fontId="1" fillId="0" borderId="0" xfId="5457" applyFill="1" applyBorder="1"/>
    <xf numFmtId="43" fontId="1" fillId="0" borderId="0" xfId="579" applyFill="1" applyBorder="1"/>
    <xf numFmtId="9" fontId="3" fillId="0" borderId="0" xfId="5457" applyNumberFormat="1" applyFont="1" applyFill="1" applyBorder="1"/>
    <xf numFmtId="43" fontId="3" fillId="0" borderId="0" xfId="5457" applyNumberFormat="1" applyFont="1" applyFill="1" applyBorder="1" applyAlignment="1">
      <alignment horizontal="left"/>
    </xf>
    <xf numFmtId="43" fontId="3" fillId="0" borderId="0" xfId="5457" applyNumberFormat="1" applyFont="1" applyFill="1" applyBorder="1" applyAlignment="1">
      <alignment horizontal="center"/>
    </xf>
    <xf numFmtId="10" fontId="3" fillId="0" borderId="0" xfId="5457" applyNumberFormat="1" applyFont="1" applyFill="1" applyBorder="1" applyAlignment="1">
      <alignment horizontal="center"/>
    </xf>
    <xf numFmtId="43" fontId="1" fillId="0" borderId="0" xfId="5457" applyNumberFormat="1" applyFill="1" applyBorder="1"/>
    <xf numFmtId="0" fontId="56" fillId="0" borderId="0" xfId="0" applyFont="1" applyFill="1" applyBorder="1" applyAlignment="1">
      <alignment horizontal="left"/>
    </xf>
    <xf numFmtId="10" fontId="129" fillId="0" borderId="75" xfId="575" applyNumberFormat="1" applyFont="1" applyFill="1" applyBorder="1" applyAlignment="1">
      <alignment horizontal="center"/>
    </xf>
    <xf numFmtId="0" fontId="5" fillId="0" borderId="0" xfId="5457" applyFont="1" applyAlignment="1">
      <alignment horizontal="center"/>
    </xf>
    <xf numFmtId="0" fontId="5" fillId="0" borderId="0" xfId="5457" applyFont="1"/>
    <xf numFmtId="43" fontId="5" fillId="0" borderId="0" xfId="579" applyFont="1"/>
    <xf numFmtId="0" fontId="58" fillId="0" borderId="0" xfId="5457" applyFont="1" applyFill="1" applyAlignment="1">
      <alignment horizontal="center"/>
    </xf>
    <xf numFmtId="43" fontId="58" fillId="0" borderId="0" xfId="579" applyFont="1" applyFill="1" applyAlignment="1">
      <alignment horizontal="center"/>
    </xf>
    <xf numFmtId="43" fontId="58" fillId="0" borderId="0" xfId="579" applyFont="1" applyFill="1" applyBorder="1" applyAlignment="1">
      <alignment horizontal="center"/>
    </xf>
    <xf numFmtId="0" fontId="58" fillId="0" borderId="0" xfId="5457" applyFont="1" applyFill="1" applyBorder="1" applyAlignment="1">
      <alignment horizontal="center"/>
    </xf>
    <xf numFmtId="43" fontId="58" fillId="0" borderId="0" xfId="579" applyFont="1" applyAlignment="1">
      <alignment horizontal="center"/>
    </xf>
    <xf numFmtId="0" fontId="58" fillId="0" borderId="11" xfId="5457" applyFont="1" applyFill="1" applyBorder="1" applyAlignment="1">
      <alignment horizontal="center"/>
    </xf>
    <xf numFmtId="43" fontId="58" fillId="0" borderId="11" xfId="579" applyFont="1" applyFill="1" applyBorder="1" applyAlignment="1">
      <alignment horizontal="center"/>
    </xf>
    <xf numFmtId="10" fontId="58" fillId="0" borderId="11" xfId="5457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/>
    <xf numFmtId="42" fontId="0" fillId="0" borderId="77" xfId="0" applyNumberForma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Continuous"/>
    </xf>
    <xf numFmtId="0" fontId="56" fillId="0" borderId="0" xfId="0" applyFont="1" applyAlignment="1">
      <alignment horizontal="centerContinuous"/>
    </xf>
    <xf numFmtId="10" fontId="56" fillId="0" borderId="0" xfId="0" applyNumberFormat="1" applyFont="1" applyAlignment="1">
      <alignment horizontal="centerContinuous"/>
    </xf>
    <xf numFmtId="0" fontId="56" fillId="0" borderId="0" xfId="0" applyFont="1"/>
    <xf numFmtId="37" fontId="120" fillId="0" borderId="0" xfId="0" applyNumberFormat="1" applyFont="1"/>
    <xf numFmtId="37" fontId="0" fillId="0" borderId="0" xfId="0" applyNumberFormat="1"/>
    <xf numFmtId="10" fontId="0" fillId="0" borderId="11" xfId="579" applyNumberFormat="1" applyFont="1" applyFill="1" applyBorder="1"/>
    <xf numFmtId="10" fontId="0" fillId="0" borderId="0" xfId="0" applyNumberFormat="1" applyFill="1"/>
    <xf numFmtId="0" fontId="2" fillId="0" borderId="0" xfId="505" applyFill="1" applyBorder="1"/>
    <xf numFmtId="0" fontId="1" fillId="0" borderId="0" xfId="505" applyFont="1" applyFill="1"/>
    <xf numFmtId="0" fontId="1" fillId="0" borderId="0" xfId="505" applyFont="1"/>
    <xf numFmtId="9" fontId="8" fillId="0" borderId="0" xfId="482" applyNumberFormat="1" applyFont="1" applyFill="1" applyBorder="1" applyAlignment="1"/>
    <xf numFmtId="41" fontId="5" fillId="0" borderId="0" xfId="482" applyNumberFormat="1" applyFont="1" applyFill="1" applyBorder="1" applyAlignment="1" applyProtection="1">
      <protection locked="0"/>
    </xf>
    <xf numFmtId="9" fontId="5" fillId="0" borderId="0" xfId="482" applyNumberFormat="1" applyFont="1" applyFill="1" applyBorder="1" applyAlignment="1"/>
    <xf numFmtId="165" fontId="5" fillId="0" borderId="10" xfId="482" applyNumberFormat="1" applyFont="1" applyFill="1" applyBorder="1" applyAlignment="1"/>
    <xf numFmtId="0" fontId="1" fillId="0" borderId="0" xfId="505" applyFont="1" applyFill="1" applyBorder="1"/>
    <xf numFmtId="166" fontId="36" fillId="0" borderId="0" xfId="482" applyFont="1" applyFill="1" applyAlignment="1" applyProtection="1">
      <alignment horizontal="center"/>
      <protection locked="0"/>
    </xf>
    <xf numFmtId="0" fontId="36" fillId="0" borderId="0" xfId="505" applyFont="1" applyFill="1" applyAlignment="1">
      <alignment horizontal="center"/>
    </xf>
    <xf numFmtId="0" fontId="12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121" fillId="0" borderId="76" xfId="5457" applyFont="1" applyFill="1" applyBorder="1" applyAlignment="1">
      <alignment horizontal="center"/>
    </xf>
  </cellXfs>
  <cellStyles count="6562">
    <cellStyle name="_x0013_" xfId="1"/>
    <cellStyle name=" 1" xfId="584"/>
    <cellStyle name=" 1 2" xfId="585"/>
    <cellStyle name=" 1 2 2" xfId="586"/>
    <cellStyle name=" 1 3" xfId="587"/>
    <cellStyle name=" 1 4" xfId="588"/>
    <cellStyle name="_x0013_ 2" xfId="589"/>
    <cellStyle name="_x0013_ 2 2" xfId="590"/>
    <cellStyle name="_x0013_ 3" xfId="591"/>
    <cellStyle name="_x0013_ 3 2" xfId="592"/>
    <cellStyle name="_x0013_ 4" xfId="593"/>
    <cellStyle name="_x0013_ 4 2" xfId="594"/>
    <cellStyle name="_x0013_ 5" xfId="595"/>
    <cellStyle name="_x0013_ 6" xfId="596"/>
    <cellStyle name="_x0013_ 7" xfId="597"/>
    <cellStyle name="_x0013_ 8" xfId="598"/>
    <cellStyle name="_x0013_ 9" xfId="599"/>
    <cellStyle name="_09GRC Gas Transport For Review" xfId="2"/>
    <cellStyle name="_09GRC Gas Transport For Review 2" xfId="600"/>
    <cellStyle name="_09GRC Gas Transport For Review 2 2" xfId="601"/>
    <cellStyle name="_09GRC Gas Transport For Review_Book4" xfId="3"/>
    <cellStyle name="_09GRC Gas Transport For Review_Book4 2" xfId="602"/>
    <cellStyle name="_09GRC Gas Transport For Review_Book4_DEM-WP(C) ENERG10C--ctn Mid-C_042010 2010GRC" xfId="603"/>
    <cellStyle name="_09GRC Gas Transport For Review_DEM-WP(C) ENERG10C--ctn Mid-C_042010 2010GRC" xfId="604"/>
    <cellStyle name="_x0013__16.07E Wild Horse Wind Expansionwrkingfile" xfId="605"/>
    <cellStyle name="_x0013__16.07E Wild Horse Wind Expansionwrkingfile 2" xfId="606"/>
    <cellStyle name="_x0013__16.07E Wild Horse Wind Expansionwrkingfile SF" xfId="607"/>
    <cellStyle name="_x0013__16.07E Wild Horse Wind Expansionwrkingfile SF 2" xfId="608"/>
    <cellStyle name="_x0013__16.07E Wild Horse Wind Expansionwrkingfile SF_DEM-WP(C) ENERG10C--ctn Mid-C_042010 2010GRC" xfId="609"/>
    <cellStyle name="_x0013__16.07E Wild Horse Wind Expansionwrkingfile_DEM-WP(C) ENERG10C--ctn Mid-C_042010 2010GRC" xfId="610"/>
    <cellStyle name="_x0013__16.37E Wild Horse Expansion DeferralRevwrkingfile SF" xfId="4"/>
    <cellStyle name="_x0013__16.37E Wild Horse Expansion DeferralRevwrkingfile SF 2" xfId="611"/>
    <cellStyle name="_x0013__16.37E Wild Horse Expansion DeferralRevwrkingfile SF_DEM-WP(C) ENERG10C--ctn Mid-C_042010 2010GRC" xfId="612"/>
    <cellStyle name="_2008 Strat Plan Power Costs Forecast V2 (2009 Update)" xfId="613"/>
    <cellStyle name="_2008 Strat Plan Power Costs Forecast V2 (2009 Update) 2" xfId="614"/>
    <cellStyle name="_2008 Strat Plan Power Costs Forecast V2 (2009 Update)_DEM-WP(C) ENERG10C--ctn Mid-C_042010 2010GRC" xfId="615"/>
    <cellStyle name="_2008 Strat Plan Power Costs Forecast V2 (2009 Update)_NIM Summary" xfId="616"/>
    <cellStyle name="_2008 Strat Plan Power Costs Forecast V2 (2009 Update)_NIM Summary 2" xfId="617"/>
    <cellStyle name="_2008 Strat Plan Power Costs Forecast V2 (2009 Update)_NIM Summary_DEM-WP(C) ENERG10C--ctn Mid-C_042010 2010GRC" xfId="618"/>
    <cellStyle name="_4.06E Pass Throughs" xfId="5"/>
    <cellStyle name="_4.06E Pass Throughs 2" xfId="619"/>
    <cellStyle name="_4.06E Pass Throughs 2 2" xfId="620"/>
    <cellStyle name="_4.06E Pass Throughs 3" xfId="621"/>
    <cellStyle name="_4.06E Pass Throughs 4" xfId="622"/>
    <cellStyle name="_4.06E Pass Throughs 4 2" xfId="623"/>
    <cellStyle name="_4.06E Pass Throughs 5" xfId="624"/>
    <cellStyle name="_4.06E Pass Throughs 5 2" xfId="625"/>
    <cellStyle name="_4.06E Pass Throughs 6" xfId="626"/>
    <cellStyle name="_4.06E Pass Throughs 7" xfId="627"/>
    <cellStyle name="_4.06E Pass Throughs 7 2" xfId="628"/>
    <cellStyle name="_4.06E Pass Throughs 8" xfId="629"/>
    <cellStyle name="_4.06E Pass Throughs 8 2" xfId="630"/>
    <cellStyle name="_4.06E Pass Throughs_04 07E Wild Horse Wind Expansion (C) (2)" xfId="6"/>
    <cellStyle name="_4.06E Pass Throughs_04 07E Wild Horse Wind Expansion (C) (2) 2" xfId="631"/>
    <cellStyle name="_4.06E Pass Throughs_04 07E Wild Horse Wind Expansion (C) (2)_Adj Bench DR 3 for Initial Briefs (Electric)" xfId="632"/>
    <cellStyle name="_4.06E Pass Throughs_04 07E Wild Horse Wind Expansion (C) (2)_Adj Bench DR 3 for Initial Briefs (Electric) 2" xfId="633"/>
    <cellStyle name="_4.06E Pass Throughs_04 07E Wild Horse Wind Expansion (C) (2)_Adj Bench DR 3 for Initial Briefs (Electric)_DEM-WP(C) ENERG10C--ctn Mid-C_042010 2010GRC" xfId="634"/>
    <cellStyle name="_4.06E Pass Throughs_04 07E Wild Horse Wind Expansion (C) (2)_DEM-WP(C) ENERG10C--ctn Mid-C_042010 2010GRC" xfId="635"/>
    <cellStyle name="_4.06E Pass Throughs_04 07E Wild Horse Wind Expansion (C) (2)_Electric Rev Req Model (2009 GRC) " xfId="7"/>
    <cellStyle name="_4.06E Pass Throughs_04 07E Wild Horse Wind Expansion (C) (2)_Electric Rev Req Model (2009 GRC)  2" xfId="636"/>
    <cellStyle name="_4.06E Pass Throughs_04 07E Wild Horse Wind Expansion (C) (2)_Electric Rev Req Model (2009 GRC) _DEM-WP(C) ENERG10C--ctn Mid-C_042010 2010GRC" xfId="637"/>
    <cellStyle name="_4.06E Pass Throughs_04 07E Wild Horse Wind Expansion (C) (2)_Electric Rev Req Model (2009 GRC) Rebuttal" xfId="638"/>
    <cellStyle name="_4.06E Pass Throughs_04 07E Wild Horse Wind Expansion (C) (2)_Electric Rev Req Model (2009 GRC) Rebuttal REmoval of New  WH Solar AdjustMI" xfId="639"/>
    <cellStyle name="_4.06E Pass Throughs_04 07E Wild Horse Wind Expansion (C) (2)_Electric Rev Req Model (2009 GRC) Rebuttal REmoval of New  WH Solar AdjustMI 2" xfId="640"/>
    <cellStyle name="_4.06E Pass Throughs_04 07E Wild Horse Wind Expansion (C) (2)_Electric Rev Req Model (2009 GRC) Rebuttal REmoval of New  WH Solar AdjustMI_DEM-WP(C) ENERG10C--ctn Mid-C_042010 2010GRC" xfId="641"/>
    <cellStyle name="_4.06E Pass Throughs_04 07E Wild Horse Wind Expansion (C) (2)_Electric Rev Req Model (2009 GRC) Revised 01-18-2010" xfId="642"/>
    <cellStyle name="_4.06E Pass Throughs_04 07E Wild Horse Wind Expansion (C) (2)_Electric Rev Req Model (2009 GRC) Revised 01-18-2010 2" xfId="643"/>
    <cellStyle name="_4.06E Pass Throughs_04 07E Wild Horse Wind Expansion (C) (2)_Electric Rev Req Model (2009 GRC) Revised 01-18-2010_DEM-WP(C) ENERG10C--ctn Mid-C_042010 2010GRC" xfId="644"/>
    <cellStyle name="_4.06E Pass Throughs_04 07E Wild Horse Wind Expansion (C) (2)_Final Order Electric EXHIBIT A-1" xfId="645"/>
    <cellStyle name="_4.06E Pass Throughs_04 07E Wild Horse Wind Expansion (C) (2)_TENASKA REGULATORY ASSET" xfId="646"/>
    <cellStyle name="_4.06E Pass Throughs_16.37E Wild Horse Expansion DeferralRevwrkingfile SF" xfId="8"/>
    <cellStyle name="_4.06E Pass Throughs_16.37E Wild Horse Expansion DeferralRevwrkingfile SF 2" xfId="647"/>
    <cellStyle name="_4.06E Pass Throughs_16.37E Wild Horse Expansion DeferralRevwrkingfile SF_DEM-WP(C) ENERG10C--ctn Mid-C_042010 2010GRC" xfId="648"/>
    <cellStyle name="_4.06E Pass Throughs_2009 GRC Compl Filing - Exhibit D" xfId="649"/>
    <cellStyle name="_4.06E Pass Throughs_2009 GRC Compl Filing - Exhibit D 2" xfId="650"/>
    <cellStyle name="_4.06E Pass Throughs_2009 GRC Compl Filing - Exhibit D_DEM-WP(C) ENERG10C--ctn Mid-C_042010 2010GRC" xfId="651"/>
    <cellStyle name="_4.06E Pass Throughs_4 31 Regulatory Assets and Liabilities  7 06- Exhibit D" xfId="9"/>
    <cellStyle name="_4.06E Pass Throughs_4 31 Regulatory Assets and Liabilities  7 06- Exhibit D 2" xfId="652"/>
    <cellStyle name="_4.06E Pass Throughs_4 31 Regulatory Assets and Liabilities  7 06- Exhibit D_DEM-WP(C) ENERG10C--ctn Mid-C_042010 2010GRC" xfId="653"/>
    <cellStyle name="_4.06E Pass Throughs_4 31 Regulatory Assets and Liabilities  7 06- Exhibit D_NIM Summary" xfId="654"/>
    <cellStyle name="_4.06E Pass Throughs_4 31 Regulatory Assets and Liabilities  7 06- Exhibit D_NIM Summary 2" xfId="655"/>
    <cellStyle name="_4.06E Pass Throughs_4 31 Regulatory Assets and Liabilities  7 06- Exhibit D_NIM Summary_DEM-WP(C) ENERG10C--ctn Mid-C_042010 2010GRC" xfId="656"/>
    <cellStyle name="_4.06E Pass Throughs_4 31 Regulatory Assets and Liabilities  7 06- Exhibit D_NIM+O&amp;M" xfId="657"/>
    <cellStyle name="_4.06E Pass Throughs_4 31 Regulatory Assets and Liabilities  7 06- Exhibit D_NIM+O&amp;M Monthly" xfId="658"/>
    <cellStyle name="_4.06E Pass Throughs_4 31E Reg Asset  Liab and EXH D" xfId="659"/>
    <cellStyle name="_4.06E Pass Throughs_4 31E Reg Asset  Liab and EXH D _ Aug 10 Filing (2)" xfId="660"/>
    <cellStyle name="_4.06E Pass Throughs_4 31E Reg Asset  Liab and EXH D _ Aug 10 Filing (2) 2" xfId="661"/>
    <cellStyle name="_4.06E Pass Throughs_4 31E Reg Asset  Liab and EXH D 2" xfId="662"/>
    <cellStyle name="_4.06E Pass Throughs_4 31E Reg Asset  Liab and EXH D 3" xfId="663"/>
    <cellStyle name="_4.06E Pass Throughs_4 32 Regulatory Assets and Liabilities  7 06- Exhibit D" xfId="10"/>
    <cellStyle name="_4.06E Pass Throughs_4 32 Regulatory Assets and Liabilities  7 06- Exhibit D 2" xfId="664"/>
    <cellStyle name="_4.06E Pass Throughs_4 32 Regulatory Assets and Liabilities  7 06- Exhibit D_DEM-WP(C) ENERG10C--ctn Mid-C_042010 2010GRC" xfId="665"/>
    <cellStyle name="_4.06E Pass Throughs_4 32 Regulatory Assets and Liabilities  7 06- Exhibit D_NIM Summary" xfId="666"/>
    <cellStyle name="_4.06E Pass Throughs_4 32 Regulatory Assets and Liabilities  7 06- Exhibit D_NIM Summary 2" xfId="667"/>
    <cellStyle name="_4.06E Pass Throughs_4 32 Regulatory Assets and Liabilities  7 06- Exhibit D_NIM Summary_DEM-WP(C) ENERG10C--ctn Mid-C_042010 2010GRC" xfId="668"/>
    <cellStyle name="_4.06E Pass Throughs_4 32 Regulatory Assets and Liabilities  7 06- Exhibit D_NIM+O&amp;M" xfId="669"/>
    <cellStyle name="_4.06E Pass Throughs_4 32 Regulatory Assets and Liabilities  7 06- Exhibit D_NIM+O&amp;M Monthly" xfId="670"/>
    <cellStyle name="_4.06E Pass Throughs_AURORA Total New" xfId="671"/>
    <cellStyle name="_4.06E Pass Throughs_AURORA Total New 2" xfId="672"/>
    <cellStyle name="_4.06E Pass Throughs_Book2" xfId="11"/>
    <cellStyle name="_4.06E Pass Throughs_Book2 2" xfId="673"/>
    <cellStyle name="_4.06E Pass Throughs_Book2_Adj Bench DR 3 for Initial Briefs (Electric)" xfId="674"/>
    <cellStyle name="_4.06E Pass Throughs_Book2_Adj Bench DR 3 for Initial Briefs (Electric) 2" xfId="675"/>
    <cellStyle name="_4.06E Pass Throughs_Book2_Adj Bench DR 3 for Initial Briefs (Electric)_DEM-WP(C) ENERG10C--ctn Mid-C_042010 2010GRC" xfId="676"/>
    <cellStyle name="_4.06E Pass Throughs_Book2_DEM-WP(C) ENERG10C--ctn Mid-C_042010 2010GRC" xfId="677"/>
    <cellStyle name="_4.06E Pass Throughs_Book2_Electric Rev Req Model (2009 GRC) Rebuttal" xfId="678"/>
    <cellStyle name="_4.06E Pass Throughs_Book2_Electric Rev Req Model (2009 GRC) Rebuttal REmoval of New  WH Solar AdjustMI" xfId="679"/>
    <cellStyle name="_4.06E Pass Throughs_Book2_Electric Rev Req Model (2009 GRC) Rebuttal REmoval of New  WH Solar AdjustMI 2" xfId="680"/>
    <cellStyle name="_4.06E Pass Throughs_Book2_Electric Rev Req Model (2009 GRC) Rebuttal REmoval of New  WH Solar AdjustMI_DEM-WP(C) ENERG10C--ctn Mid-C_042010 2010GRC" xfId="681"/>
    <cellStyle name="_4.06E Pass Throughs_Book2_Electric Rev Req Model (2009 GRC) Revised 01-18-2010" xfId="682"/>
    <cellStyle name="_4.06E Pass Throughs_Book2_Electric Rev Req Model (2009 GRC) Revised 01-18-2010 2" xfId="683"/>
    <cellStyle name="_4.06E Pass Throughs_Book2_Electric Rev Req Model (2009 GRC) Revised 01-18-2010_DEM-WP(C) ENERG10C--ctn Mid-C_042010 2010GRC" xfId="684"/>
    <cellStyle name="_4.06E Pass Throughs_Book2_Final Order Electric EXHIBIT A-1" xfId="685"/>
    <cellStyle name="_4.06E Pass Throughs_Book4" xfId="12"/>
    <cellStyle name="_4.06E Pass Throughs_Book4 2" xfId="686"/>
    <cellStyle name="_4.06E Pass Throughs_Book4_DEM-WP(C) ENERG10C--ctn Mid-C_042010 2010GRC" xfId="687"/>
    <cellStyle name="_4.06E Pass Throughs_Book9" xfId="13"/>
    <cellStyle name="_4.06E Pass Throughs_Book9 2" xfId="688"/>
    <cellStyle name="_4.06E Pass Throughs_Book9_DEM-WP(C) ENERG10C--ctn Mid-C_042010 2010GRC" xfId="689"/>
    <cellStyle name="_4.06E Pass Throughs_Chelan PUD Power Costs (8-10)" xfId="690"/>
    <cellStyle name="_4.06E Pass Throughs_DEM-WP(C) Chelan Power Costs" xfId="691"/>
    <cellStyle name="_4.06E Pass Throughs_DEM-WP(C) Chelan Power Costs 2" xfId="692"/>
    <cellStyle name="_4.06E Pass Throughs_DEM-WP(C) ENERG10C--ctn Mid-C_042010 2010GRC" xfId="693"/>
    <cellStyle name="_4.06E Pass Throughs_DEM-WP(C) Gas Transport 2010GRC" xfId="694"/>
    <cellStyle name="_4.06E Pass Throughs_DEM-WP(C) Gas Transport 2010GRC 2" xfId="695"/>
    <cellStyle name="_4.06E Pass Throughs_NIM Summary" xfId="696"/>
    <cellStyle name="_4.06E Pass Throughs_NIM Summary 09GRC" xfId="697"/>
    <cellStyle name="_4.06E Pass Throughs_NIM Summary 09GRC 2" xfId="698"/>
    <cellStyle name="_4.06E Pass Throughs_NIM Summary 09GRC_DEM-WP(C) ENERG10C--ctn Mid-C_042010 2010GRC" xfId="699"/>
    <cellStyle name="_4.06E Pass Throughs_NIM Summary 2" xfId="700"/>
    <cellStyle name="_4.06E Pass Throughs_NIM Summary 3" xfId="701"/>
    <cellStyle name="_4.06E Pass Throughs_NIM Summary 4" xfId="702"/>
    <cellStyle name="_4.06E Pass Throughs_NIM Summary 5" xfId="703"/>
    <cellStyle name="_4.06E Pass Throughs_NIM Summary 6" xfId="704"/>
    <cellStyle name="_4.06E Pass Throughs_NIM Summary 7" xfId="705"/>
    <cellStyle name="_4.06E Pass Throughs_NIM Summary 8" xfId="706"/>
    <cellStyle name="_4.06E Pass Throughs_NIM Summary 9" xfId="707"/>
    <cellStyle name="_4.06E Pass Throughs_NIM Summary_DEM-WP(C) ENERG10C--ctn Mid-C_042010 2010GRC" xfId="708"/>
    <cellStyle name="_4.06E Pass Throughs_NIM+O&amp;M" xfId="709"/>
    <cellStyle name="_4.06E Pass Throughs_NIM+O&amp;M 2" xfId="710"/>
    <cellStyle name="_4.06E Pass Throughs_NIM+O&amp;M Monthly" xfId="711"/>
    <cellStyle name="_4.06E Pass Throughs_NIM+O&amp;M Monthly 2" xfId="712"/>
    <cellStyle name="_4.06E Pass Throughs_PCA 9 -  Exhibit D April 2010 (3)" xfId="713"/>
    <cellStyle name="_4.06E Pass Throughs_PCA 9 -  Exhibit D April 2010 (3) 2" xfId="714"/>
    <cellStyle name="_4.06E Pass Throughs_PCA 9 -  Exhibit D April 2010 (3)_DEM-WP(C) ENERG10C--ctn Mid-C_042010 2010GRC" xfId="715"/>
    <cellStyle name="_4.06E Pass Throughs_Power Costs - Comparison bx Rbtl-Staff-Jt-PC" xfId="14"/>
    <cellStyle name="_4.06E Pass Throughs_Power Costs - Comparison bx Rbtl-Staff-Jt-PC 2" xfId="716"/>
    <cellStyle name="_4.06E Pass Throughs_Power Costs - Comparison bx Rbtl-Staff-Jt-PC_Adj Bench DR 3 for Initial Briefs (Electric)" xfId="717"/>
    <cellStyle name="_4.06E Pass Throughs_Power Costs - Comparison bx Rbtl-Staff-Jt-PC_Adj Bench DR 3 for Initial Briefs (Electric) 2" xfId="718"/>
    <cellStyle name="_4.06E Pass Throughs_Power Costs - Comparison bx Rbtl-Staff-Jt-PC_Adj Bench DR 3 for Initial Briefs (Electric)_DEM-WP(C) ENERG10C--ctn Mid-C_042010 2010GRC" xfId="719"/>
    <cellStyle name="_4.06E Pass Throughs_Power Costs - Comparison bx Rbtl-Staff-Jt-PC_DEM-WP(C) ENERG10C--ctn Mid-C_042010 2010GRC" xfId="720"/>
    <cellStyle name="_4.06E Pass Throughs_Power Costs - Comparison bx Rbtl-Staff-Jt-PC_Electric Rev Req Model (2009 GRC) Rebuttal" xfId="721"/>
    <cellStyle name="_4.06E Pass Throughs_Power Costs - Comparison bx Rbtl-Staff-Jt-PC_Electric Rev Req Model (2009 GRC) Rebuttal REmoval of New  WH Solar AdjustMI" xfId="722"/>
    <cellStyle name="_4.06E Pass Throughs_Power Costs - Comparison bx Rbtl-Staff-Jt-PC_Electric Rev Req Model (2009 GRC) Rebuttal REmoval of New  WH Solar AdjustMI 2" xfId="723"/>
    <cellStyle name="_4.06E Pass Throughs_Power Costs - Comparison bx Rbtl-Staff-Jt-PC_Electric Rev Req Model (2009 GRC) Rebuttal REmoval of New  WH Solar AdjustMI_DEM-WP(C) ENERG10C--ctn Mid-C_042010 2010GRC" xfId="724"/>
    <cellStyle name="_4.06E Pass Throughs_Power Costs - Comparison bx Rbtl-Staff-Jt-PC_Electric Rev Req Model (2009 GRC) Revised 01-18-2010" xfId="725"/>
    <cellStyle name="_4.06E Pass Throughs_Power Costs - Comparison bx Rbtl-Staff-Jt-PC_Electric Rev Req Model (2009 GRC) Revised 01-18-2010 2" xfId="726"/>
    <cellStyle name="_4.06E Pass Throughs_Power Costs - Comparison bx Rbtl-Staff-Jt-PC_Electric Rev Req Model (2009 GRC) Revised 01-18-2010_DEM-WP(C) ENERG10C--ctn Mid-C_042010 2010GRC" xfId="727"/>
    <cellStyle name="_4.06E Pass Throughs_Power Costs - Comparison bx Rbtl-Staff-Jt-PC_Final Order Electric EXHIBIT A-1" xfId="728"/>
    <cellStyle name="_4.06E Pass Throughs_Rebuttal Power Costs" xfId="15"/>
    <cellStyle name="_4.06E Pass Throughs_Rebuttal Power Costs 2" xfId="729"/>
    <cellStyle name="_4.06E Pass Throughs_Rebuttal Power Costs_Adj Bench DR 3 for Initial Briefs (Electric)" xfId="730"/>
    <cellStyle name="_4.06E Pass Throughs_Rebuttal Power Costs_Adj Bench DR 3 for Initial Briefs (Electric) 2" xfId="731"/>
    <cellStyle name="_4.06E Pass Throughs_Rebuttal Power Costs_Adj Bench DR 3 for Initial Briefs (Electric)_DEM-WP(C) ENERG10C--ctn Mid-C_042010 2010GRC" xfId="732"/>
    <cellStyle name="_4.06E Pass Throughs_Rebuttal Power Costs_DEM-WP(C) ENERG10C--ctn Mid-C_042010 2010GRC" xfId="733"/>
    <cellStyle name="_4.06E Pass Throughs_Rebuttal Power Costs_Electric Rev Req Model (2009 GRC) Rebuttal" xfId="734"/>
    <cellStyle name="_4.06E Pass Throughs_Rebuttal Power Costs_Electric Rev Req Model (2009 GRC) Rebuttal REmoval of New  WH Solar AdjustMI" xfId="735"/>
    <cellStyle name="_4.06E Pass Throughs_Rebuttal Power Costs_Electric Rev Req Model (2009 GRC) Rebuttal REmoval of New  WH Solar AdjustMI 2" xfId="736"/>
    <cellStyle name="_4.06E Pass Throughs_Rebuttal Power Costs_Electric Rev Req Model (2009 GRC) Rebuttal REmoval of New  WH Solar AdjustMI_DEM-WP(C) ENERG10C--ctn Mid-C_042010 2010GRC" xfId="737"/>
    <cellStyle name="_4.06E Pass Throughs_Rebuttal Power Costs_Electric Rev Req Model (2009 GRC) Revised 01-18-2010" xfId="738"/>
    <cellStyle name="_4.06E Pass Throughs_Rebuttal Power Costs_Electric Rev Req Model (2009 GRC) Revised 01-18-2010 2" xfId="739"/>
    <cellStyle name="_4.06E Pass Throughs_Rebuttal Power Costs_Electric Rev Req Model (2009 GRC) Revised 01-18-2010_DEM-WP(C) ENERG10C--ctn Mid-C_042010 2010GRC" xfId="740"/>
    <cellStyle name="_4.06E Pass Throughs_Rebuttal Power Costs_Final Order Electric EXHIBIT A-1" xfId="741"/>
    <cellStyle name="_4.06E Pass Throughs_Wind Integration 10GRC" xfId="742"/>
    <cellStyle name="_4.06E Pass Throughs_Wind Integration 10GRC 2" xfId="743"/>
    <cellStyle name="_4.06E Pass Throughs_Wind Integration 10GRC_DEM-WP(C) ENERG10C--ctn Mid-C_042010 2010GRC" xfId="744"/>
    <cellStyle name="_4.13E Montana Energy Tax" xfId="16"/>
    <cellStyle name="_4.13E Montana Energy Tax 2" xfId="745"/>
    <cellStyle name="_4.13E Montana Energy Tax 2 2" xfId="746"/>
    <cellStyle name="_4.13E Montana Energy Tax 3" xfId="747"/>
    <cellStyle name="_4.13E Montana Energy Tax 4" xfId="748"/>
    <cellStyle name="_4.13E Montana Energy Tax 4 2" xfId="749"/>
    <cellStyle name="_4.13E Montana Energy Tax 5" xfId="750"/>
    <cellStyle name="_4.13E Montana Energy Tax 6" xfId="751"/>
    <cellStyle name="_4.13E Montana Energy Tax 6 2" xfId="752"/>
    <cellStyle name="_4.13E Montana Energy Tax 7" xfId="753"/>
    <cellStyle name="_4.13E Montana Energy Tax 7 2" xfId="754"/>
    <cellStyle name="_4.13E Montana Energy Tax_04 07E Wild Horse Wind Expansion (C) (2)" xfId="17"/>
    <cellStyle name="_4.13E Montana Energy Tax_04 07E Wild Horse Wind Expansion (C) (2) 2" xfId="755"/>
    <cellStyle name="_4.13E Montana Energy Tax_04 07E Wild Horse Wind Expansion (C) (2)_Adj Bench DR 3 for Initial Briefs (Electric)" xfId="756"/>
    <cellStyle name="_4.13E Montana Energy Tax_04 07E Wild Horse Wind Expansion (C) (2)_Adj Bench DR 3 for Initial Briefs (Electric) 2" xfId="757"/>
    <cellStyle name="_4.13E Montana Energy Tax_04 07E Wild Horse Wind Expansion (C) (2)_Adj Bench DR 3 for Initial Briefs (Electric)_DEM-WP(C) ENERG10C--ctn Mid-C_042010 2010GRC" xfId="758"/>
    <cellStyle name="_4.13E Montana Energy Tax_04 07E Wild Horse Wind Expansion (C) (2)_DEM-WP(C) ENERG10C--ctn Mid-C_042010 2010GRC" xfId="759"/>
    <cellStyle name="_4.13E Montana Energy Tax_04 07E Wild Horse Wind Expansion (C) (2)_Electric Rev Req Model (2009 GRC) " xfId="18"/>
    <cellStyle name="_4.13E Montana Energy Tax_04 07E Wild Horse Wind Expansion (C) (2)_Electric Rev Req Model (2009 GRC)  2" xfId="760"/>
    <cellStyle name="_4.13E Montana Energy Tax_04 07E Wild Horse Wind Expansion (C) (2)_Electric Rev Req Model (2009 GRC) _DEM-WP(C) ENERG10C--ctn Mid-C_042010 2010GRC" xfId="761"/>
    <cellStyle name="_4.13E Montana Energy Tax_04 07E Wild Horse Wind Expansion (C) (2)_Electric Rev Req Model (2009 GRC) Rebuttal" xfId="762"/>
    <cellStyle name="_4.13E Montana Energy Tax_04 07E Wild Horse Wind Expansion (C) (2)_Electric Rev Req Model (2009 GRC) Rebuttal REmoval of New  WH Solar AdjustMI" xfId="763"/>
    <cellStyle name="_4.13E Montana Energy Tax_04 07E Wild Horse Wind Expansion (C) (2)_Electric Rev Req Model (2009 GRC) Rebuttal REmoval of New  WH Solar AdjustMI 2" xfId="764"/>
    <cellStyle name="_4.13E Montana Energy Tax_04 07E Wild Horse Wind Expansion (C) (2)_Electric Rev Req Model (2009 GRC) Rebuttal REmoval of New  WH Solar AdjustMI_DEM-WP(C) ENERG10C--ctn Mid-C_042010 2010GRC" xfId="765"/>
    <cellStyle name="_4.13E Montana Energy Tax_04 07E Wild Horse Wind Expansion (C) (2)_Electric Rev Req Model (2009 GRC) Revised 01-18-2010" xfId="766"/>
    <cellStyle name="_4.13E Montana Energy Tax_04 07E Wild Horse Wind Expansion (C) (2)_Electric Rev Req Model (2009 GRC) Revised 01-18-2010 2" xfId="767"/>
    <cellStyle name="_4.13E Montana Energy Tax_04 07E Wild Horse Wind Expansion (C) (2)_Electric Rev Req Model (2009 GRC) Revised 01-18-2010_DEM-WP(C) ENERG10C--ctn Mid-C_042010 2010GRC" xfId="768"/>
    <cellStyle name="_4.13E Montana Energy Tax_04 07E Wild Horse Wind Expansion (C) (2)_Final Order Electric EXHIBIT A-1" xfId="769"/>
    <cellStyle name="_4.13E Montana Energy Tax_04 07E Wild Horse Wind Expansion (C) (2)_TENASKA REGULATORY ASSET" xfId="770"/>
    <cellStyle name="_4.13E Montana Energy Tax_16.37E Wild Horse Expansion DeferralRevwrkingfile SF" xfId="19"/>
    <cellStyle name="_4.13E Montana Energy Tax_16.37E Wild Horse Expansion DeferralRevwrkingfile SF 2" xfId="771"/>
    <cellStyle name="_4.13E Montana Energy Tax_16.37E Wild Horse Expansion DeferralRevwrkingfile SF_DEM-WP(C) ENERG10C--ctn Mid-C_042010 2010GRC" xfId="772"/>
    <cellStyle name="_4.13E Montana Energy Tax_2009 GRC Compl Filing - Exhibit D" xfId="773"/>
    <cellStyle name="_4.13E Montana Energy Tax_2009 GRC Compl Filing - Exhibit D 2" xfId="774"/>
    <cellStyle name="_4.13E Montana Energy Tax_2009 GRC Compl Filing - Exhibit D_DEM-WP(C) ENERG10C--ctn Mid-C_042010 2010GRC" xfId="775"/>
    <cellStyle name="_4.13E Montana Energy Tax_4 31 Regulatory Assets and Liabilities  7 06- Exhibit D" xfId="20"/>
    <cellStyle name="_4.13E Montana Energy Tax_4 31 Regulatory Assets and Liabilities  7 06- Exhibit D 2" xfId="776"/>
    <cellStyle name="_4.13E Montana Energy Tax_4 31 Regulatory Assets and Liabilities  7 06- Exhibit D_DEM-WP(C) ENERG10C--ctn Mid-C_042010 2010GRC" xfId="777"/>
    <cellStyle name="_4.13E Montana Energy Tax_4 31 Regulatory Assets and Liabilities  7 06- Exhibit D_NIM Summary" xfId="778"/>
    <cellStyle name="_4.13E Montana Energy Tax_4 31 Regulatory Assets and Liabilities  7 06- Exhibit D_NIM Summary 2" xfId="779"/>
    <cellStyle name="_4.13E Montana Energy Tax_4 31 Regulatory Assets and Liabilities  7 06- Exhibit D_NIM Summary_DEM-WP(C) ENERG10C--ctn Mid-C_042010 2010GRC" xfId="780"/>
    <cellStyle name="_4.13E Montana Energy Tax_4 31E Reg Asset  Liab and EXH D" xfId="781"/>
    <cellStyle name="_4.13E Montana Energy Tax_4 31E Reg Asset  Liab and EXH D _ Aug 10 Filing (2)" xfId="782"/>
    <cellStyle name="_4.13E Montana Energy Tax_4 31E Reg Asset  Liab and EXH D _ Aug 10 Filing (2) 2" xfId="783"/>
    <cellStyle name="_4.13E Montana Energy Tax_4 31E Reg Asset  Liab and EXH D 2" xfId="784"/>
    <cellStyle name="_4.13E Montana Energy Tax_4 31E Reg Asset  Liab and EXH D 3" xfId="785"/>
    <cellStyle name="_4.13E Montana Energy Tax_4 32 Regulatory Assets and Liabilities  7 06- Exhibit D" xfId="21"/>
    <cellStyle name="_4.13E Montana Energy Tax_4 32 Regulatory Assets and Liabilities  7 06- Exhibit D 2" xfId="786"/>
    <cellStyle name="_4.13E Montana Energy Tax_4 32 Regulatory Assets and Liabilities  7 06- Exhibit D_DEM-WP(C) ENERG10C--ctn Mid-C_042010 2010GRC" xfId="787"/>
    <cellStyle name="_4.13E Montana Energy Tax_4 32 Regulatory Assets and Liabilities  7 06- Exhibit D_NIM Summary" xfId="788"/>
    <cellStyle name="_4.13E Montana Energy Tax_4 32 Regulatory Assets and Liabilities  7 06- Exhibit D_NIM Summary 2" xfId="789"/>
    <cellStyle name="_4.13E Montana Energy Tax_4 32 Regulatory Assets and Liabilities  7 06- Exhibit D_NIM Summary_DEM-WP(C) ENERG10C--ctn Mid-C_042010 2010GRC" xfId="790"/>
    <cellStyle name="_4.13E Montana Energy Tax_AURORA Total New" xfId="791"/>
    <cellStyle name="_4.13E Montana Energy Tax_AURORA Total New 2" xfId="792"/>
    <cellStyle name="_4.13E Montana Energy Tax_Book2" xfId="22"/>
    <cellStyle name="_4.13E Montana Energy Tax_Book2 2" xfId="793"/>
    <cellStyle name="_4.13E Montana Energy Tax_Book2_Adj Bench DR 3 for Initial Briefs (Electric)" xfId="794"/>
    <cellStyle name="_4.13E Montana Energy Tax_Book2_Adj Bench DR 3 for Initial Briefs (Electric) 2" xfId="795"/>
    <cellStyle name="_4.13E Montana Energy Tax_Book2_Adj Bench DR 3 for Initial Briefs (Electric)_DEM-WP(C) ENERG10C--ctn Mid-C_042010 2010GRC" xfId="796"/>
    <cellStyle name="_4.13E Montana Energy Tax_Book2_DEM-WP(C) ENERG10C--ctn Mid-C_042010 2010GRC" xfId="797"/>
    <cellStyle name="_4.13E Montana Energy Tax_Book2_Electric Rev Req Model (2009 GRC) Rebuttal" xfId="798"/>
    <cellStyle name="_4.13E Montana Energy Tax_Book2_Electric Rev Req Model (2009 GRC) Rebuttal REmoval of New  WH Solar AdjustMI" xfId="799"/>
    <cellStyle name="_4.13E Montana Energy Tax_Book2_Electric Rev Req Model (2009 GRC) Rebuttal REmoval of New  WH Solar AdjustMI 2" xfId="800"/>
    <cellStyle name="_4.13E Montana Energy Tax_Book2_Electric Rev Req Model (2009 GRC) Rebuttal REmoval of New  WH Solar AdjustMI_DEM-WP(C) ENERG10C--ctn Mid-C_042010 2010GRC" xfId="801"/>
    <cellStyle name="_4.13E Montana Energy Tax_Book2_Electric Rev Req Model (2009 GRC) Revised 01-18-2010" xfId="802"/>
    <cellStyle name="_4.13E Montana Energy Tax_Book2_Electric Rev Req Model (2009 GRC) Revised 01-18-2010 2" xfId="803"/>
    <cellStyle name="_4.13E Montana Energy Tax_Book2_Electric Rev Req Model (2009 GRC) Revised 01-18-2010_DEM-WP(C) ENERG10C--ctn Mid-C_042010 2010GRC" xfId="804"/>
    <cellStyle name="_4.13E Montana Energy Tax_Book2_Final Order Electric EXHIBIT A-1" xfId="805"/>
    <cellStyle name="_4.13E Montana Energy Tax_Book4" xfId="23"/>
    <cellStyle name="_4.13E Montana Energy Tax_Book4 2" xfId="806"/>
    <cellStyle name="_4.13E Montana Energy Tax_Book4_DEM-WP(C) ENERG10C--ctn Mid-C_042010 2010GRC" xfId="807"/>
    <cellStyle name="_4.13E Montana Energy Tax_Book9" xfId="24"/>
    <cellStyle name="_4.13E Montana Energy Tax_Book9 2" xfId="808"/>
    <cellStyle name="_4.13E Montana Energy Tax_Book9_DEM-WP(C) ENERG10C--ctn Mid-C_042010 2010GRC" xfId="809"/>
    <cellStyle name="_4.13E Montana Energy Tax_Chelan PUD Power Costs (8-10)" xfId="810"/>
    <cellStyle name="_4.13E Montana Energy Tax_DEM-WP(C) Chelan Power Costs" xfId="811"/>
    <cellStyle name="_4.13E Montana Energy Tax_DEM-WP(C) Chelan Power Costs 2" xfId="812"/>
    <cellStyle name="_4.13E Montana Energy Tax_DEM-WP(C) ENERG10C--ctn Mid-C_042010 2010GRC" xfId="813"/>
    <cellStyle name="_4.13E Montana Energy Tax_DEM-WP(C) Gas Transport 2010GRC" xfId="814"/>
    <cellStyle name="_4.13E Montana Energy Tax_DEM-WP(C) Gas Transport 2010GRC 2" xfId="815"/>
    <cellStyle name="_4.13E Montana Energy Tax_NIM Summary" xfId="816"/>
    <cellStyle name="_4.13E Montana Energy Tax_NIM Summary 09GRC" xfId="817"/>
    <cellStyle name="_4.13E Montana Energy Tax_NIM Summary 09GRC 2" xfId="818"/>
    <cellStyle name="_4.13E Montana Energy Tax_NIM Summary 09GRC_DEM-WP(C) ENERG10C--ctn Mid-C_042010 2010GRC" xfId="819"/>
    <cellStyle name="_4.13E Montana Energy Tax_NIM Summary 2" xfId="820"/>
    <cellStyle name="_4.13E Montana Energy Tax_NIM Summary 3" xfId="821"/>
    <cellStyle name="_4.13E Montana Energy Tax_NIM Summary 4" xfId="822"/>
    <cellStyle name="_4.13E Montana Energy Tax_NIM Summary 5" xfId="823"/>
    <cellStyle name="_4.13E Montana Energy Tax_NIM Summary 6" xfId="824"/>
    <cellStyle name="_4.13E Montana Energy Tax_NIM Summary 7" xfId="825"/>
    <cellStyle name="_4.13E Montana Energy Tax_NIM Summary 8" xfId="826"/>
    <cellStyle name="_4.13E Montana Energy Tax_NIM Summary 9" xfId="827"/>
    <cellStyle name="_4.13E Montana Energy Tax_NIM Summary_DEM-WP(C) ENERG10C--ctn Mid-C_042010 2010GRC" xfId="828"/>
    <cellStyle name="_4.13E Montana Energy Tax_PCA 9 -  Exhibit D April 2010 (3)" xfId="829"/>
    <cellStyle name="_4.13E Montana Energy Tax_PCA 9 -  Exhibit D April 2010 (3) 2" xfId="830"/>
    <cellStyle name="_4.13E Montana Energy Tax_PCA 9 -  Exhibit D April 2010 (3)_DEM-WP(C) ENERG10C--ctn Mid-C_042010 2010GRC" xfId="831"/>
    <cellStyle name="_4.13E Montana Energy Tax_Power Costs - Comparison bx Rbtl-Staff-Jt-PC" xfId="25"/>
    <cellStyle name="_4.13E Montana Energy Tax_Power Costs - Comparison bx Rbtl-Staff-Jt-PC 2" xfId="832"/>
    <cellStyle name="_4.13E Montana Energy Tax_Power Costs - Comparison bx Rbtl-Staff-Jt-PC_Adj Bench DR 3 for Initial Briefs (Electric)" xfId="833"/>
    <cellStyle name="_4.13E Montana Energy Tax_Power Costs - Comparison bx Rbtl-Staff-Jt-PC_Adj Bench DR 3 for Initial Briefs (Electric) 2" xfId="834"/>
    <cellStyle name="_4.13E Montana Energy Tax_Power Costs - Comparison bx Rbtl-Staff-Jt-PC_Adj Bench DR 3 for Initial Briefs (Electric)_DEM-WP(C) ENERG10C--ctn Mid-C_042010 2010GRC" xfId="835"/>
    <cellStyle name="_4.13E Montana Energy Tax_Power Costs - Comparison bx Rbtl-Staff-Jt-PC_DEM-WP(C) ENERG10C--ctn Mid-C_042010 2010GRC" xfId="836"/>
    <cellStyle name="_4.13E Montana Energy Tax_Power Costs - Comparison bx Rbtl-Staff-Jt-PC_Electric Rev Req Model (2009 GRC) Rebuttal" xfId="837"/>
    <cellStyle name="_4.13E Montana Energy Tax_Power Costs - Comparison bx Rbtl-Staff-Jt-PC_Electric Rev Req Model (2009 GRC) Rebuttal REmoval of New  WH Solar AdjustMI" xfId="838"/>
    <cellStyle name="_4.13E Montana Energy Tax_Power Costs - Comparison bx Rbtl-Staff-Jt-PC_Electric Rev Req Model (2009 GRC) Rebuttal REmoval of New  WH Solar AdjustMI 2" xfId="839"/>
    <cellStyle name="_4.13E Montana Energy Tax_Power Costs - Comparison bx Rbtl-Staff-Jt-PC_Electric Rev Req Model (2009 GRC) Rebuttal REmoval of New  WH Solar AdjustMI_DEM-WP(C) ENERG10C--ctn Mid-C_042010 2010GRC" xfId="840"/>
    <cellStyle name="_4.13E Montana Energy Tax_Power Costs - Comparison bx Rbtl-Staff-Jt-PC_Electric Rev Req Model (2009 GRC) Revised 01-18-2010" xfId="841"/>
    <cellStyle name="_4.13E Montana Energy Tax_Power Costs - Comparison bx Rbtl-Staff-Jt-PC_Electric Rev Req Model (2009 GRC) Revised 01-18-2010 2" xfId="842"/>
    <cellStyle name="_4.13E Montana Energy Tax_Power Costs - Comparison bx Rbtl-Staff-Jt-PC_Electric Rev Req Model (2009 GRC) Revised 01-18-2010_DEM-WP(C) ENERG10C--ctn Mid-C_042010 2010GRC" xfId="843"/>
    <cellStyle name="_4.13E Montana Energy Tax_Power Costs - Comparison bx Rbtl-Staff-Jt-PC_Final Order Electric EXHIBIT A-1" xfId="844"/>
    <cellStyle name="_4.13E Montana Energy Tax_Rebuttal Power Costs" xfId="26"/>
    <cellStyle name="_4.13E Montana Energy Tax_Rebuttal Power Costs 2" xfId="845"/>
    <cellStyle name="_4.13E Montana Energy Tax_Rebuttal Power Costs_Adj Bench DR 3 for Initial Briefs (Electric)" xfId="846"/>
    <cellStyle name="_4.13E Montana Energy Tax_Rebuttal Power Costs_Adj Bench DR 3 for Initial Briefs (Electric) 2" xfId="847"/>
    <cellStyle name="_4.13E Montana Energy Tax_Rebuttal Power Costs_Adj Bench DR 3 for Initial Briefs (Electric)_DEM-WP(C) ENERG10C--ctn Mid-C_042010 2010GRC" xfId="848"/>
    <cellStyle name="_4.13E Montana Energy Tax_Rebuttal Power Costs_DEM-WP(C) ENERG10C--ctn Mid-C_042010 2010GRC" xfId="849"/>
    <cellStyle name="_4.13E Montana Energy Tax_Rebuttal Power Costs_Electric Rev Req Model (2009 GRC) Rebuttal" xfId="850"/>
    <cellStyle name="_4.13E Montana Energy Tax_Rebuttal Power Costs_Electric Rev Req Model (2009 GRC) Rebuttal REmoval of New  WH Solar AdjustMI" xfId="851"/>
    <cellStyle name="_4.13E Montana Energy Tax_Rebuttal Power Costs_Electric Rev Req Model (2009 GRC) Rebuttal REmoval of New  WH Solar AdjustMI 2" xfId="852"/>
    <cellStyle name="_4.13E Montana Energy Tax_Rebuttal Power Costs_Electric Rev Req Model (2009 GRC) Rebuttal REmoval of New  WH Solar AdjustMI_DEM-WP(C) ENERG10C--ctn Mid-C_042010 2010GRC" xfId="853"/>
    <cellStyle name="_4.13E Montana Energy Tax_Rebuttal Power Costs_Electric Rev Req Model (2009 GRC) Revised 01-18-2010" xfId="854"/>
    <cellStyle name="_4.13E Montana Energy Tax_Rebuttal Power Costs_Electric Rev Req Model (2009 GRC) Revised 01-18-2010 2" xfId="855"/>
    <cellStyle name="_4.13E Montana Energy Tax_Rebuttal Power Costs_Electric Rev Req Model (2009 GRC) Revised 01-18-2010_DEM-WP(C) ENERG10C--ctn Mid-C_042010 2010GRC" xfId="856"/>
    <cellStyle name="_4.13E Montana Energy Tax_Rebuttal Power Costs_Final Order Electric EXHIBIT A-1" xfId="857"/>
    <cellStyle name="_4.13E Montana Energy Tax_Wind Integration 10GRC" xfId="858"/>
    <cellStyle name="_4.13E Montana Energy Tax_Wind Integration 10GRC 2" xfId="859"/>
    <cellStyle name="_4.13E Montana Energy Tax_Wind Integration 10GRC_DEM-WP(C) ENERG10C--ctn Mid-C_042010 2010GRC" xfId="860"/>
    <cellStyle name="_5 year summary (9-25-09)" xfId="861"/>
    <cellStyle name="_x0013__Adj Bench DR 3 for Initial Briefs (Electric)" xfId="862"/>
    <cellStyle name="_x0013__Adj Bench DR 3 for Initial Briefs (Electric) 2" xfId="863"/>
    <cellStyle name="_x0013__Adj Bench DR 3 for Initial Briefs (Electric)_DEM-WP(C) ENERG10C--ctn Mid-C_042010 2010GRC" xfId="864"/>
    <cellStyle name="_AURORA WIP" xfId="27"/>
    <cellStyle name="_AURORA WIP 2" xfId="865"/>
    <cellStyle name="_AURORA WIP 2 2" xfId="866"/>
    <cellStyle name="_AURORA WIP 3" xfId="867"/>
    <cellStyle name="_AURORA WIP 4" xfId="868"/>
    <cellStyle name="_AURORA WIP 4 2" xfId="869"/>
    <cellStyle name="_AURORA WIP 5" xfId="870"/>
    <cellStyle name="_AURORA WIP 5 2" xfId="871"/>
    <cellStyle name="_AURORA WIP_4 31E Reg Asset  Liab and EXH D" xfId="872"/>
    <cellStyle name="_AURORA WIP_4 31E Reg Asset  Liab and EXH D _ Aug 10 Filing (2)" xfId="873"/>
    <cellStyle name="_AURORA WIP_4 31E Reg Asset  Liab and EXH D _ Aug 10 Filing (2) 2" xfId="874"/>
    <cellStyle name="_AURORA WIP_4 31E Reg Asset  Liab and EXH D 2" xfId="875"/>
    <cellStyle name="_AURORA WIP_4 31E Reg Asset  Liab and EXH D 3" xfId="876"/>
    <cellStyle name="_AURORA WIP_Chelan PUD Power Costs (8-10)" xfId="877"/>
    <cellStyle name="_AURORA WIP_DEM-WP(C) Chelan Power Costs" xfId="878"/>
    <cellStyle name="_AURORA WIP_DEM-WP(C) Chelan Power Costs 2" xfId="879"/>
    <cellStyle name="_AURORA WIP_DEM-WP(C) Costs Not In AURORA 2010GRC As Filed" xfId="880"/>
    <cellStyle name="_AURORA WIP_DEM-WP(C) Costs Not In AURORA 2010GRC As Filed 2" xfId="881"/>
    <cellStyle name="_AURORA WIP_DEM-WP(C) Costs Not In AURORA 2010GRC As Filed 3" xfId="882"/>
    <cellStyle name="_AURORA WIP_DEM-WP(C) Costs Not In AURORA 2010GRC As Filed_DEM-WP(C) ENERG10C--ctn Mid-C_042010 2010GRC" xfId="883"/>
    <cellStyle name="_AURORA WIP_DEM-WP(C) ENERG10C--ctn Mid-C_042010 2010GRC" xfId="884"/>
    <cellStyle name="_AURORA WIP_DEM-WP(C) Gas Transport 2010GRC" xfId="885"/>
    <cellStyle name="_AURORA WIP_DEM-WP(C) Gas Transport 2010GRC 2" xfId="886"/>
    <cellStyle name="_AURORA WIP_NIM Summary" xfId="887"/>
    <cellStyle name="_AURORA WIP_NIM Summary 09GRC" xfId="888"/>
    <cellStyle name="_AURORA WIP_NIM Summary 09GRC 2" xfId="889"/>
    <cellStyle name="_AURORA WIP_NIM Summary 09GRC_DEM-WP(C) ENERG10C--ctn Mid-C_042010 2010GRC" xfId="890"/>
    <cellStyle name="_AURORA WIP_NIM Summary 2" xfId="891"/>
    <cellStyle name="_AURORA WIP_NIM Summary 3" xfId="892"/>
    <cellStyle name="_AURORA WIP_NIM Summary 4" xfId="893"/>
    <cellStyle name="_AURORA WIP_NIM Summary 5" xfId="894"/>
    <cellStyle name="_AURORA WIP_NIM Summary 6" xfId="895"/>
    <cellStyle name="_AURORA WIP_NIM Summary 7" xfId="896"/>
    <cellStyle name="_AURORA WIP_NIM Summary 8" xfId="897"/>
    <cellStyle name="_AURORA WIP_NIM Summary 9" xfId="898"/>
    <cellStyle name="_AURORA WIP_NIM Summary_DEM-WP(C) ENERG10C--ctn Mid-C_042010 2010GRC" xfId="899"/>
    <cellStyle name="_AURORA WIP_NIM+O&amp;M" xfId="900"/>
    <cellStyle name="_AURORA WIP_NIM+O&amp;M 2" xfId="901"/>
    <cellStyle name="_AURORA WIP_NIM+O&amp;M Monthly" xfId="902"/>
    <cellStyle name="_AURORA WIP_NIM+O&amp;M Monthly 2" xfId="903"/>
    <cellStyle name="_AURORA WIP_PCA 9 -  Exhibit D April 2010 (3)" xfId="904"/>
    <cellStyle name="_AURORA WIP_PCA 9 -  Exhibit D April 2010 (3) 2" xfId="905"/>
    <cellStyle name="_AURORA WIP_PCA 9 -  Exhibit D April 2010 (3)_DEM-WP(C) ENERG10C--ctn Mid-C_042010 2010GRC" xfId="906"/>
    <cellStyle name="_AURORA WIP_Reconciliation" xfId="907"/>
    <cellStyle name="_AURORA WIP_Reconciliation 2" xfId="908"/>
    <cellStyle name="_AURORA WIP_Reconciliation 3" xfId="909"/>
    <cellStyle name="_AURORA WIP_Reconciliation_DEM-WP(C) ENERG10C--ctn Mid-C_042010 2010GRC" xfId="910"/>
    <cellStyle name="_AURORA WIP_Wind Integration 10GRC" xfId="911"/>
    <cellStyle name="_AURORA WIP_Wind Integration 10GRC 2" xfId="912"/>
    <cellStyle name="_AURORA WIP_Wind Integration 10GRC_DEM-WP(C) ENERG10C--ctn Mid-C_042010 2010GRC" xfId="913"/>
    <cellStyle name="_Book1" xfId="28"/>
    <cellStyle name="_Book1 (2)" xfId="29"/>
    <cellStyle name="_Book1 (2) 2" xfId="914"/>
    <cellStyle name="_Book1 (2) 2 2" xfId="915"/>
    <cellStyle name="_Book1 (2) 3" xfId="916"/>
    <cellStyle name="_Book1 (2) 4" xfId="917"/>
    <cellStyle name="_Book1 (2) 4 2" xfId="918"/>
    <cellStyle name="_Book1 (2) 5" xfId="919"/>
    <cellStyle name="_Book1 (2) 6" xfId="920"/>
    <cellStyle name="_Book1 (2) 6 2" xfId="921"/>
    <cellStyle name="_Book1 (2) 7" xfId="922"/>
    <cellStyle name="_Book1 (2) 7 2" xfId="923"/>
    <cellStyle name="_Book1 (2)_04 07E Wild Horse Wind Expansion (C) (2)" xfId="30"/>
    <cellStyle name="_Book1 (2)_04 07E Wild Horse Wind Expansion (C) (2) 2" xfId="924"/>
    <cellStyle name="_Book1 (2)_04 07E Wild Horse Wind Expansion (C) (2)_Adj Bench DR 3 for Initial Briefs (Electric)" xfId="925"/>
    <cellStyle name="_Book1 (2)_04 07E Wild Horse Wind Expansion (C) (2)_Adj Bench DR 3 for Initial Briefs (Electric) 2" xfId="926"/>
    <cellStyle name="_Book1 (2)_04 07E Wild Horse Wind Expansion (C) (2)_Adj Bench DR 3 for Initial Briefs (Electric)_DEM-WP(C) ENERG10C--ctn Mid-C_042010 2010GRC" xfId="927"/>
    <cellStyle name="_Book1 (2)_04 07E Wild Horse Wind Expansion (C) (2)_DEM-WP(C) ENERG10C--ctn Mid-C_042010 2010GRC" xfId="928"/>
    <cellStyle name="_Book1 (2)_04 07E Wild Horse Wind Expansion (C) (2)_Electric Rev Req Model (2009 GRC) " xfId="31"/>
    <cellStyle name="_Book1 (2)_04 07E Wild Horse Wind Expansion (C) (2)_Electric Rev Req Model (2009 GRC)  2" xfId="929"/>
    <cellStyle name="_Book1 (2)_04 07E Wild Horse Wind Expansion (C) (2)_Electric Rev Req Model (2009 GRC) _DEM-WP(C) ENERG10C--ctn Mid-C_042010 2010GRC" xfId="930"/>
    <cellStyle name="_Book1 (2)_04 07E Wild Horse Wind Expansion (C) (2)_Electric Rev Req Model (2009 GRC) Rebuttal" xfId="931"/>
    <cellStyle name="_Book1 (2)_04 07E Wild Horse Wind Expansion (C) (2)_Electric Rev Req Model (2009 GRC) Rebuttal REmoval of New  WH Solar AdjustMI" xfId="932"/>
    <cellStyle name="_Book1 (2)_04 07E Wild Horse Wind Expansion (C) (2)_Electric Rev Req Model (2009 GRC) Rebuttal REmoval of New  WH Solar AdjustMI 2" xfId="933"/>
    <cellStyle name="_Book1 (2)_04 07E Wild Horse Wind Expansion (C) (2)_Electric Rev Req Model (2009 GRC) Rebuttal REmoval of New  WH Solar AdjustMI_DEM-WP(C) ENERG10C--ctn Mid-C_042010 2010GRC" xfId="934"/>
    <cellStyle name="_Book1 (2)_04 07E Wild Horse Wind Expansion (C) (2)_Electric Rev Req Model (2009 GRC) Revised 01-18-2010" xfId="935"/>
    <cellStyle name="_Book1 (2)_04 07E Wild Horse Wind Expansion (C) (2)_Electric Rev Req Model (2009 GRC) Revised 01-18-2010 2" xfId="936"/>
    <cellStyle name="_Book1 (2)_04 07E Wild Horse Wind Expansion (C) (2)_Electric Rev Req Model (2009 GRC) Revised 01-18-2010_DEM-WP(C) ENERG10C--ctn Mid-C_042010 2010GRC" xfId="937"/>
    <cellStyle name="_Book1 (2)_04 07E Wild Horse Wind Expansion (C) (2)_Final Order Electric EXHIBIT A-1" xfId="938"/>
    <cellStyle name="_Book1 (2)_04 07E Wild Horse Wind Expansion (C) (2)_TENASKA REGULATORY ASSET" xfId="939"/>
    <cellStyle name="_Book1 (2)_16.37E Wild Horse Expansion DeferralRevwrkingfile SF" xfId="32"/>
    <cellStyle name="_Book1 (2)_16.37E Wild Horse Expansion DeferralRevwrkingfile SF 2" xfId="940"/>
    <cellStyle name="_Book1 (2)_16.37E Wild Horse Expansion DeferralRevwrkingfile SF_DEM-WP(C) ENERG10C--ctn Mid-C_042010 2010GRC" xfId="941"/>
    <cellStyle name="_Book1 (2)_2009 GRC Compl Filing - Exhibit D" xfId="942"/>
    <cellStyle name="_Book1 (2)_2009 GRC Compl Filing - Exhibit D 2" xfId="943"/>
    <cellStyle name="_Book1 (2)_2009 GRC Compl Filing - Exhibit D_DEM-WP(C) ENERG10C--ctn Mid-C_042010 2010GRC" xfId="944"/>
    <cellStyle name="_Book1 (2)_4 31 Regulatory Assets and Liabilities  7 06- Exhibit D" xfId="33"/>
    <cellStyle name="_Book1 (2)_4 31 Regulatory Assets and Liabilities  7 06- Exhibit D 2" xfId="945"/>
    <cellStyle name="_Book1 (2)_4 31 Regulatory Assets and Liabilities  7 06- Exhibit D_DEM-WP(C) ENERG10C--ctn Mid-C_042010 2010GRC" xfId="946"/>
    <cellStyle name="_Book1 (2)_4 31 Regulatory Assets and Liabilities  7 06- Exhibit D_NIM Summary" xfId="947"/>
    <cellStyle name="_Book1 (2)_4 31 Regulatory Assets and Liabilities  7 06- Exhibit D_NIM Summary 2" xfId="948"/>
    <cellStyle name="_Book1 (2)_4 31 Regulatory Assets and Liabilities  7 06- Exhibit D_NIM Summary_DEM-WP(C) ENERG10C--ctn Mid-C_042010 2010GRC" xfId="949"/>
    <cellStyle name="_Book1 (2)_4 31E Reg Asset  Liab and EXH D" xfId="950"/>
    <cellStyle name="_Book1 (2)_4 31E Reg Asset  Liab and EXH D _ Aug 10 Filing (2)" xfId="951"/>
    <cellStyle name="_Book1 (2)_4 31E Reg Asset  Liab and EXH D _ Aug 10 Filing (2) 2" xfId="952"/>
    <cellStyle name="_Book1 (2)_4 31E Reg Asset  Liab and EXH D 2" xfId="953"/>
    <cellStyle name="_Book1 (2)_4 31E Reg Asset  Liab and EXH D 3" xfId="954"/>
    <cellStyle name="_Book1 (2)_4 32 Regulatory Assets and Liabilities  7 06- Exhibit D" xfId="34"/>
    <cellStyle name="_Book1 (2)_4 32 Regulatory Assets and Liabilities  7 06- Exhibit D 2" xfId="955"/>
    <cellStyle name="_Book1 (2)_4 32 Regulatory Assets and Liabilities  7 06- Exhibit D_DEM-WP(C) ENERG10C--ctn Mid-C_042010 2010GRC" xfId="956"/>
    <cellStyle name="_Book1 (2)_4 32 Regulatory Assets and Liabilities  7 06- Exhibit D_NIM Summary" xfId="957"/>
    <cellStyle name="_Book1 (2)_4 32 Regulatory Assets and Liabilities  7 06- Exhibit D_NIM Summary 2" xfId="958"/>
    <cellStyle name="_Book1 (2)_4 32 Regulatory Assets and Liabilities  7 06- Exhibit D_NIM Summary_DEM-WP(C) ENERG10C--ctn Mid-C_042010 2010GRC" xfId="959"/>
    <cellStyle name="_Book1 (2)_AURORA Total New" xfId="960"/>
    <cellStyle name="_Book1 (2)_AURORA Total New 2" xfId="961"/>
    <cellStyle name="_Book1 (2)_Book2" xfId="35"/>
    <cellStyle name="_Book1 (2)_Book2 2" xfId="962"/>
    <cellStyle name="_Book1 (2)_Book2_Adj Bench DR 3 for Initial Briefs (Electric)" xfId="963"/>
    <cellStyle name="_Book1 (2)_Book2_Adj Bench DR 3 for Initial Briefs (Electric) 2" xfId="964"/>
    <cellStyle name="_Book1 (2)_Book2_Adj Bench DR 3 for Initial Briefs (Electric)_DEM-WP(C) ENERG10C--ctn Mid-C_042010 2010GRC" xfId="965"/>
    <cellStyle name="_Book1 (2)_Book2_DEM-WP(C) ENERG10C--ctn Mid-C_042010 2010GRC" xfId="966"/>
    <cellStyle name="_Book1 (2)_Book2_Electric Rev Req Model (2009 GRC) Rebuttal" xfId="967"/>
    <cellStyle name="_Book1 (2)_Book2_Electric Rev Req Model (2009 GRC) Rebuttal REmoval of New  WH Solar AdjustMI" xfId="968"/>
    <cellStyle name="_Book1 (2)_Book2_Electric Rev Req Model (2009 GRC) Rebuttal REmoval of New  WH Solar AdjustMI 2" xfId="969"/>
    <cellStyle name="_Book1 (2)_Book2_Electric Rev Req Model (2009 GRC) Rebuttal REmoval of New  WH Solar AdjustMI_DEM-WP(C) ENERG10C--ctn Mid-C_042010 2010GRC" xfId="970"/>
    <cellStyle name="_Book1 (2)_Book2_Electric Rev Req Model (2009 GRC) Revised 01-18-2010" xfId="971"/>
    <cellStyle name="_Book1 (2)_Book2_Electric Rev Req Model (2009 GRC) Revised 01-18-2010 2" xfId="972"/>
    <cellStyle name="_Book1 (2)_Book2_Electric Rev Req Model (2009 GRC) Revised 01-18-2010_DEM-WP(C) ENERG10C--ctn Mid-C_042010 2010GRC" xfId="973"/>
    <cellStyle name="_Book1 (2)_Book2_Final Order Electric EXHIBIT A-1" xfId="974"/>
    <cellStyle name="_Book1 (2)_Book4" xfId="36"/>
    <cellStyle name="_Book1 (2)_Book4 2" xfId="975"/>
    <cellStyle name="_Book1 (2)_Book4_DEM-WP(C) ENERG10C--ctn Mid-C_042010 2010GRC" xfId="976"/>
    <cellStyle name="_Book1 (2)_Book9" xfId="37"/>
    <cellStyle name="_Book1 (2)_Book9 2" xfId="977"/>
    <cellStyle name="_Book1 (2)_Book9_DEM-WP(C) ENERG10C--ctn Mid-C_042010 2010GRC" xfId="978"/>
    <cellStyle name="_Book1 (2)_Chelan PUD Power Costs (8-10)" xfId="979"/>
    <cellStyle name="_Book1 (2)_DEM-WP(C) Chelan Power Costs" xfId="980"/>
    <cellStyle name="_Book1 (2)_DEM-WP(C) Chelan Power Costs 2" xfId="981"/>
    <cellStyle name="_Book1 (2)_DEM-WP(C) ENERG10C--ctn Mid-C_042010 2010GRC" xfId="982"/>
    <cellStyle name="_Book1 (2)_DEM-WP(C) Gas Transport 2010GRC" xfId="983"/>
    <cellStyle name="_Book1 (2)_DEM-WP(C) Gas Transport 2010GRC 2" xfId="984"/>
    <cellStyle name="_Book1 (2)_NIM Summary" xfId="985"/>
    <cellStyle name="_Book1 (2)_NIM Summary 09GRC" xfId="986"/>
    <cellStyle name="_Book1 (2)_NIM Summary 09GRC 2" xfId="987"/>
    <cellStyle name="_Book1 (2)_NIM Summary 09GRC_DEM-WP(C) ENERG10C--ctn Mid-C_042010 2010GRC" xfId="988"/>
    <cellStyle name="_Book1 (2)_NIM Summary 2" xfId="989"/>
    <cellStyle name="_Book1 (2)_NIM Summary 3" xfId="990"/>
    <cellStyle name="_Book1 (2)_NIM Summary 4" xfId="991"/>
    <cellStyle name="_Book1 (2)_NIM Summary 5" xfId="992"/>
    <cellStyle name="_Book1 (2)_NIM Summary 6" xfId="993"/>
    <cellStyle name="_Book1 (2)_NIM Summary 7" xfId="994"/>
    <cellStyle name="_Book1 (2)_NIM Summary 8" xfId="995"/>
    <cellStyle name="_Book1 (2)_NIM Summary 9" xfId="996"/>
    <cellStyle name="_Book1 (2)_NIM Summary_DEM-WP(C) ENERG10C--ctn Mid-C_042010 2010GRC" xfId="997"/>
    <cellStyle name="_Book1 (2)_PCA 9 -  Exhibit D April 2010 (3)" xfId="998"/>
    <cellStyle name="_Book1 (2)_PCA 9 -  Exhibit D April 2010 (3) 2" xfId="999"/>
    <cellStyle name="_Book1 (2)_PCA 9 -  Exhibit D April 2010 (3)_DEM-WP(C) ENERG10C--ctn Mid-C_042010 2010GRC" xfId="1000"/>
    <cellStyle name="_Book1 (2)_Power Costs - Comparison bx Rbtl-Staff-Jt-PC" xfId="38"/>
    <cellStyle name="_Book1 (2)_Power Costs - Comparison bx Rbtl-Staff-Jt-PC 2" xfId="1001"/>
    <cellStyle name="_Book1 (2)_Power Costs - Comparison bx Rbtl-Staff-Jt-PC_Adj Bench DR 3 for Initial Briefs (Electric)" xfId="1002"/>
    <cellStyle name="_Book1 (2)_Power Costs - Comparison bx Rbtl-Staff-Jt-PC_Adj Bench DR 3 for Initial Briefs (Electric) 2" xfId="1003"/>
    <cellStyle name="_Book1 (2)_Power Costs - Comparison bx Rbtl-Staff-Jt-PC_Adj Bench DR 3 for Initial Briefs (Electric)_DEM-WP(C) ENERG10C--ctn Mid-C_042010 2010GRC" xfId="1004"/>
    <cellStyle name="_Book1 (2)_Power Costs - Comparison bx Rbtl-Staff-Jt-PC_DEM-WP(C) ENERG10C--ctn Mid-C_042010 2010GRC" xfId="1005"/>
    <cellStyle name="_Book1 (2)_Power Costs - Comparison bx Rbtl-Staff-Jt-PC_Electric Rev Req Model (2009 GRC) Rebuttal" xfId="1006"/>
    <cellStyle name="_Book1 (2)_Power Costs - Comparison bx Rbtl-Staff-Jt-PC_Electric Rev Req Model (2009 GRC) Rebuttal REmoval of New  WH Solar AdjustMI" xfId="1007"/>
    <cellStyle name="_Book1 (2)_Power Costs - Comparison bx Rbtl-Staff-Jt-PC_Electric Rev Req Model (2009 GRC) Rebuttal REmoval of New  WH Solar AdjustMI 2" xfId="1008"/>
    <cellStyle name="_Book1 (2)_Power Costs - Comparison bx Rbtl-Staff-Jt-PC_Electric Rev Req Model (2009 GRC) Rebuttal REmoval of New  WH Solar AdjustMI_DEM-WP(C) ENERG10C--ctn Mid-C_042010 2010GRC" xfId="1009"/>
    <cellStyle name="_Book1 (2)_Power Costs - Comparison bx Rbtl-Staff-Jt-PC_Electric Rev Req Model (2009 GRC) Revised 01-18-2010" xfId="1010"/>
    <cellStyle name="_Book1 (2)_Power Costs - Comparison bx Rbtl-Staff-Jt-PC_Electric Rev Req Model (2009 GRC) Revised 01-18-2010 2" xfId="1011"/>
    <cellStyle name="_Book1 (2)_Power Costs - Comparison bx Rbtl-Staff-Jt-PC_Electric Rev Req Model (2009 GRC) Revised 01-18-2010_DEM-WP(C) ENERG10C--ctn Mid-C_042010 2010GRC" xfId="1012"/>
    <cellStyle name="_Book1 (2)_Power Costs - Comparison bx Rbtl-Staff-Jt-PC_Final Order Electric EXHIBIT A-1" xfId="1013"/>
    <cellStyle name="_Book1 (2)_Rebuttal Power Costs" xfId="39"/>
    <cellStyle name="_Book1 (2)_Rebuttal Power Costs 2" xfId="1014"/>
    <cellStyle name="_Book1 (2)_Rebuttal Power Costs_Adj Bench DR 3 for Initial Briefs (Electric)" xfId="1015"/>
    <cellStyle name="_Book1 (2)_Rebuttal Power Costs_Adj Bench DR 3 for Initial Briefs (Electric) 2" xfId="1016"/>
    <cellStyle name="_Book1 (2)_Rebuttal Power Costs_Adj Bench DR 3 for Initial Briefs (Electric)_DEM-WP(C) ENERG10C--ctn Mid-C_042010 2010GRC" xfId="1017"/>
    <cellStyle name="_Book1 (2)_Rebuttal Power Costs_DEM-WP(C) ENERG10C--ctn Mid-C_042010 2010GRC" xfId="1018"/>
    <cellStyle name="_Book1 (2)_Rebuttal Power Costs_Electric Rev Req Model (2009 GRC) Rebuttal" xfId="1019"/>
    <cellStyle name="_Book1 (2)_Rebuttal Power Costs_Electric Rev Req Model (2009 GRC) Rebuttal REmoval of New  WH Solar AdjustMI" xfId="1020"/>
    <cellStyle name="_Book1 (2)_Rebuttal Power Costs_Electric Rev Req Model (2009 GRC) Rebuttal REmoval of New  WH Solar AdjustMI 2" xfId="1021"/>
    <cellStyle name="_Book1 (2)_Rebuttal Power Costs_Electric Rev Req Model (2009 GRC) Rebuttal REmoval of New  WH Solar AdjustMI_DEM-WP(C) ENERG10C--ctn Mid-C_042010 2010GRC" xfId="1022"/>
    <cellStyle name="_Book1 (2)_Rebuttal Power Costs_Electric Rev Req Model (2009 GRC) Revised 01-18-2010" xfId="1023"/>
    <cellStyle name="_Book1 (2)_Rebuttal Power Costs_Electric Rev Req Model (2009 GRC) Revised 01-18-2010 2" xfId="1024"/>
    <cellStyle name="_Book1 (2)_Rebuttal Power Costs_Electric Rev Req Model (2009 GRC) Revised 01-18-2010_DEM-WP(C) ENERG10C--ctn Mid-C_042010 2010GRC" xfId="1025"/>
    <cellStyle name="_Book1 (2)_Rebuttal Power Costs_Final Order Electric EXHIBIT A-1" xfId="1026"/>
    <cellStyle name="_Book1 (2)_Wind Integration 10GRC" xfId="1027"/>
    <cellStyle name="_Book1 (2)_Wind Integration 10GRC 2" xfId="1028"/>
    <cellStyle name="_Book1 (2)_Wind Integration 10GRC_DEM-WP(C) ENERG10C--ctn Mid-C_042010 2010GRC" xfId="1029"/>
    <cellStyle name="_Book1 10" xfId="1030"/>
    <cellStyle name="_Book1 10 2" xfId="1031"/>
    <cellStyle name="_Book1 11" xfId="1032"/>
    <cellStyle name="_Book1 11 2" xfId="1033"/>
    <cellStyle name="_Book1 12" xfId="1034"/>
    <cellStyle name="_Book1 12 2" xfId="1035"/>
    <cellStyle name="_Book1 13" xfId="1036"/>
    <cellStyle name="_Book1 13 2" xfId="1037"/>
    <cellStyle name="_Book1 14" xfId="1038"/>
    <cellStyle name="_Book1 14 2" xfId="1039"/>
    <cellStyle name="_Book1 15" xfId="1040"/>
    <cellStyle name="_Book1 16" xfId="1041"/>
    <cellStyle name="_Book1 17" xfId="1042"/>
    <cellStyle name="_Book1 17 2" xfId="1043"/>
    <cellStyle name="_Book1 18" xfId="1044"/>
    <cellStyle name="_Book1 18 2" xfId="1045"/>
    <cellStyle name="_Book1 19" xfId="1046"/>
    <cellStyle name="_Book1 19 2" xfId="1047"/>
    <cellStyle name="_Book1 2" xfId="1048"/>
    <cellStyle name="_Book1 2 2" xfId="1049"/>
    <cellStyle name="_Book1 20" xfId="1050"/>
    <cellStyle name="_Book1 20 2" xfId="1051"/>
    <cellStyle name="_Book1 21" xfId="1052"/>
    <cellStyle name="_Book1 21 2" xfId="1053"/>
    <cellStyle name="_Book1 3" xfId="1054"/>
    <cellStyle name="_Book1 3 2" xfId="1055"/>
    <cellStyle name="_Book1 4" xfId="1056"/>
    <cellStyle name="_Book1 4 2" xfId="1057"/>
    <cellStyle name="_Book1 5" xfId="1058"/>
    <cellStyle name="_Book1 5 2" xfId="1059"/>
    <cellStyle name="_Book1 6" xfId="1060"/>
    <cellStyle name="_Book1 7" xfId="1061"/>
    <cellStyle name="_Book1 8" xfId="1062"/>
    <cellStyle name="_Book1 8 2" xfId="1063"/>
    <cellStyle name="_Book1 9" xfId="1064"/>
    <cellStyle name="_Book1 9 2" xfId="1065"/>
    <cellStyle name="_Book1_(C) WHE Proforma with ITC cash grant 10 Yr Amort_for deferral_102809" xfId="40"/>
    <cellStyle name="_Book1_(C) WHE Proforma with ITC cash grant 10 Yr Amort_for deferral_102809 2" xfId="1066"/>
    <cellStyle name="_Book1_(C) WHE Proforma with ITC cash grant 10 Yr Amort_for deferral_102809_16.07E Wild Horse Wind Expansionwrkingfile" xfId="1067"/>
    <cellStyle name="_Book1_(C) WHE Proforma with ITC cash grant 10 Yr Amort_for deferral_102809_16.07E Wild Horse Wind Expansionwrkingfile 2" xfId="1068"/>
    <cellStyle name="_Book1_(C) WHE Proforma with ITC cash grant 10 Yr Amort_for deferral_102809_16.07E Wild Horse Wind Expansionwrkingfile SF" xfId="1069"/>
    <cellStyle name="_Book1_(C) WHE Proforma with ITC cash grant 10 Yr Amort_for deferral_102809_16.07E Wild Horse Wind Expansionwrkingfile SF 2" xfId="1070"/>
    <cellStyle name="_Book1_(C) WHE Proforma with ITC cash grant 10 Yr Amort_for deferral_102809_16.07E Wild Horse Wind Expansionwrkingfile SF_DEM-WP(C) ENERG10C--ctn Mid-C_042010 2010GRC" xfId="1071"/>
    <cellStyle name="_Book1_(C) WHE Proforma with ITC cash grant 10 Yr Amort_for deferral_102809_16.07E Wild Horse Wind Expansionwrkingfile_DEM-WP(C) ENERG10C--ctn Mid-C_042010 2010GRC" xfId="1072"/>
    <cellStyle name="_Book1_(C) WHE Proforma with ITC cash grant 10 Yr Amort_for deferral_102809_16.37E Wild Horse Expansion DeferralRevwrkingfile SF" xfId="41"/>
    <cellStyle name="_Book1_(C) WHE Proforma with ITC cash grant 10 Yr Amort_for deferral_102809_16.37E Wild Horse Expansion DeferralRevwrkingfile SF 2" xfId="1073"/>
    <cellStyle name="_Book1_(C) WHE Proforma with ITC cash grant 10 Yr Amort_for deferral_102809_16.37E Wild Horse Expansion DeferralRevwrkingfile SF_DEM-WP(C) ENERG10C--ctn Mid-C_042010 2010GRC" xfId="1074"/>
    <cellStyle name="_Book1_(C) WHE Proforma with ITC cash grant 10 Yr Amort_for deferral_102809_DEM-WP(C) ENERG10C--ctn Mid-C_042010 2010GRC" xfId="1075"/>
    <cellStyle name="_Book1_(C) WHE Proforma with ITC cash grant 10 Yr Amort_for rebuttal_120709" xfId="42"/>
    <cellStyle name="_Book1_(C) WHE Proforma with ITC cash grant 10 Yr Amort_for rebuttal_120709 2" xfId="1076"/>
    <cellStyle name="_Book1_(C) WHE Proforma with ITC cash grant 10 Yr Amort_for rebuttal_120709_DEM-WP(C) ENERG10C--ctn Mid-C_042010 2010GRC" xfId="1077"/>
    <cellStyle name="_Book1_04.07E Wild Horse Wind Expansion" xfId="43"/>
    <cellStyle name="_Book1_04.07E Wild Horse Wind Expansion 2" xfId="1078"/>
    <cellStyle name="_Book1_04.07E Wild Horse Wind Expansion_16.07E Wild Horse Wind Expansionwrkingfile" xfId="1079"/>
    <cellStyle name="_Book1_04.07E Wild Horse Wind Expansion_16.07E Wild Horse Wind Expansionwrkingfile 2" xfId="1080"/>
    <cellStyle name="_Book1_04.07E Wild Horse Wind Expansion_16.07E Wild Horse Wind Expansionwrkingfile SF" xfId="1081"/>
    <cellStyle name="_Book1_04.07E Wild Horse Wind Expansion_16.07E Wild Horse Wind Expansionwrkingfile SF 2" xfId="1082"/>
    <cellStyle name="_Book1_04.07E Wild Horse Wind Expansion_16.07E Wild Horse Wind Expansionwrkingfile SF_DEM-WP(C) ENERG10C--ctn Mid-C_042010 2010GRC" xfId="1083"/>
    <cellStyle name="_Book1_04.07E Wild Horse Wind Expansion_16.07E Wild Horse Wind Expansionwrkingfile_DEM-WP(C) ENERG10C--ctn Mid-C_042010 2010GRC" xfId="1084"/>
    <cellStyle name="_Book1_04.07E Wild Horse Wind Expansion_16.37E Wild Horse Expansion DeferralRevwrkingfile SF" xfId="44"/>
    <cellStyle name="_Book1_04.07E Wild Horse Wind Expansion_16.37E Wild Horse Expansion DeferralRevwrkingfile SF 2" xfId="1085"/>
    <cellStyle name="_Book1_04.07E Wild Horse Wind Expansion_16.37E Wild Horse Expansion DeferralRevwrkingfile SF_DEM-WP(C) ENERG10C--ctn Mid-C_042010 2010GRC" xfId="1086"/>
    <cellStyle name="_Book1_04.07E Wild Horse Wind Expansion_DEM-WP(C) ENERG10C--ctn Mid-C_042010 2010GRC" xfId="1087"/>
    <cellStyle name="_Book1_16.07E Wild Horse Wind Expansionwrkingfile" xfId="1088"/>
    <cellStyle name="_Book1_16.07E Wild Horse Wind Expansionwrkingfile 2" xfId="1089"/>
    <cellStyle name="_Book1_16.07E Wild Horse Wind Expansionwrkingfile SF" xfId="1090"/>
    <cellStyle name="_Book1_16.07E Wild Horse Wind Expansionwrkingfile SF 2" xfId="1091"/>
    <cellStyle name="_Book1_16.07E Wild Horse Wind Expansionwrkingfile SF_DEM-WP(C) ENERG10C--ctn Mid-C_042010 2010GRC" xfId="1092"/>
    <cellStyle name="_Book1_16.07E Wild Horse Wind Expansionwrkingfile_DEM-WP(C) ENERG10C--ctn Mid-C_042010 2010GRC" xfId="1093"/>
    <cellStyle name="_Book1_16.37E Wild Horse Expansion DeferralRevwrkingfile SF" xfId="45"/>
    <cellStyle name="_Book1_16.37E Wild Horse Expansion DeferralRevwrkingfile SF 2" xfId="1094"/>
    <cellStyle name="_Book1_16.37E Wild Horse Expansion DeferralRevwrkingfile SF_DEM-WP(C) ENERG10C--ctn Mid-C_042010 2010GRC" xfId="1095"/>
    <cellStyle name="_Book1_2009 GRC Compl Filing - Exhibit D" xfId="1096"/>
    <cellStyle name="_Book1_2009 GRC Compl Filing - Exhibit D 2" xfId="1097"/>
    <cellStyle name="_Book1_2009 GRC Compl Filing - Exhibit D_DEM-WP(C) ENERG10C--ctn Mid-C_042010 2010GRC" xfId="1098"/>
    <cellStyle name="_Book1_4 31 Regulatory Assets and Liabilities  7 06- Exhibit D" xfId="46"/>
    <cellStyle name="_Book1_4 31 Regulatory Assets and Liabilities  7 06- Exhibit D 2" xfId="1099"/>
    <cellStyle name="_Book1_4 31 Regulatory Assets and Liabilities  7 06- Exhibit D_DEM-WP(C) ENERG10C--ctn Mid-C_042010 2010GRC" xfId="1100"/>
    <cellStyle name="_Book1_4 31 Regulatory Assets and Liabilities  7 06- Exhibit D_NIM Summary" xfId="1101"/>
    <cellStyle name="_Book1_4 31 Regulatory Assets and Liabilities  7 06- Exhibit D_NIM Summary 2" xfId="1102"/>
    <cellStyle name="_Book1_4 31 Regulatory Assets and Liabilities  7 06- Exhibit D_NIM Summary_DEM-WP(C) ENERG10C--ctn Mid-C_042010 2010GRC" xfId="1103"/>
    <cellStyle name="_Book1_4 31 Regulatory Assets and Liabilities  7 06- Exhibit D_NIM+O&amp;M" xfId="1104"/>
    <cellStyle name="_Book1_4 31 Regulatory Assets and Liabilities  7 06- Exhibit D_NIM+O&amp;M Monthly" xfId="1105"/>
    <cellStyle name="_Book1_4 31E Reg Asset  Liab and EXH D" xfId="1106"/>
    <cellStyle name="_Book1_4 31E Reg Asset  Liab and EXH D _ Aug 10 Filing (2)" xfId="1107"/>
    <cellStyle name="_Book1_4 31E Reg Asset  Liab and EXH D _ Aug 10 Filing (2) 2" xfId="1108"/>
    <cellStyle name="_Book1_4 31E Reg Asset  Liab and EXH D 2" xfId="1109"/>
    <cellStyle name="_Book1_4 31E Reg Asset  Liab and EXH D 3" xfId="1110"/>
    <cellStyle name="_Book1_4 32 Regulatory Assets and Liabilities  7 06- Exhibit D" xfId="47"/>
    <cellStyle name="_Book1_4 32 Regulatory Assets and Liabilities  7 06- Exhibit D 2" xfId="1111"/>
    <cellStyle name="_Book1_4 32 Regulatory Assets and Liabilities  7 06- Exhibit D_DEM-WP(C) ENERG10C--ctn Mid-C_042010 2010GRC" xfId="1112"/>
    <cellStyle name="_Book1_4 32 Regulatory Assets and Liabilities  7 06- Exhibit D_NIM Summary" xfId="1113"/>
    <cellStyle name="_Book1_4 32 Regulatory Assets and Liabilities  7 06- Exhibit D_NIM Summary 2" xfId="1114"/>
    <cellStyle name="_Book1_4 32 Regulatory Assets and Liabilities  7 06- Exhibit D_NIM Summary_DEM-WP(C) ENERG10C--ctn Mid-C_042010 2010GRC" xfId="1115"/>
    <cellStyle name="_Book1_4 32 Regulatory Assets and Liabilities  7 06- Exhibit D_NIM+O&amp;M" xfId="1116"/>
    <cellStyle name="_Book1_4 32 Regulatory Assets and Liabilities  7 06- Exhibit D_NIM+O&amp;M Monthly" xfId="1117"/>
    <cellStyle name="_Book1_AURORA Total New" xfId="1118"/>
    <cellStyle name="_Book1_AURORA Total New 2" xfId="1119"/>
    <cellStyle name="_Book1_Book1" xfId="1120"/>
    <cellStyle name="_Book1_Book2" xfId="48"/>
    <cellStyle name="_Book1_Book2 2" xfId="1121"/>
    <cellStyle name="_Book1_Book2_Adj Bench DR 3 for Initial Briefs (Electric)" xfId="1122"/>
    <cellStyle name="_Book1_Book2_Adj Bench DR 3 for Initial Briefs (Electric) 2" xfId="1123"/>
    <cellStyle name="_Book1_Book2_Adj Bench DR 3 for Initial Briefs (Electric)_DEM-WP(C) ENERG10C--ctn Mid-C_042010 2010GRC" xfId="1124"/>
    <cellStyle name="_Book1_Book2_DEM-WP(C) ENERG10C--ctn Mid-C_042010 2010GRC" xfId="1125"/>
    <cellStyle name="_Book1_Book2_Electric Rev Req Model (2009 GRC) Rebuttal" xfId="1126"/>
    <cellStyle name="_Book1_Book2_Electric Rev Req Model (2009 GRC) Rebuttal REmoval of New  WH Solar AdjustMI" xfId="1127"/>
    <cellStyle name="_Book1_Book2_Electric Rev Req Model (2009 GRC) Rebuttal REmoval of New  WH Solar AdjustMI 2" xfId="1128"/>
    <cellStyle name="_Book1_Book2_Electric Rev Req Model (2009 GRC) Rebuttal REmoval of New  WH Solar AdjustMI_DEM-WP(C) ENERG10C--ctn Mid-C_042010 2010GRC" xfId="1129"/>
    <cellStyle name="_Book1_Book2_Electric Rev Req Model (2009 GRC) Revised 01-18-2010" xfId="1130"/>
    <cellStyle name="_Book1_Book2_Electric Rev Req Model (2009 GRC) Revised 01-18-2010 2" xfId="1131"/>
    <cellStyle name="_Book1_Book2_Electric Rev Req Model (2009 GRC) Revised 01-18-2010_DEM-WP(C) ENERG10C--ctn Mid-C_042010 2010GRC" xfId="1132"/>
    <cellStyle name="_Book1_Book2_Final Order Electric EXHIBIT A-1" xfId="1133"/>
    <cellStyle name="_Book1_Book4" xfId="49"/>
    <cellStyle name="_Book1_Book4 2" xfId="1134"/>
    <cellStyle name="_Book1_Book4_DEM-WP(C) ENERG10C--ctn Mid-C_042010 2010GRC" xfId="1135"/>
    <cellStyle name="_Book1_Book9" xfId="50"/>
    <cellStyle name="_Book1_Book9 2" xfId="1136"/>
    <cellStyle name="_Book1_Book9_DEM-WP(C) ENERG10C--ctn Mid-C_042010 2010GRC" xfId="1137"/>
    <cellStyle name="_Book1_Chelan PUD Power Costs (8-10)" xfId="1138"/>
    <cellStyle name="_Book1_DEM-WP(C) Chelan Power Costs" xfId="1139"/>
    <cellStyle name="_Book1_DEM-WP(C) Chelan Power Costs 2" xfId="1140"/>
    <cellStyle name="_Book1_DEM-WP(C) ENERG10C--ctn Mid-C_042010 2010GRC" xfId="1141"/>
    <cellStyle name="_Book1_DEM-WP(C) Gas Transport 2010GRC" xfId="1142"/>
    <cellStyle name="_Book1_DEM-WP(C) Gas Transport 2010GRC 2" xfId="1143"/>
    <cellStyle name="_Book1_LSRWEP LGIA like Acctg Petition Aug 2010" xfId="1144"/>
    <cellStyle name="_Book1_NIM Summary" xfId="1145"/>
    <cellStyle name="_Book1_NIM Summary 09GRC" xfId="1146"/>
    <cellStyle name="_Book1_NIM Summary 09GRC 2" xfId="1147"/>
    <cellStyle name="_Book1_NIM Summary 09GRC_DEM-WP(C) ENERG10C--ctn Mid-C_042010 2010GRC" xfId="1148"/>
    <cellStyle name="_Book1_NIM Summary 2" xfId="1149"/>
    <cellStyle name="_Book1_NIM Summary 3" xfId="1150"/>
    <cellStyle name="_Book1_NIM Summary 4" xfId="1151"/>
    <cellStyle name="_Book1_NIM Summary 5" xfId="1152"/>
    <cellStyle name="_Book1_NIM Summary 6" xfId="1153"/>
    <cellStyle name="_Book1_NIM Summary 7" xfId="1154"/>
    <cellStyle name="_Book1_NIM Summary 8" xfId="1155"/>
    <cellStyle name="_Book1_NIM Summary 9" xfId="1156"/>
    <cellStyle name="_Book1_NIM Summary_DEM-WP(C) ENERG10C--ctn Mid-C_042010 2010GRC" xfId="1157"/>
    <cellStyle name="_Book1_NIM+O&amp;M" xfId="1158"/>
    <cellStyle name="_Book1_NIM+O&amp;M 2" xfId="1159"/>
    <cellStyle name="_Book1_NIM+O&amp;M Monthly" xfId="1160"/>
    <cellStyle name="_Book1_NIM+O&amp;M Monthly 2" xfId="1161"/>
    <cellStyle name="_Book1_PCA 9 -  Exhibit D April 2010 (3)" xfId="1162"/>
    <cellStyle name="_Book1_PCA 9 -  Exhibit D April 2010 (3) 2" xfId="1163"/>
    <cellStyle name="_Book1_PCA 9 -  Exhibit D April 2010 (3)_DEM-WP(C) ENERG10C--ctn Mid-C_042010 2010GRC" xfId="1164"/>
    <cellStyle name="_Book1_Power Costs - Comparison bx Rbtl-Staff-Jt-PC" xfId="51"/>
    <cellStyle name="_Book1_Power Costs - Comparison bx Rbtl-Staff-Jt-PC 2" xfId="1165"/>
    <cellStyle name="_Book1_Power Costs - Comparison bx Rbtl-Staff-Jt-PC_Adj Bench DR 3 for Initial Briefs (Electric)" xfId="1166"/>
    <cellStyle name="_Book1_Power Costs - Comparison bx Rbtl-Staff-Jt-PC_Adj Bench DR 3 for Initial Briefs (Electric) 2" xfId="1167"/>
    <cellStyle name="_Book1_Power Costs - Comparison bx Rbtl-Staff-Jt-PC_Adj Bench DR 3 for Initial Briefs (Electric)_DEM-WP(C) ENERG10C--ctn Mid-C_042010 2010GRC" xfId="1168"/>
    <cellStyle name="_Book1_Power Costs - Comparison bx Rbtl-Staff-Jt-PC_DEM-WP(C) ENERG10C--ctn Mid-C_042010 2010GRC" xfId="1169"/>
    <cellStyle name="_Book1_Power Costs - Comparison bx Rbtl-Staff-Jt-PC_Electric Rev Req Model (2009 GRC) Rebuttal" xfId="1170"/>
    <cellStyle name="_Book1_Power Costs - Comparison bx Rbtl-Staff-Jt-PC_Electric Rev Req Model (2009 GRC) Rebuttal REmoval of New  WH Solar AdjustMI" xfId="1171"/>
    <cellStyle name="_Book1_Power Costs - Comparison bx Rbtl-Staff-Jt-PC_Electric Rev Req Model (2009 GRC) Rebuttal REmoval of New  WH Solar AdjustMI 2" xfId="1172"/>
    <cellStyle name="_Book1_Power Costs - Comparison bx Rbtl-Staff-Jt-PC_Electric Rev Req Model (2009 GRC) Rebuttal REmoval of New  WH Solar AdjustMI_DEM-WP(C) ENERG10C--ctn Mid-C_042010 2010GRC" xfId="1173"/>
    <cellStyle name="_Book1_Power Costs - Comparison bx Rbtl-Staff-Jt-PC_Electric Rev Req Model (2009 GRC) Revised 01-18-2010" xfId="1174"/>
    <cellStyle name="_Book1_Power Costs - Comparison bx Rbtl-Staff-Jt-PC_Electric Rev Req Model (2009 GRC) Revised 01-18-2010 2" xfId="1175"/>
    <cellStyle name="_Book1_Power Costs - Comparison bx Rbtl-Staff-Jt-PC_Electric Rev Req Model (2009 GRC) Revised 01-18-2010_DEM-WP(C) ENERG10C--ctn Mid-C_042010 2010GRC" xfId="1176"/>
    <cellStyle name="_Book1_Power Costs - Comparison bx Rbtl-Staff-Jt-PC_Final Order Electric EXHIBIT A-1" xfId="1177"/>
    <cellStyle name="_Book1_Rebuttal Power Costs" xfId="52"/>
    <cellStyle name="_Book1_Rebuttal Power Costs 2" xfId="1178"/>
    <cellStyle name="_Book1_Rebuttal Power Costs_Adj Bench DR 3 for Initial Briefs (Electric)" xfId="1179"/>
    <cellStyle name="_Book1_Rebuttal Power Costs_Adj Bench DR 3 for Initial Briefs (Electric) 2" xfId="1180"/>
    <cellStyle name="_Book1_Rebuttal Power Costs_Adj Bench DR 3 for Initial Briefs (Electric)_DEM-WP(C) ENERG10C--ctn Mid-C_042010 2010GRC" xfId="1181"/>
    <cellStyle name="_Book1_Rebuttal Power Costs_DEM-WP(C) ENERG10C--ctn Mid-C_042010 2010GRC" xfId="1182"/>
    <cellStyle name="_Book1_Rebuttal Power Costs_Electric Rev Req Model (2009 GRC) Rebuttal" xfId="1183"/>
    <cellStyle name="_Book1_Rebuttal Power Costs_Electric Rev Req Model (2009 GRC) Rebuttal REmoval of New  WH Solar AdjustMI" xfId="1184"/>
    <cellStyle name="_Book1_Rebuttal Power Costs_Electric Rev Req Model (2009 GRC) Rebuttal REmoval of New  WH Solar AdjustMI 2" xfId="1185"/>
    <cellStyle name="_Book1_Rebuttal Power Costs_Electric Rev Req Model (2009 GRC) Rebuttal REmoval of New  WH Solar AdjustMI_DEM-WP(C) ENERG10C--ctn Mid-C_042010 2010GRC" xfId="1186"/>
    <cellStyle name="_Book1_Rebuttal Power Costs_Electric Rev Req Model (2009 GRC) Revised 01-18-2010" xfId="1187"/>
    <cellStyle name="_Book1_Rebuttal Power Costs_Electric Rev Req Model (2009 GRC) Revised 01-18-2010 2" xfId="1188"/>
    <cellStyle name="_Book1_Rebuttal Power Costs_Electric Rev Req Model (2009 GRC) Revised 01-18-2010_DEM-WP(C) ENERG10C--ctn Mid-C_042010 2010GRC" xfId="1189"/>
    <cellStyle name="_Book1_Rebuttal Power Costs_Final Order Electric EXHIBIT A-1" xfId="1190"/>
    <cellStyle name="_Book1_Transmission Workbook for May BOD" xfId="1191"/>
    <cellStyle name="_Book1_Transmission Workbook for May BOD 2" xfId="1192"/>
    <cellStyle name="_Book1_Transmission Workbook for May BOD_DEM-WP(C) ENERG10C--ctn Mid-C_042010 2010GRC" xfId="1193"/>
    <cellStyle name="_Book1_Wind Integration 10GRC" xfId="1194"/>
    <cellStyle name="_Book1_Wind Integration 10GRC 2" xfId="1195"/>
    <cellStyle name="_Book1_Wind Integration 10GRC_DEM-WP(C) ENERG10C--ctn Mid-C_042010 2010GRC" xfId="1196"/>
    <cellStyle name="_Book2" xfId="53"/>
    <cellStyle name="_x0013__Book2" xfId="54"/>
    <cellStyle name="_Book2 10" xfId="1197"/>
    <cellStyle name="_Book2 11" xfId="1198"/>
    <cellStyle name="_Book2 12" xfId="1199"/>
    <cellStyle name="_Book2 12 2" xfId="1200"/>
    <cellStyle name="_Book2 13" xfId="1201"/>
    <cellStyle name="_Book2 13 2" xfId="1202"/>
    <cellStyle name="_Book2 14" xfId="1203"/>
    <cellStyle name="_Book2 14 2" xfId="1204"/>
    <cellStyle name="_Book2 15" xfId="1205"/>
    <cellStyle name="_Book2 15 2" xfId="1206"/>
    <cellStyle name="_Book2 16" xfId="1207"/>
    <cellStyle name="_Book2 16 2" xfId="1208"/>
    <cellStyle name="_Book2 2" xfId="1209"/>
    <cellStyle name="_x0013__Book2 2" xfId="1210"/>
    <cellStyle name="_Book2 2 2" xfId="1211"/>
    <cellStyle name="_Book2 2 3" xfId="1212"/>
    <cellStyle name="_Book2 2 4" xfId="1213"/>
    <cellStyle name="_Book2 2 5" xfId="1214"/>
    <cellStyle name="_Book2 2 6" xfId="1215"/>
    <cellStyle name="_Book2 2 7" xfId="1216"/>
    <cellStyle name="_Book2 2 8" xfId="1217"/>
    <cellStyle name="_Book2 2 9" xfId="1218"/>
    <cellStyle name="_Book2 3" xfId="1219"/>
    <cellStyle name="_x0013__Book2 3" xfId="1220"/>
    <cellStyle name="_Book2 4" xfId="1221"/>
    <cellStyle name="_x0013__Book2 4" xfId="1222"/>
    <cellStyle name="_Book2 4 2" xfId="1223"/>
    <cellStyle name="_Book2 4 3" xfId="1224"/>
    <cellStyle name="_Book2 4 4" xfId="1225"/>
    <cellStyle name="_Book2 4 5" xfId="1226"/>
    <cellStyle name="_Book2 4 6" xfId="1227"/>
    <cellStyle name="_Book2 4 7" xfId="1228"/>
    <cellStyle name="_Book2 5" xfId="1229"/>
    <cellStyle name="_x0013__Book2 5" xfId="1230"/>
    <cellStyle name="_Book2 5 2" xfId="1231"/>
    <cellStyle name="_Book2 6" xfId="1232"/>
    <cellStyle name="_x0013__Book2 6" xfId="1233"/>
    <cellStyle name="_Book2 6 2" xfId="1234"/>
    <cellStyle name="_Book2 7" xfId="1235"/>
    <cellStyle name="_x0013__Book2 7" xfId="1236"/>
    <cellStyle name="_Book2 7 2" xfId="1237"/>
    <cellStyle name="_Book2 8" xfId="1238"/>
    <cellStyle name="_x0013__Book2 8" xfId="1239"/>
    <cellStyle name="_Book2 8 2" xfId="1240"/>
    <cellStyle name="_Book2 9" xfId="1241"/>
    <cellStyle name="_x0013__Book2 9" xfId="1242"/>
    <cellStyle name="_Book2_04 07E Wild Horse Wind Expansion (C) (2)" xfId="55"/>
    <cellStyle name="_Book2_04 07E Wild Horse Wind Expansion (C) (2) 2" xfId="1243"/>
    <cellStyle name="_Book2_04 07E Wild Horse Wind Expansion (C) (2)_Adj Bench DR 3 for Initial Briefs (Electric)" xfId="1244"/>
    <cellStyle name="_Book2_04 07E Wild Horse Wind Expansion (C) (2)_Adj Bench DR 3 for Initial Briefs (Electric) 2" xfId="1245"/>
    <cellStyle name="_Book2_04 07E Wild Horse Wind Expansion (C) (2)_Adj Bench DR 3 for Initial Briefs (Electric)_DEM-WP(C) ENERG10C--ctn Mid-C_042010 2010GRC" xfId="1246"/>
    <cellStyle name="_Book2_04 07E Wild Horse Wind Expansion (C) (2)_DEM-WP(C) ENERG10C--ctn Mid-C_042010 2010GRC" xfId="1247"/>
    <cellStyle name="_Book2_04 07E Wild Horse Wind Expansion (C) (2)_Electric Rev Req Model (2009 GRC) " xfId="56"/>
    <cellStyle name="_Book2_04 07E Wild Horse Wind Expansion (C) (2)_Electric Rev Req Model (2009 GRC)  2" xfId="1248"/>
    <cellStyle name="_Book2_04 07E Wild Horse Wind Expansion (C) (2)_Electric Rev Req Model (2009 GRC) _DEM-WP(C) ENERG10C--ctn Mid-C_042010 2010GRC" xfId="1249"/>
    <cellStyle name="_Book2_04 07E Wild Horse Wind Expansion (C) (2)_Electric Rev Req Model (2009 GRC) Rebuttal" xfId="1250"/>
    <cellStyle name="_Book2_04 07E Wild Horse Wind Expansion (C) (2)_Electric Rev Req Model (2009 GRC) Rebuttal REmoval of New  WH Solar AdjustMI" xfId="1251"/>
    <cellStyle name="_Book2_04 07E Wild Horse Wind Expansion (C) (2)_Electric Rev Req Model (2009 GRC) Rebuttal REmoval of New  WH Solar AdjustMI 2" xfId="1252"/>
    <cellStyle name="_Book2_04 07E Wild Horse Wind Expansion (C) (2)_Electric Rev Req Model (2009 GRC) Rebuttal REmoval of New  WH Solar AdjustMI_DEM-WP(C) ENERG10C--ctn Mid-C_042010 2010GRC" xfId="1253"/>
    <cellStyle name="_Book2_04 07E Wild Horse Wind Expansion (C) (2)_Electric Rev Req Model (2009 GRC) Revised 01-18-2010" xfId="1254"/>
    <cellStyle name="_Book2_04 07E Wild Horse Wind Expansion (C) (2)_Electric Rev Req Model (2009 GRC) Revised 01-18-2010 2" xfId="1255"/>
    <cellStyle name="_Book2_04 07E Wild Horse Wind Expansion (C) (2)_Electric Rev Req Model (2009 GRC) Revised 01-18-2010_DEM-WP(C) ENERG10C--ctn Mid-C_042010 2010GRC" xfId="1256"/>
    <cellStyle name="_Book2_04 07E Wild Horse Wind Expansion (C) (2)_Final Order Electric EXHIBIT A-1" xfId="1257"/>
    <cellStyle name="_Book2_04 07E Wild Horse Wind Expansion (C) (2)_TENASKA REGULATORY ASSET" xfId="1258"/>
    <cellStyle name="_Book2_16.37E Wild Horse Expansion DeferralRevwrkingfile SF" xfId="57"/>
    <cellStyle name="_Book2_16.37E Wild Horse Expansion DeferralRevwrkingfile SF 2" xfId="1259"/>
    <cellStyle name="_Book2_16.37E Wild Horse Expansion DeferralRevwrkingfile SF_DEM-WP(C) ENERG10C--ctn Mid-C_042010 2010GRC" xfId="1260"/>
    <cellStyle name="_Book2_2009 GRC Compl Filing - Exhibit D" xfId="1261"/>
    <cellStyle name="_Book2_2009 GRC Compl Filing - Exhibit D 2" xfId="1262"/>
    <cellStyle name="_Book2_2009 GRC Compl Filing - Exhibit D_DEM-WP(C) ENERG10C--ctn Mid-C_042010 2010GRC" xfId="1263"/>
    <cellStyle name="_Book2_4 31 Regulatory Assets and Liabilities  7 06- Exhibit D" xfId="58"/>
    <cellStyle name="_Book2_4 31 Regulatory Assets and Liabilities  7 06- Exhibit D 2" xfId="1264"/>
    <cellStyle name="_Book2_4 31 Regulatory Assets and Liabilities  7 06- Exhibit D_DEM-WP(C) ENERG10C--ctn Mid-C_042010 2010GRC" xfId="1265"/>
    <cellStyle name="_Book2_4 31 Regulatory Assets and Liabilities  7 06- Exhibit D_NIM Summary" xfId="1266"/>
    <cellStyle name="_Book2_4 31 Regulatory Assets and Liabilities  7 06- Exhibit D_NIM Summary 2" xfId="1267"/>
    <cellStyle name="_Book2_4 31 Regulatory Assets and Liabilities  7 06- Exhibit D_NIM Summary_DEM-WP(C) ENERG10C--ctn Mid-C_042010 2010GRC" xfId="1268"/>
    <cellStyle name="_Book2_4 31E Reg Asset  Liab and EXH D" xfId="1269"/>
    <cellStyle name="_Book2_4 31E Reg Asset  Liab and EXH D _ Aug 10 Filing (2)" xfId="1270"/>
    <cellStyle name="_Book2_4 31E Reg Asset  Liab and EXH D _ Aug 10 Filing (2) 2" xfId="1271"/>
    <cellStyle name="_Book2_4 31E Reg Asset  Liab and EXH D 2" xfId="1272"/>
    <cellStyle name="_Book2_4 31E Reg Asset  Liab and EXH D 3" xfId="1273"/>
    <cellStyle name="_Book2_4 32 Regulatory Assets and Liabilities  7 06- Exhibit D" xfId="59"/>
    <cellStyle name="_Book2_4 32 Regulatory Assets and Liabilities  7 06- Exhibit D 2" xfId="1274"/>
    <cellStyle name="_Book2_4 32 Regulatory Assets and Liabilities  7 06- Exhibit D_DEM-WP(C) ENERG10C--ctn Mid-C_042010 2010GRC" xfId="1275"/>
    <cellStyle name="_Book2_4 32 Regulatory Assets and Liabilities  7 06- Exhibit D_NIM Summary" xfId="1276"/>
    <cellStyle name="_Book2_4 32 Regulatory Assets and Liabilities  7 06- Exhibit D_NIM Summary 2" xfId="1277"/>
    <cellStyle name="_Book2_4 32 Regulatory Assets and Liabilities  7 06- Exhibit D_NIM Summary_DEM-WP(C) ENERG10C--ctn Mid-C_042010 2010GRC" xfId="1278"/>
    <cellStyle name="_x0013__Book2_Adj Bench DR 3 for Initial Briefs (Electric)" xfId="1279"/>
    <cellStyle name="_x0013__Book2_Adj Bench DR 3 for Initial Briefs (Electric) 2" xfId="1280"/>
    <cellStyle name="_x0013__Book2_Adj Bench DR 3 for Initial Briefs (Electric)_DEM-WP(C) ENERG10C--ctn Mid-C_042010 2010GRC" xfId="1281"/>
    <cellStyle name="_Book2_AURORA Total New" xfId="1282"/>
    <cellStyle name="_Book2_AURORA Total New 2" xfId="1283"/>
    <cellStyle name="_Book2_Book2" xfId="60"/>
    <cellStyle name="_Book2_Book2 2" xfId="1284"/>
    <cellStyle name="_Book2_Book2_Adj Bench DR 3 for Initial Briefs (Electric)" xfId="1285"/>
    <cellStyle name="_Book2_Book2_Adj Bench DR 3 for Initial Briefs (Electric) 2" xfId="1286"/>
    <cellStyle name="_Book2_Book2_Adj Bench DR 3 for Initial Briefs (Electric)_DEM-WP(C) ENERG10C--ctn Mid-C_042010 2010GRC" xfId="1287"/>
    <cellStyle name="_Book2_Book2_DEM-WP(C) ENERG10C--ctn Mid-C_042010 2010GRC" xfId="1288"/>
    <cellStyle name="_Book2_Book2_Electric Rev Req Model (2009 GRC) Rebuttal" xfId="1289"/>
    <cellStyle name="_Book2_Book2_Electric Rev Req Model (2009 GRC) Rebuttal REmoval of New  WH Solar AdjustMI" xfId="1290"/>
    <cellStyle name="_Book2_Book2_Electric Rev Req Model (2009 GRC) Rebuttal REmoval of New  WH Solar AdjustMI 2" xfId="1291"/>
    <cellStyle name="_Book2_Book2_Electric Rev Req Model (2009 GRC) Rebuttal REmoval of New  WH Solar AdjustMI_DEM-WP(C) ENERG10C--ctn Mid-C_042010 2010GRC" xfId="1292"/>
    <cellStyle name="_Book2_Book2_Electric Rev Req Model (2009 GRC) Revised 01-18-2010" xfId="1293"/>
    <cellStyle name="_Book2_Book2_Electric Rev Req Model (2009 GRC) Revised 01-18-2010 2" xfId="1294"/>
    <cellStyle name="_Book2_Book2_Electric Rev Req Model (2009 GRC) Revised 01-18-2010_DEM-WP(C) ENERG10C--ctn Mid-C_042010 2010GRC" xfId="1295"/>
    <cellStyle name="_Book2_Book2_Final Order Electric EXHIBIT A-1" xfId="1296"/>
    <cellStyle name="_Book2_Book4" xfId="61"/>
    <cellStyle name="_Book2_Book4 2" xfId="1297"/>
    <cellStyle name="_Book2_Book4_DEM-WP(C) ENERG10C--ctn Mid-C_042010 2010GRC" xfId="1298"/>
    <cellStyle name="_Book2_Book9" xfId="62"/>
    <cellStyle name="_Book2_Book9 2" xfId="1299"/>
    <cellStyle name="_Book2_Book9_DEM-WP(C) ENERG10C--ctn Mid-C_042010 2010GRC" xfId="1300"/>
    <cellStyle name="_Book2_Chelan PUD Power Costs (8-10)" xfId="1301"/>
    <cellStyle name="_Book2_DEM-WP(C) Chelan Power Costs" xfId="1302"/>
    <cellStyle name="_Book2_DEM-WP(C) Chelan Power Costs 2" xfId="1303"/>
    <cellStyle name="_Book2_DEM-WP(C) ENERG10C--ctn Mid-C_042010 2010GRC" xfId="1304"/>
    <cellStyle name="_x0013__Book2_DEM-WP(C) ENERG10C--ctn Mid-C_042010 2010GRC" xfId="1305"/>
    <cellStyle name="_Book2_DEM-WP(C) Gas Transport 2010GRC" xfId="1306"/>
    <cellStyle name="_Book2_DEM-WP(C) Gas Transport 2010GRC 2" xfId="1307"/>
    <cellStyle name="_x0013__Book2_Electric Rev Req Model (2009 GRC) Rebuttal" xfId="1308"/>
    <cellStyle name="_x0013__Book2_Electric Rev Req Model (2009 GRC) Rebuttal REmoval of New  WH Solar AdjustMI" xfId="1309"/>
    <cellStyle name="_x0013__Book2_Electric Rev Req Model (2009 GRC) Rebuttal REmoval of New  WH Solar AdjustMI 2" xfId="1310"/>
    <cellStyle name="_x0013__Book2_Electric Rev Req Model (2009 GRC) Rebuttal REmoval of New  WH Solar AdjustMI_DEM-WP(C) ENERG10C--ctn Mid-C_042010 2010GRC" xfId="1311"/>
    <cellStyle name="_x0013__Book2_Electric Rev Req Model (2009 GRC) Revised 01-18-2010" xfId="1312"/>
    <cellStyle name="_x0013__Book2_Electric Rev Req Model (2009 GRC) Revised 01-18-2010 2" xfId="1313"/>
    <cellStyle name="_x0013__Book2_Electric Rev Req Model (2009 GRC) Revised 01-18-2010_DEM-WP(C) ENERG10C--ctn Mid-C_042010 2010GRC" xfId="1314"/>
    <cellStyle name="_x0013__Book2_Final Order Electric EXHIBIT A-1" xfId="1315"/>
    <cellStyle name="_Book2_NIM Summary" xfId="1316"/>
    <cellStyle name="_Book2_NIM Summary 09GRC" xfId="1317"/>
    <cellStyle name="_Book2_NIM Summary 09GRC 2" xfId="1318"/>
    <cellStyle name="_Book2_NIM Summary 09GRC_DEM-WP(C) ENERG10C--ctn Mid-C_042010 2010GRC" xfId="1319"/>
    <cellStyle name="_Book2_NIM Summary 2" xfId="1320"/>
    <cellStyle name="_Book2_NIM Summary 3" xfId="1321"/>
    <cellStyle name="_Book2_NIM Summary 4" xfId="1322"/>
    <cellStyle name="_Book2_NIM Summary 5" xfId="1323"/>
    <cellStyle name="_Book2_NIM Summary 6" xfId="1324"/>
    <cellStyle name="_Book2_NIM Summary 7" xfId="1325"/>
    <cellStyle name="_Book2_NIM Summary 8" xfId="1326"/>
    <cellStyle name="_Book2_NIM Summary 9" xfId="1327"/>
    <cellStyle name="_Book2_NIM Summary_DEM-WP(C) ENERG10C--ctn Mid-C_042010 2010GRC" xfId="1328"/>
    <cellStyle name="_Book2_PCA 9 -  Exhibit D April 2010 (3)" xfId="1329"/>
    <cellStyle name="_Book2_PCA 9 -  Exhibit D April 2010 (3) 2" xfId="1330"/>
    <cellStyle name="_Book2_PCA 9 -  Exhibit D April 2010 (3)_DEM-WP(C) ENERG10C--ctn Mid-C_042010 2010GRC" xfId="1331"/>
    <cellStyle name="_Book2_Power Costs - Comparison bx Rbtl-Staff-Jt-PC" xfId="63"/>
    <cellStyle name="_Book2_Power Costs - Comparison bx Rbtl-Staff-Jt-PC 2" xfId="1332"/>
    <cellStyle name="_Book2_Power Costs - Comparison bx Rbtl-Staff-Jt-PC_Adj Bench DR 3 for Initial Briefs (Electric)" xfId="1333"/>
    <cellStyle name="_Book2_Power Costs - Comparison bx Rbtl-Staff-Jt-PC_Adj Bench DR 3 for Initial Briefs (Electric) 2" xfId="1334"/>
    <cellStyle name="_Book2_Power Costs - Comparison bx Rbtl-Staff-Jt-PC_Adj Bench DR 3 for Initial Briefs (Electric)_DEM-WP(C) ENERG10C--ctn Mid-C_042010 2010GRC" xfId="1335"/>
    <cellStyle name="_Book2_Power Costs - Comparison bx Rbtl-Staff-Jt-PC_DEM-WP(C) ENERG10C--ctn Mid-C_042010 2010GRC" xfId="1336"/>
    <cellStyle name="_Book2_Power Costs - Comparison bx Rbtl-Staff-Jt-PC_Electric Rev Req Model (2009 GRC) Rebuttal" xfId="1337"/>
    <cellStyle name="_Book2_Power Costs - Comparison bx Rbtl-Staff-Jt-PC_Electric Rev Req Model (2009 GRC) Rebuttal REmoval of New  WH Solar AdjustMI" xfId="1338"/>
    <cellStyle name="_Book2_Power Costs - Comparison bx Rbtl-Staff-Jt-PC_Electric Rev Req Model (2009 GRC) Rebuttal REmoval of New  WH Solar AdjustMI 2" xfId="1339"/>
    <cellStyle name="_Book2_Power Costs - Comparison bx Rbtl-Staff-Jt-PC_Electric Rev Req Model (2009 GRC) Rebuttal REmoval of New  WH Solar AdjustMI_DEM-WP(C) ENERG10C--ctn Mid-C_042010 2010GRC" xfId="1340"/>
    <cellStyle name="_Book2_Power Costs - Comparison bx Rbtl-Staff-Jt-PC_Electric Rev Req Model (2009 GRC) Revised 01-18-2010" xfId="1341"/>
    <cellStyle name="_Book2_Power Costs - Comparison bx Rbtl-Staff-Jt-PC_Electric Rev Req Model (2009 GRC) Revised 01-18-2010 2" xfId="1342"/>
    <cellStyle name="_Book2_Power Costs - Comparison bx Rbtl-Staff-Jt-PC_Electric Rev Req Model (2009 GRC) Revised 01-18-2010_DEM-WP(C) ENERG10C--ctn Mid-C_042010 2010GRC" xfId="1343"/>
    <cellStyle name="_Book2_Power Costs - Comparison bx Rbtl-Staff-Jt-PC_Final Order Electric EXHIBIT A-1" xfId="1344"/>
    <cellStyle name="_Book2_Rebuttal Power Costs" xfId="64"/>
    <cellStyle name="_Book2_Rebuttal Power Costs 2" xfId="1345"/>
    <cellStyle name="_Book2_Rebuttal Power Costs_Adj Bench DR 3 for Initial Briefs (Electric)" xfId="1346"/>
    <cellStyle name="_Book2_Rebuttal Power Costs_Adj Bench DR 3 for Initial Briefs (Electric) 2" xfId="1347"/>
    <cellStyle name="_Book2_Rebuttal Power Costs_Adj Bench DR 3 for Initial Briefs (Electric)_DEM-WP(C) ENERG10C--ctn Mid-C_042010 2010GRC" xfId="1348"/>
    <cellStyle name="_Book2_Rebuttal Power Costs_DEM-WP(C) ENERG10C--ctn Mid-C_042010 2010GRC" xfId="1349"/>
    <cellStyle name="_Book2_Rebuttal Power Costs_Electric Rev Req Model (2009 GRC) Rebuttal" xfId="1350"/>
    <cellStyle name="_Book2_Rebuttal Power Costs_Electric Rev Req Model (2009 GRC) Rebuttal REmoval of New  WH Solar AdjustMI" xfId="1351"/>
    <cellStyle name="_Book2_Rebuttal Power Costs_Electric Rev Req Model (2009 GRC) Rebuttal REmoval of New  WH Solar AdjustMI 2" xfId="1352"/>
    <cellStyle name="_Book2_Rebuttal Power Costs_Electric Rev Req Model (2009 GRC) Rebuttal REmoval of New  WH Solar AdjustMI_DEM-WP(C) ENERG10C--ctn Mid-C_042010 2010GRC" xfId="1353"/>
    <cellStyle name="_Book2_Rebuttal Power Costs_Electric Rev Req Model (2009 GRC) Revised 01-18-2010" xfId="1354"/>
    <cellStyle name="_Book2_Rebuttal Power Costs_Electric Rev Req Model (2009 GRC) Revised 01-18-2010 2" xfId="1355"/>
    <cellStyle name="_Book2_Rebuttal Power Costs_Electric Rev Req Model (2009 GRC) Revised 01-18-2010_DEM-WP(C) ENERG10C--ctn Mid-C_042010 2010GRC" xfId="1356"/>
    <cellStyle name="_Book2_Rebuttal Power Costs_Final Order Electric EXHIBIT A-1" xfId="1357"/>
    <cellStyle name="_Book2_Wind Integration 10GRC" xfId="1358"/>
    <cellStyle name="_Book2_Wind Integration 10GRC 2" xfId="1359"/>
    <cellStyle name="_Book2_Wind Integration 10GRC_DEM-WP(C) ENERG10C--ctn Mid-C_042010 2010GRC" xfId="1360"/>
    <cellStyle name="_Book3" xfId="65"/>
    <cellStyle name="_Book5" xfId="66"/>
    <cellStyle name="_Book5 2" xfId="1361"/>
    <cellStyle name="_Book5 2 2" xfId="1362"/>
    <cellStyle name="_Book5 3" xfId="1363"/>
    <cellStyle name="_Book5 4" xfId="1364"/>
    <cellStyle name="_Book5 4 2" xfId="1365"/>
    <cellStyle name="_Book5_4 31E Reg Asset  Liab and EXH D" xfId="1366"/>
    <cellStyle name="_Book5_4 31E Reg Asset  Liab and EXH D _ Aug 10 Filing (2)" xfId="1367"/>
    <cellStyle name="_Book5_Chelan PUD Power Costs (8-10)" xfId="1368"/>
    <cellStyle name="_Book5_DEM-WP(C) Chelan Power Costs" xfId="1369"/>
    <cellStyle name="_Book5_DEM-WP(C) Chelan Power Costs 2" xfId="1370"/>
    <cellStyle name="_Book5_DEM-WP(C) Costs Not In AURORA 2010GRC As Filed" xfId="1371"/>
    <cellStyle name="_Book5_DEM-WP(C) Costs Not In AURORA 2010GRC As Filed 2" xfId="1372"/>
    <cellStyle name="_Book5_DEM-WP(C) Costs Not In AURORA 2010GRC As Filed 3" xfId="1373"/>
    <cellStyle name="_Book5_DEM-WP(C) Costs Not In AURORA 2010GRC As Filed_DEM-WP(C) ENERG10C--ctn Mid-C_042010 2010GRC" xfId="1374"/>
    <cellStyle name="_Book5_DEM-WP(C) Gas Transport 2010GRC" xfId="1375"/>
    <cellStyle name="_Book5_DEM-WP(C) Gas Transport 2010GRC 2" xfId="1376"/>
    <cellStyle name="_Book5_NIM Summary" xfId="1377"/>
    <cellStyle name="_Book5_NIM Summary 09GRC" xfId="1378"/>
    <cellStyle name="_Book5_NIM Summary 2" xfId="1379"/>
    <cellStyle name="_Book5_NIM Summary 3" xfId="1380"/>
    <cellStyle name="_Book5_NIM Summary 4" xfId="1381"/>
    <cellStyle name="_Book5_NIM Summary 5" xfId="1382"/>
    <cellStyle name="_Book5_NIM Summary 6" xfId="1383"/>
    <cellStyle name="_Book5_NIM Summary 7" xfId="1384"/>
    <cellStyle name="_Book5_NIM Summary 8" xfId="1385"/>
    <cellStyle name="_Book5_NIM Summary 9" xfId="1386"/>
    <cellStyle name="_Book5_NIM Summary_DEM-WP(C) ENERG10C--ctn Mid-C_042010 2010GRC" xfId="1387"/>
    <cellStyle name="_Book5_PCA 9 -  Exhibit D April 2010 (3)" xfId="1388"/>
    <cellStyle name="_Book5_Reconciliation" xfId="1389"/>
    <cellStyle name="_Book5_Reconciliation 2" xfId="1390"/>
    <cellStyle name="_Book5_Reconciliation 3" xfId="1391"/>
    <cellStyle name="_Book5_Reconciliation_DEM-WP(C) ENERG10C--ctn Mid-C_042010 2010GRC" xfId="1392"/>
    <cellStyle name="_Book5_Wind Integration 10GRC" xfId="1393"/>
    <cellStyle name="_Book5_Wind Integration 10GRC 2" xfId="1394"/>
    <cellStyle name="_Book5_Wind Integration 10GRC_DEM-WP(C) ENERG10C--ctn Mid-C_042010 2010GRC" xfId="1395"/>
    <cellStyle name="_BPA NOS" xfId="1396"/>
    <cellStyle name="_BPA NOS 2" xfId="1397"/>
    <cellStyle name="_BPA NOS 2 2" xfId="1398"/>
    <cellStyle name="_BPA NOS 3" xfId="1399"/>
    <cellStyle name="_BPA NOS 3 2" xfId="1400"/>
    <cellStyle name="_BPA NOS_DEM-WP(C) Chelan Power Costs" xfId="1401"/>
    <cellStyle name="_BPA NOS_DEM-WP(C) Chelan Power Costs 2" xfId="1402"/>
    <cellStyle name="_BPA NOS_DEM-WP(C) ENERG10C--ctn Mid-C_042010 2010GRC" xfId="1403"/>
    <cellStyle name="_BPA NOS_DEM-WP(C) Gas Transport 2010GRC" xfId="1404"/>
    <cellStyle name="_BPA NOS_DEM-WP(C) Gas Transport 2010GRC 2" xfId="1405"/>
    <cellStyle name="_BPA NOS_DEM-WP(C) Wind Integration Summary 2010GRC" xfId="1406"/>
    <cellStyle name="_BPA NOS_DEM-WP(C) Wind Integration Summary 2010GRC 2" xfId="1407"/>
    <cellStyle name="_BPA NOS_DEM-WP(C) Wind Integration Summary 2010GRC_DEM-WP(C) ENERG10C--ctn Mid-C_042010 2010GRC" xfId="1408"/>
    <cellStyle name="_BPA NOS_NIM Summary" xfId="1409"/>
    <cellStyle name="_BPA NOS_NIM Summary 2" xfId="1410"/>
    <cellStyle name="_BPA NOS_NIM Summary_DEM-WP(C) ENERG10C--ctn Mid-C_042010 2010GRC" xfId="1411"/>
    <cellStyle name="_Chelan Debt Forecast 12.19.05" xfId="67"/>
    <cellStyle name="_Chelan Debt Forecast 12.19.05 2" xfId="1412"/>
    <cellStyle name="_Chelan Debt Forecast 12.19.05 2 2" xfId="1413"/>
    <cellStyle name="_Chelan Debt Forecast 12.19.05 3" xfId="1414"/>
    <cellStyle name="_Chelan Debt Forecast 12.19.05 4" xfId="1415"/>
    <cellStyle name="_Chelan Debt Forecast 12.19.05 4 2" xfId="1416"/>
    <cellStyle name="_Chelan Debt Forecast 12.19.05 5" xfId="1417"/>
    <cellStyle name="_Chelan Debt Forecast 12.19.05 5 2" xfId="1418"/>
    <cellStyle name="_Chelan Debt Forecast 12.19.05 6" xfId="1419"/>
    <cellStyle name="_Chelan Debt Forecast 12.19.05 7" xfId="1420"/>
    <cellStyle name="_Chelan Debt Forecast 12.19.05 7 2" xfId="1421"/>
    <cellStyle name="_Chelan Debt Forecast 12.19.05 8" xfId="1422"/>
    <cellStyle name="_Chelan Debt Forecast 12.19.05 8 2" xfId="1423"/>
    <cellStyle name="_Chelan Debt Forecast 12.19.05_(C) WHE Proforma with ITC cash grant 10 Yr Amort_for deferral_102809" xfId="68"/>
    <cellStyle name="_Chelan Debt Forecast 12.19.05_(C) WHE Proforma with ITC cash grant 10 Yr Amort_for deferral_102809 2" xfId="1424"/>
    <cellStyle name="_Chelan Debt Forecast 12.19.05_(C) WHE Proforma with ITC cash grant 10 Yr Amort_for deferral_102809_16.07E Wild Horse Wind Expansionwrkingfile" xfId="1425"/>
    <cellStyle name="_Chelan Debt Forecast 12.19.05_(C) WHE Proforma with ITC cash grant 10 Yr Amort_for deferral_102809_16.07E Wild Horse Wind Expansionwrkingfile 2" xfId="1426"/>
    <cellStyle name="_Chelan Debt Forecast 12.19.05_(C) WHE Proforma with ITC cash grant 10 Yr Amort_for deferral_102809_16.07E Wild Horse Wind Expansionwrkingfile SF" xfId="1427"/>
    <cellStyle name="_Chelan Debt Forecast 12.19.05_(C) WHE Proforma with ITC cash grant 10 Yr Amort_for deferral_102809_16.07E Wild Horse Wind Expansionwrkingfile SF 2" xfId="1428"/>
    <cellStyle name="_Chelan Debt Forecast 12.19.05_(C) WHE Proforma with ITC cash grant 10 Yr Amort_for deferral_102809_16.07E Wild Horse Wind Expansionwrkingfile SF_DEM-WP(C) ENERG10C--ctn Mid-C_042010 2010GRC" xfId="1429"/>
    <cellStyle name="_Chelan Debt Forecast 12.19.05_(C) WHE Proforma with ITC cash grant 10 Yr Amort_for deferral_102809_16.07E Wild Horse Wind Expansionwrkingfile_DEM-WP(C) ENERG10C--ctn Mid-C_042010 2010GRC" xfId="1430"/>
    <cellStyle name="_Chelan Debt Forecast 12.19.05_(C) WHE Proforma with ITC cash grant 10 Yr Amort_for deferral_102809_16.37E Wild Horse Expansion DeferralRevwrkingfile SF" xfId="69"/>
    <cellStyle name="_Chelan Debt Forecast 12.19.05_(C) WHE Proforma with ITC cash grant 10 Yr Amort_for deferral_102809_16.37E Wild Horse Expansion DeferralRevwrkingfile SF 2" xfId="1431"/>
    <cellStyle name="_Chelan Debt Forecast 12.19.05_(C) WHE Proforma with ITC cash grant 10 Yr Amort_for deferral_102809_16.37E Wild Horse Expansion DeferralRevwrkingfile SF_DEM-WP(C) ENERG10C--ctn Mid-C_042010 2010GRC" xfId="1432"/>
    <cellStyle name="_Chelan Debt Forecast 12.19.05_(C) WHE Proforma with ITC cash grant 10 Yr Amort_for deferral_102809_DEM-WP(C) ENERG10C--ctn Mid-C_042010 2010GRC" xfId="1433"/>
    <cellStyle name="_Chelan Debt Forecast 12.19.05_(C) WHE Proforma with ITC cash grant 10 Yr Amort_for rebuttal_120709" xfId="70"/>
    <cellStyle name="_Chelan Debt Forecast 12.19.05_(C) WHE Proforma with ITC cash grant 10 Yr Amort_for rebuttal_120709 2" xfId="1434"/>
    <cellStyle name="_Chelan Debt Forecast 12.19.05_(C) WHE Proforma with ITC cash grant 10 Yr Amort_for rebuttal_120709_DEM-WP(C) ENERG10C--ctn Mid-C_042010 2010GRC" xfId="1435"/>
    <cellStyle name="_Chelan Debt Forecast 12.19.05_04.07E Wild Horse Wind Expansion" xfId="71"/>
    <cellStyle name="_Chelan Debt Forecast 12.19.05_04.07E Wild Horse Wind Expansion 2" xfId="1436"/>
    <cellStyle name="_Chelan Debt Forecast 12.19.05_04.07E Wild Horse Wind Expansion_16.07E Wild Horse Wind Expansionwrkingfile" xfId="1437"/>
    <cellStyle name="_Chelan Debt Forecast 12.19.05_04.07E Wild Horse Wind Expansion_16.07E Wild Horse Wind Expansionwrkingfile 2" xfId="1438"/>
    <cellStyle name="_Chelan Debt Forecast 12.19.05_04.07E Wild Horse Wind Expansion_16.07E Wild Horse Wind Expansionwrkingfile SF" xfId="1439"/>
    <cellStyle name="_Chelan Debt Forecast 12.19.05_04.07E Wild Horse Wind Expansion_16.07E Wild Horse Wind Expansionwrkingfile SF 2" xfId="1440"/>
    <cellStyle name="_Chelan Debt Forecast 12.19.05_04.07E Wild Horse Wind Expansion_16.07E Wild Horse Wind Expansionwrkingfile SF_DEM-WP(C) ENERG10C--ctn Mid-C_042010 2010GRC" xfId="1441"/>
    <cellStyle name="_Chelan Debt Forecast 12.19.05_04.07E Wild Horse Wind Expansion_16.07E Wild Horse Wind Expansionwrkingfile_DEM-WP(C) ENERG10C--ctn Mid-C_042010 2010GRC" xfId="1442"/>
    <cellStyle name="_Chelan Debt Forecast 12.19.05_04.07E Wild Horse Wind Expansion_16.37E Wild Horse Expansion DeferralRevwrkingfile SF" xfId="72"/>
    <cellStyle name="_Chelan Debt Forecast 12.19.05_04.07E Wild Horse Wind Expansion_16.37E Wild Horse Expansion DeferralRevwrkingfile SF 2" xfId="1443"/>
    <cellStyle name="_Chelan Debt Forecast 12.19.05_04.07E Wild Horse Wind Expansion_16.37E Wild Horse Expansion DeferralRevwrkingfile SF_DEM-WP(C) ENERG10C--ctn Mid-C_042010 2010GRC" xfId="1444"/>
    <cellStyle name="_Chelan Debt Forecast 12.19.05_04.07E Wild Horse Wind Expansion_DEM-WP(C) ENERG10C--ctn Mid-C_042010 2010GRC" xfId="1445"/>
    <cellStyle name="_Chelan Debt Forecast 12.19.05_16.07E Wild Horse Wind Expansionwrkingfile" xfId="1446"/>
    <cellStyle name="_Chelan Debt Forecast 12.19.05_16.07E Wild Horse Wind Expansionwrkingfile 2" xfId="1447"/>
    <cellStyle name="_Chelan Debt Forecast 12.19.05_16.07E Wild Horse Wind Expansionwrkingfile SF" xfId="1448"/>
    <cellStyle name="_Chelan Debt Forecast 12.19.05_16.07E Wild Horse Wind Expansionwrkingfile SF 2" xfId="1449"/>
    <cellStyle name="_Chelan Debt Forecast 12.19.05_16.07E Wild Horse Wind Expansionwrkingfile SF_DEM-WP(C) ENERG10C--ctn Mid-C_042010 2010GRC" xfId="1450"/>
    <cellStyle name="_Chelan Debt Forecast 12.19.05_16.07E Wild Horse Wind Expansionwrkingfile_DEM-WP(C) ENERG10C--ctn Mid-C_042010 2010GRC" xfId="1451"/>
    <cellStyle name="_Chelan Debt Forecast 12.19.05_16.37E Wild Horse Expansion DeferralRevwrkingfile SF" xfId="73"/>
    <cellStyle name="_Chelan Debt Forecast 12.19.05_16.37E Wild Horse Expansion DeferralRevwrkingfile SF 2" xfId="1452"/>
    <cellStyle name="_Chelan Debt Forecast 12.19.05_16.37E Wild Horse Expansion DeferralRevwrkingfile SF_DEM-WP(C) ENERG10C--ctn Mid-C_042010 2010GRC" xfId="1453"/>
    <cellStyle name="_Chelan Debt Forecast 12.19.05_2009 GRC Compl Filing - Exhibit D" xfId="1454"/>
    <cellStyle name="_Chelan Debt Forecast 12.19.05_2009 GRC Compl Filing - Exhibit D 2" xfId="1455"/>
    <cellStyle name="_Chelan Debt Forecast 12.19.05_2009 GRC Compl Filing - Exhibit D_DEM-WP(C) ENERG10C--ctn Mid-C_042010 2010GRC" xfId="1456"/>
    <cellStyle name="_Chelan Debt Forecast 12.19.05_4 31 Regulatory Assets and Liabilities  7 06- Exhibit D" xfId="74"/>
    <cellStyle name="_Chelan Debt Forecast 12.19.05_4 31 Regulatory Assets and Liabilities  7 06- Exhibit D 2" xfId="1457"/>
    <cellStyle name="_Chelan Debt Forecast 12.19.05_4 31 Regulatory Assets and Liabilities  7 06- Exhibit D_DEM-WP(C) ENERG10C--ctn Mid-C_042010 2010GRC" xfId="1458"/>
    <cellStyle name="_Chelan Debt Forecast 12.19.05_4 31 Regulatory Assets and Liabilities  7 06- Exhibit D_NIM Summary" xfId="1459"/>
    <cellStyle name="_Chelan Debt Forecast 12.19.05_4 31 Regulatory Assets and Liabilities  7 06- Exhibit D_NIM Summary 2" xfId="1460"/>
    <cellStyle name="_Chelan Debt Forecast 12.19.05_4 31 Regulatory Assets and Liabilities  7 06- Exhibit D_NIM Summary_DEM-WP(C) ENERG10C--ctn Mid-C_042010 2010GRC" xfId="1461"/>
    <cellStyle name="_Chelan Debt Forecast 12.19.05_4 31 Regulatory Assets and Liabilities  7 06- Exhibit D_NIM+O&amp;M" xfId="1462"/>
    <cellStyle name="_Chelan Debt Forecast 12.19.05_4 31 Regulatory Assets and Liabilities  7 06- Exhibit D_NIM+O&amp;M Monthly" xfId="1463"/>
    <cellStyle name="_Chelan Debt Forecast 12.19.05_4 31E Reg Asset  Liab and EXH D" xfId="1464"/>
    <cellStyle name="_Chelan Debt Forecast 12.19.05_4 31E Reg Asset  Liab and EXH D _ Aug 10 Filing (2)" xfId="1465"/>
    <cellStyle name="_Chelan Debt Forecast 12.19.05_4 31E Reg Asset  Liab and EXH D _ Aug 10 Filing (2) 2" xfId="1466"/>
    <cellStyle name="_Chelan Debt Forecast 12.19.05_4 31E Reg Asset  Liab and EXH D 2" xfId="1467"/>
    <cellStyle name="_Chelan Debt Forecast 12.19.05_4 31E Reg Asset  Liab and EXH D 3" xfId="1468"/>
    <cellStyle name="_Chelan Debt Forecast 12.19.05_4 32 Regulatory Assets and Liabilities  7 06- Exhibit D" xfId="75"/>
    <cellStyle name="_Chelan Debt Forecast 12.19.05_4 32 Regulatory Assets and Liabilities  7 06- Exhibit D 2" xfId="1469"/>
    <cellStyle name="_Chelan Debt Forecast 12.19.05_4 32 Regulatory Assets and Liabilities  7 06- Exhibit D_DEM-WP(C) ENERG10C--ctn Mid-C_042010 2010GRC" xfId="1470"/>
    <cellStyle name="_Chelan Debt Forecast 12.19.05_4 32 Regulatory Assets and Liabilities  7 06- Exhibit D_NIM Summary" xfId="1471"/>
    <cellStyle name="_Chelan Debt Forecast 12.19.05_4 32 Regulatory Assets and Liabilities  7 06- Exhibit D_NIM Summary 2" xfId="1472"/>
    <cellStyle name="_Chelan Debt Forecast 12.19.05_4 32 Regulatory Assets and Liabilities  7 06- Exhibit D_NIM Summary_DEM-WP(C) ENERG10C--ctn Mid-C_042010 2010GRC" xfId="1473"/>
    <cellStyle name="_Chelan Debt Forecast 12.19.05_4 32 Regulatory Assets and Liabilities  7 06- Exhibit D_NIM+O&amp;M" xfId="1474"/>
    <cellStyle name="_Chelan Debt Forecast 12.19.05_4 32 Regulatory Assets and Liabilities  7 06- Exhibit D_NIM+O&amp;M Monthly" xfId="1475"/>
    <cellStyle name="_Chelan Debt Forecast 12.19.05_AURORA Total New" xfId="1476"/>
    <cellStyle name="_Chelan Debt Forecast 12.19.05_AURORA Total New 2" xfId="1477"/>
    <cellStyle name="_Chelan Debt Forecast 12.19.05_Book1" xfId="1478"/>
    <cellStyle name="_Chelan Debt Forecast 12.19.05_Book2" xfId="76"/>
    <cellStyle name="_Chelan Debt Forecast 12.19.05_Book2 2" xfId="1479"/>
    <cellStyle name="_Chelan Debt Forecast 12.19.05_Book2_Adj Bench DR 3 for Initial Briefs (Electric)" xfId="1480"/>
    <cellStyle name="_Chelan Debt Forecast 12.19.05_Book2_Adj Bench DR 3 for Initial Briefs (Electric) 2" xfId="1481"/>
    <cellStyle name="_Chelan Debt Forecast 12.19.05_Book2_Adj Bench DR 3 for Initial Briefs (Electric)_DEM-WP(C) ENERG10C--ctn Mid-C_042010 2010GRC" xfId="1482"/>
    <cellStyle name="_Chelan Debt Forecast 12.19.05_Book2_DEM-WP(C) ENERG10C--ctn Mid-C_042010 2010GRC" xfId="1483"/>
    <cellStyle name="_Chelan Debt Forecast 12.19.05_Book2_Electric Rev Req Model (2009 GRC) Rebuttal" xfId="1484"/>
    <cellStyle name="_Chelan Debt Forecast 12.19.05_Book2_Electric Rev Req Model (2009 GRC) Rebuttal REmoval of New  WH Solar AdjustMI" xfId="1485"/>
    <cellStyle name="_Chelan Debt Forecast 12.19.05_Book2_Electric Rev Req Model (2009 GRC) Rebuttal REmoval of New  WH Solar AdjustMI 2" xfId="1486"/>
    <cellStyle name="_Chelan Debt Forecast 12.19.05_Book2_Electric Rev Req Model (2009 GRC) Rebuttal REmoval of New  WH Solar AdjustMI_DEM-WP(C) ENERG10C--ctn Mid-C_042010 2010GRC" xfId="1487"/>
    <cellStyle name="_Chelan Debt Forecast 12.19.05_Book2_Electric Rev Req Model (2009 GRC) Revised 01-18-2010" xfId="1488"/>
    <cellStyle name="_Chelan Debt Forecast 12.19.05_Book2_Electric Rev Req Model (2009 GRC) Revised 01-18-2010 2" xfId="1489"/>
    <cellStyle name="_Chelan Debt Forecast 12.19.05_Book2_Electric Rev Req Model (2009 GRC) Revised 01-18-2010_DEM-WP(C) ENERG10C--ctn Mid-C_042010 2010GRC" xfId="1490"/>
    <cellStyle name="_Chelan Debt Forecast 12.19.05_Book2_Final Order Electric EXHIBIT A-1" xfId="1491"/>
    <cellStyle name="_Chelan Debt Forecast 12.19.05_Book4" xfId="77"/>
    <cellStyle name="_Chelan Debt Forecast 12.19.05_Book4 2" xfId="1492"/>
    <cellStyle name="_Chelan Debt Forecast 12.19.05_Book4_DEM-WP(C) ENERG10C--ctn Mid-C_042010 2010GRC" xfId="1493"/>
    <cellStyle name="_Chelan Debt Forecast 12.19.05_Book9" xfId="78"/>
    <cellStyle name="_Chelan Debt Forecast 12.19.05_Book9 2" xfId="1494"/>
    <cellStyle name="_Chelan Debt Forecast 12.19.05_Book9_DEM-WP(C) ENERG10C--ctn Mid-C_042010 2010GRC" xfId="1495"/>
    <cellStyle name="_Chelan Debt Forecast 12.19.05_Chelan PUD Power Costs (8-10)" xfId="1496"/>
    <cellStyle name="_Chelan Debt Forecast 12.19.05_DEM-WP(C) Chelan Power Costs" xfId="1497"/>
    <cellStyle name="_Chelan Debt Forecast 12.19.05_DEM-WP(C) Chelan Power Costs 2" xfId="1498"/>
    <cellStyle name="_Chelan Debt Forecast 12.19.05_DEM-WP(C) ENERG10C--ctn Mid-C_042010 2010GRC" xfId="1499"/>
    <cellStyle name="_Chelan Debt Forecast 12.19.05_DEM-WP(C) Gas Transport 2010GRC" xfId="1500"/>
    <cellStyle name="_Chelan Debt Forecast 12.19.05_DEM-WP(C) Gas Transport 2010GRC 2" xfId="1501"/>
    <cellStyle name="_Chelan Debt Forecast 12.19.05_Exhibit D fr R Gho 12-31-08" xfId="1502"/>
    <cellStyle name="_Chelan Debt Forecast 12.19.05_Exhibit D fr R Gho 12-31-08 2" xfId="1503"/>
    <cellStyle name="_Chelan Debt Forecast 12.19.05_Exhibit D fr R Gho 12-31-08 v2" xfId="1504"/>
    <cellStyle name="_Chelan Debt Forecast 12.19.05_Exhibit D fr R Gho 12-31-08 v2 2" xfId="1505"/>
    <cellStyle name="_Chelan Debt Forecast 12.19.05_Exhibit D fr R Gho 12-31-08 v2_DEM-WP(C) ENERG10C--ctn Mid-C_042010 2010GRC" xfId="1506"/>
    <cellStyle name="_Chelan Debt Forecast 12.19.05_Exhibit D fr R Gho 12-31-08 v2_NIM Summary" xfId="1507"/>
    <cellStyle name="_Chelan Debt Forecast 12.19.05_Exhibit D fr R Gho 12-31-08 v2_NIM Summary 2" xfId="1508"/>
    <cellStyle name="_Chelan Debt Forecast 12.19.05_Exhibit D fr R Gho 12-31-08 v2_NIM Summary_DEM-WP(C) ENERG10C--ctn Mid-C_042010 2010GRC" xfId="1509"/>
    <cellStyle name="_Chelan Debt Forecast 12.19.05_Exhibit D fr R Gho 12-31-08_DEM-WP(C) ENERG10C--ctn Mid-C_042010 2010GRC" xfId="1510"/>
    <cellStyle name="_Chelan Debt Forecast 12.19.05_Exhibit D fr R Gho 12-31-08_NIM Summary" xfId="1511"/>
    <cellStyle name="_Chelan Debt Forecast 12.19.05_Exhibit D fr R Gho 12-31-08_NIM Summary 2" xfId="1512"/>
    <cellStyle name="_Chelan Debt Forecast 12.19.05_Exhibit D fr R Gho 12-31-08_NIM Summary_DEM-WP(C) ENERG10C--ctn Mid-C_042010 2010GRC" xfId="1513"/>
    <cellStyle name="_Chelan Debt Forecast 12.19.05_Hopkins Ridge Prepaid Tran - Interest Earned RY 12ME Feb  '11" xfId="1514"/>
    <cellStyle name="_Chelan Debt Forecast 12.19.05_Hopkins Ridge Prepaid Tran - Interest Earned RY 12ME Feb  '11 2" xfId="1515"/>
    <cellStyle name="_Chelan Debt Forecast 12.19.05_Hopkins Ridge Prepaid Tran - Interest Earned RY 12ME Feb  '11_DEM-WP(C) ENERG10C--ctn Mid-C_042010 2010GRC" xfId="1516"/>
    <cellStyle name="_Chelan Debt Forecast 12.19.05_Hopkins Ridge Prepaid Tran - Interest Earned RY 12ME Feb  '11_NIM Summary" xfId="1517"/>
    <cellStyle name="_Chelan Debt Forecast 12.19.05_Hopkins Ridge Prepaid Tran - Interest Earned RY 12ME Feb  '11_NIM Summary 2" xfId="1518"/>
    <cellStyle name="_Chelan Debt Forecast 12.19.05_Hopkins Ridge Prepaid Tran - Interest Earned RY 12ME Feb  '11_NIM Summary_DEM-WP(C) ENERG10C--ctn Mid-C_042010 2010GRC" xfId="1519"/>
    <cellStyle name="_Chelan Debt Forecast 12.19.05_Hopkins Ridge Prepaid Tran - Interest Earned RY 12ME Feb  '11_Transmission Workbook for May BOD" xfId="1520"/>
    <cellStyle name="_Chelan Debt Forecast 12.19.05_Hopkins Ridge Prepaid Tran - Interest Earned RY 12ME Feb  '11_Transmission Workbook for May BOD 2" xfId="1521"/>
    <cellStyle name="_Chelan Debt Forecast 12.19.05_Hopkins Ridge Prepaid Tran - Interest Earned RY 12ME Feb  '11_Transmission Workbook for May BOD_DEM-WP(C) ENERG10C--ctn Mid-C_042010 2010GRC" xfId="1522"/>
    <cellStyle name="_Chelan Debt Forecast 12.19.05_LSRWEP LGIA like Acctg Petition Aug 2010" xfId="1523"/>
    <cellStyle name="_Chelan Debt Forecast 12.19.05_NIM Summary" xfId="1524"/>
    <cellStyle name="_Chelan Debt Forecast 12.19.05_NIM Summary 09GRC" xfId="1525"/>
    <cellStyle name="_Chelan Debt Forecast 12.19.05_NIM Summary 09GRC 2" xfId="1526"/>
    <cellStyle name="_Chelan Debt Forecast 12.19.05_NIM Summary 09GRC_DEM-WP(C) ENERG10C--ctn Mid-C_042010 2010GRC" xfId="1527"/>
    <cellStyle name="_Chelan Debt Forecast 12.19.05_NIM Summary 2" xfId="1528"/>
    <cellStyle name="_Chelan Debt Forecast 12.19.05_NIM Summary 3" xfId="1529"/>
    <cellStyle name="_Chelan Debt Forecast 12.19.05_NIM Summary 4" xfId="1530"/>
    <cellStyle name="_Chelan Debt Forecast 12.19.05_NIM Summary 5" xfId="1531"/>
    <cellStyle name="_Chelan Debt Forecast 12.19.05_NIM Summary 6" xfId="1532"/>
    <cellStyle name="_Chelan Debt Forecast 12.19.05_NIM Summary 7" xfId="1533"/>
    <cellStyle name="_Chelan Debt Forecast 12.19.05_NIM Summary 8" xfId="1534"/>
    <cellStyle name="_Chelan Debt Forecast 12.19.05_NIM Summary 9" xfId="1535"/>
    <cellStyle name="_Chelan Debt Forecast 12.19.05_NIM Summary_DEM-WP(C) ENERG10C--ctn Mid-C_042010 2010GRC" xfId="1536"/>
    <cellStyle name="_Chelan Debt Forecast 12.19.05_NIM+O&amp;M" xfId="1537"/>
    <cellStyle name="_Chelan Debt Forecast 12.19.05_NIM+O&amp;M 2" xfId="1538"/>
    <cellStyle name="_Chelan Debt Forecast 12.19.05_NIM+O&amp;M Monthly" xfId="1539"/>
    <cellStyle name="_Chelan Debt Forecast 12.19.05_NIM+O&amp;M Monthly 2" xfId="1540"/>
    <cellStyle name="_Chelan Debt Forecast 12.19.05_PCA 7 - Exhibit D update 11_30_08 (2)" xfId="1541"/>
    <cellStyle name="_Chelan Debt Forecast 12.19.05_PCA 7 - Exhibit D update 11_30_08 (2) 2" xfId="1542"/>
    <cellStyle name="_Chelan Debt Forecast 12.19.05_PCA 7 - Exhibit D update 11_30_08 (2) 2 2" xfId="1543"/>
    <cellStyle name="_Chelan Debt Forecast 12.19.05_PCA 7 - Exhibit D update 11_30_08 (2) 3" xfId="1544"/>
    <cellStyle name="_Chelan Debt Forecast 12.19.05_PCA 7 - Exhibit D update 11_30_08 (2)_DEM-WP(C) ENERG10C--ctn Mid-C_042010 2010GRC" xfId="1545"/>
    <cellStyle name="_Chelan Debt Forecast 12.19.05_PCA 7 - Exhibit D update 11_30_08 (2)_NIM Summary" xfId="1546"/>
    <cellStyle name="_Chelan Debt Forecast 12.19.05_PCA 7 - Exhibit D update 11_30_08 (2)_NIM Summary 2" xfId="1547"/>
    <cellStyle name="_Chelan Debt Forecast 12.19.05_PCA 7 - Exhibit D update 11_30_08 (2)_NIM Summary_DEM-WP(C) ENERG10C--ctn Mid-C_042010 2010GRC" xfId="1548"/>
    <cellStyle name="_Chelan Debt Forecast 12.19.05_PCA 9 -  Exhibit D April 2010 (3)" xfId="1549"/>
    <cellStyle name="_Chelan Debt Forecast 12.19.05_PCA 9 -  Exhibit D April 2010 (3) 2" xfId="1550"/>
    <cellStyle name="_Chelan Debt Forecast 12.19.05_PCA 9 -  Exhibit D April 2010 (3)_DEM-WP(C) ENERG10C--ctn Mid-C_042010 2010GRC" xfId="1551"/>
    <cellStyle name="_Chelan Debt Forecast 12.19.05_Power Costs - Comparison bx Rbtl-Staff-Jt-PC" xfId="79"/>
    <cellStyle name="_Chelan Debt Forecast 12.19.05_Power Costs - Comparison bx Rbtl-Staff-Jt-PC 2" xfId="1552"/>
    <cellStyle name="_Chelan Debt Forecast 12.19.05_Power Costs - Comparison bx Rbtl-Staff-Jt-PC_Adj Bench DR 3 for Initial Briefs (Electric)" xfId="1553"/>
    <cellStyle name="_Chelan Debt Forecast 12.19.05_Power Costs - Comparison bx Rbtl-Staff-Jt-PC_Adj Bench DR 3 for Initial Briefs (Electric) 2" xfId="1554"/>
    <cellStyle name="_Chelan Debt Forecast 12.19.05_Power Costs - Comparison bx Rbtl-Staff-Jt-PC_Adj Bench DR 3 for Initial Briefs (Electric)_DEM-WP(C) ENERG10C--ctn Mid-C_042010 2010GRC" xfId="1555"/>
    <cellStyle name="_Chelan Debt Forecast 12.19.05_Power Costs - Comparison bx Rbtl-Staff-Jt-PC_DEM-WP(C) ENERG10C--ctn Mid-C_042010 2010GRC" xfId="1556"/>
    <cellStyle name="_Chelan Debt Forecast 12.19.05_Power Costs - Comparison bx Rbtl-Staff-Jt-PC_Electric Rev Req Model (2009 GRC) Rebuttal" xfId="1557"/>
    <cellStyle name="_Chelan Debt Forecast 12.19.05_Power Costs - Comparison bx Rbtl-Staff-Jt-PC_Electric Rev Req Model (2009 GRC) Rebuttal REmoval of New  WH Solar AdjustMI" xfId="1558"/>
    <cellStyle name="_Chelan Debt Forecast 12.19.05_Power Costs - Comparison bx Rbtl-Staff-Jt-PC_Electric Rev Req Model (2009 GRC) Rebuttal REmoval of New  WH Solar AdjustMI 2" xfId="1559"/>
    <cellStyle name="_Chelan Debt Forecast 12.19.05_Power Costs - Comparison bx Rbtl-Staff-Jt-PC_Electric Rev Req Model (2009 GRC) Rebuttal REmoval of New  WH Solar AdjustMI_DEM-WP(C) ENERG10C--ctn Mid-C_042010 2010GRC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_DEM-WP(C) ENERG10C--ctn Mid-C_042010 2010GRC" xfId="1563"/>
    <cellStyle name="_Chelan Debt Forecast 12.19.05_Power Costs - Comparison bx Rbtl-Staff-Jt-PC_Final Order Electric EXHIBIT A-1" xfId="1564"/>
    <cellStyle name="_Chelan Debt Forecast 12.19.05_Rebuttal Power Costs" xfId="80"/>
    <cellStyle name="_Chelan Debt Forecast 12.19.05_Rebuttal Power Costs 2" xfId="1565"/>
    <cellStyle name="_Chelan Debt Forecast 12.19.05_Rebuttal Power Costs_Adj Bench DR 3 for Initial Briefs (Electric)" xfId="1566"/>
    <cellStyle name="_Chelan Debt Forecast 12.19.05_Rebuttal Power Costs_Adj Bench DR 3 for Initial Briefs (Electric) 2" xfId="1567"/>
    <cellStyle name="_Chelan Debt Forecast 12.19.05_Rebuttal Power Costs_Adj Bench DR 3 for Initial Briefs (Electric)_DEM-WP(C) ENERG10C--ctn Mid-C_042010 2010GRC" xfId="1568"/>
    <cellStyle name="_Chelan Debt Forecast 12.19.05_Rebuttal Power Costs_DEM-WP(C) ENERG10C--ctn Mid-C_042010 2010GRC" xfId="1569"/>
    <cellStyle name="_Chelan Debt Forecast 12.19.05_Rebuttal Power Costs_Electric Rev Req Model (2009 GRC) Rebuttal" xfId="1570"/>
    <cellStyle name="_Chelan Debt Forecast 12.19.05_Rebuttal Power Costs_Electric Rev Req Model (2009 GRC) Rebuttal REmoval of New  WH Solar AdjustMI" xfId="1571"/>
    <cellStyle name="_Chelan Debt Forecast 12.19.05_Rebuttal Power Costs_Electric Rev Req Model (2009 GRC) Rebuttal REmoval of New  WH Solar AdjustMI 2" xfId="1572"/>
    <cellStyle name="_Chelan Debt Forecast 12.19.05_Rebuttal Power Costs_Electric Rev Req Model (2009 GRC) Rebuttal REmoval of New  WH Solar AdjustMI_DEM-WP(C) ENERG10C--ctn Mid-C_042010 2010GRC" xfId="1573"/>
    <cellStyle name="_Chelan Debt Forecast 12.19.05_Rebuttal Power Costs_Electric Rev Req Model (2009 GRC) Revised 01-18-2010" xfId="1574"/>
    <cellStyle name="_Chelan Debt Forecast 12.19.05_Rebuttal Power Costs_Electric Rev Req Model (2009 GRC) Revised 01-18-2010 2" xfId="1575"/>
    <cellStyle name="_Chelan Debt Forecast 12.19.05_Rebuttal Power Costs_Electric Rev Req Model (2009 GRC) Revised 01-18-2010_DEM-WP(C) ENERG10C--ctn Mid-C_042010 2010GRC" xfId="1576"/>
    <cellStyle name="_Chelan Debt Forecast 12.19.05_Rebuttal Power Costs_Final Order Electric EXHIBIT A-1" xfId="1577"/>
    <cellStyle name="_Chelan Debt Forecast 12.19.05_Transmission Workbook for May BOD" xfId="1578"/>
    <cellStyle name="_Chelan Debt Forecast 12.19.05_Transmission Workbook for May BOD 2" xfId="1579"/>
    <cellStyle name="_Chelan Debt Forecast 12.19.05_Transmission Workbook for May BOD_DEM-WP(C) ENERG10C--ctn Mid-C_042010 2010GRC" xfId="1580"/>
    <cellStyle name="_Chelan Debt Forecast 12.19.05_Wind Integration 10GRC" xfId="1581"/>
    <cellStyle name="_Chelan Debt Forecast 12.19.05_Wind Integration 10GRC 2" xfId="1582"/>
    <cellStyle name="_Chelan Debt Forecast 12.19.05_Wind Integration 10GRC_DEM-WP(C) ENERG10C--ctn Mid-C_042010 2010GRC" xfId="1583"/>
    <cellStyle name="_Colstrip FOR - GADS 1990-2009" xfId="1584"/>
    <cellStyle name="_Colstrip FOR - GADS 1990-2009 2" xfId="1585"/>
    <cellStyle name="_Colstrip FOR - GADS 1990-2009 3" xfId="1586"/>
    <cellStyle name="_x0013__Confidential Material" xfId="1587"/>
    <cellStyle name="_Copy 11-9 Sumas Proforma - Current" xfId="81"/>
    <cellStyle name="_Costs not in AURORA 06GRC" xfId="82"/>
    <cellStyle name="_Costs not in AURORA 06GRC 2" xfId="1588"/>
    <cellStyle name="_Costs not in AURORA 06GRC 2 2" xfId="1589"/>
    <cellStyle name="_Costs not in AURORA 06GRC 3" xfId="1590"/>
    <cellStyle name="_Costs not in AURORA 06GRC 4" xfId="1591"/>
    <cellStyle name="_Costs not in AURORA 06GRC 4 2" xfId="1592"/>
    <cellStyle name="_Costs not in AURORA 06GRC 5" xfId="1593"/>
    <cellStyle name="_Costs not in AURORA 06GRC 6" xfId="1594"/>
    <cellStyle name="_Costs not in AURORA 06GRC 6 2" xfId="1595"/>
    <cellStyle name="_Costs not in AURORA 06GRC 7" xfId="1596"/>
    <cellStyle name="_Costs not in AURORA 06GRC 7 2" xfId="1597"/>
    <cellStyle name="_Costs not in AURORA 06GRC_04 07E Wild Horse Wind Expansion (C) (2)" xfId="83"/>
    <cellStyle name="_Costs not in AURORA 06GRC_04 07E Wild Horse Wind Expansion (C) (2) 2" xfId="1598"/>
    <cellStyle name="_Costs not in AURORA 06GRC_04 07E Wild Horse Wind Expansion (C) (2)_Adj Bench DR 3 for Initial Briefs (Electric)" xfId="1599"/>
    <cellStyle name="_Costs not in AURORA 06GRC_04 07E Wild Horse Wind Expansion (C) (2)_Adj Bench DR 3 for Initial Briefs (Electric) 2" xfId="1600"/>
    <cellStyle name="_Costs not in AURORA 06GRC_04 07E Wild Horse Wind Expansion (C) (2)_Adj Bench DR 3 for Initial Briefs (Electric)_DEM-WP(C) ENERG10C--ctn Mid-C_042010 2010GRC" xfId="1601"/>
    <cellStyle name="_Costs not in AURORA 06GRC_04 07E Wild Horse Wind Expansion (C) (2)_DEM-WP(C) ENERG10C--ctn Mid-C_042010 2010GRC" xfId="1602"/>
    <cellStyle name="_Costs not in AURORA 06GRC_04 07E Wild Horse Wind Expansion (C) (2)_Electric Rev Req Model (2009 GRC) " xfId="84"/>
    <cellStyle name="_Costs not in AURORA 06GRC_04 07E Wild Horse Wind Expansion (C) (2)_Electric Rev Req Model (2009 GRC)  2" xfId="1603"/>
    <cellStyle name="_Costs not in AURORA 06GRC_04 07E Wild Horse Wind Expansion (C) (2)_Electric Rev Req Model (2009 GRC) _DEM-WP(C) ENERG10C--ctn Mid-C_042010 2010GRC" xfId="1604"/>
    <cellStyle name="_Costs not in AURORA 06GRC_04 07E Wild Horse Wind Expansion (C) (2)_Electric Rev Req Model (2009 GRC) Rebuttal" xfId="1605"/>
    <cellStyle name="_Costs not in AURORA 06GRC_04 07E Wild Horse Wind Expansion (C) (2)_Electric Rev Req Model (2009 GRC) Rebuttal REmoval of New  WH Solar AdjustMI" xfId="1606"/>
    <cellStyle name="_Costs not in AURORA 06GRC_04 07E Wild Horse Wind Expansion (C) (2)_Electric Rev Req Model (2009 GRC) Rebuttal REmoval of New  WH Solar AdjustMI 2" xfId="1607"/>
    <cellStyle name="_Costs not in AURORA 06GRC_04 07E Wild Horse Wind Expansion (C) (2)_Electric Rev Req Model (2009 GRC) Rebuttal REmoval of New  WH Solar AdjustMI_DEM-WP(C) ENERG10C--ctn Mid-C_042010 2010GRC" xfId="1608"/>
    <cellStyle name="_Costs not in AURORA 06GRC_04 07E Wild Horse Wind Expansion (C) (2)_Electric Rev Req Model (2009 GRC) Revised 01-18-2010" xfId="1609"/>
    <cellStyle name="_Costs not in AURORA 06GRC_04 07E Wild Horse Wind Expansion (C) (2)_Electric Rev Req Model (2009 GRC) Revised 01-18-2010 2" xfId="1610"/>
    <cellStyle name="_Costs not in AURORA 06GRC_04 07E Wild Horse Wind Expansion (C) (2)_Electric Rev Req Model (2009 GRC) Revised 01-18-2010_DEM-WP(C) ENERG10C--ctn Mid-C_042010 2010GRC" xfId="1611"/>
    <cellStyle name="_Costs not in AURORA 06GRC_04 07E Wild Horse Wind Expansion (C) (2)_Final Order Electric EXHIBIT A-1" xfId="1612"/>
    <cellStyle name="_Costs not in AURORA 06GRC_04 07E Wild Horse Wind Expansion (C) (2)_TENASKA REGULATORY ASSET" xfId="1613"/>
    <cellStyle name="_Costs not in AURORA 06GRC_16.37E Wild Horse Expansion DeferralRevwrkingfile SF" xfId="85"/>
    <cellStyle name="_Costs not in AURORA 06GRC_16.37E Wild Horse Expansion DeferralRevwrkingfile SF 2" xfId="1614"/>
    <cellStyle name="_Costs not in AURORA 06GRC_16.37E Wild Horse Expansion DeferralRevwrkingfile SF_DEM-WP(C) ENERG10C--ctn Mid-C_042010 2010GRC" xfId="1615"/>
    <cellStyle name="_Costs not in AURORA 06GRC_2009 GRC Compl Filing - Exhibit D" xfId="1616"/>
    <cellStyle name="_Costs not in AURORA 06GRC_2009 GRC Compl Filing - Exhibit D 2" xfId="1617"/>
    <cellStyle name="_Costs not in AURORA 06GRC_2009 GRC Compl Filing - Exhibit D_DEM-WP(C) ENERG10C--ctn Mid-C_042010 2010GRC" xfId="1618"/>
    <cellStyle name="_Costs not in AURORA 06GRC_4 31 Regulatory Assets and Liabilities  7 06- Exhibit D" xfId="86"/>
    <cellStyle name="_Costs not in AURORA 06GRC_4 31 Regulatory Assets and Liabilities  7 06- Exhibit D 2" xfId="1619"/>
    <cellStyle name="_Costs not in AURORA 06GRC_4 31 Regulatory Assets and Liabilities  7 06- Exhibit D_DEM-WP(C) ENERG10C--ctn Mid-C_042010 2010GRC" xfId="1620"/>
    <cellStyle name="_Costs not in AURORA 06GRC_4 31 Regulatory Assets and Liabilities  7 06- Exhibit D_NIM Summary" xfId="1621"/>
    <cellStyle name="_Costs not in AURORA 06GRC_4 31 Regulatory Assets and Liabilities  7 06- Exhibit D_NIM Summary 2" xfId="1622"/>
    <cellStyle name="_Costs not in AURORA 06GRC_4 31 Regulatory Assets and Liabilities  7 06- Exhibit D_NIM Summary_DEM-WP(C) ENERG10C--ctn Mid-C_042010 2010GRC" xfId="1623"/>
    <cellStyle name="_Costs not in AURORA 06GRC_4 31E Reg Asset  Liab and EXH D" xfId="1624"/>
    <cellStyle name="_Costs not in AURORA 06GRC_4 31E Reg Asset  Liab and EXH D _ Aug 10 Filing (2)" xfId="1625"/>
    <cellStyle name="_Costs not in AURORA 06GRC_4 31E Reg Asset  Liab and EXH D _ Aug 10 Filing (2) 2" xfId="1626"/>
    <cellStyle name="_Costs not in AURORA 06GRC_4 31E Reg Asset  Liab and EXH D 2" xfId="1627"/>
    <cellStyle name="_Costs not in AURORA 06GRC_4 31E Reg Asset  Liab and EXH D 3" xfId="1628"/>
    <cellStyle name="_Costs not in AURORA 06GRC_4 32 Regulatory Assets and Liabilities  7 06- Exhibit D" xfId="87"/>
    <cellStyle name="_Costs not in AURORA 06GRC_4 32 Regulatory Assets and Liabilities  7 06- Exhibit D 2" xfId="1629"/>
    <cellStyle name="_Costs not in AURORA 06GRC_4 32 Regulatory Assets and Liabilities  7 06- Exhibit D_DEM-WP(C) ENERG10C--ctn Mid-C_042010 2010GRC" xfId="1630"/>
    <cellStyle name="_Costs not in AURORA 06GRC_4 32 Regulatory Assets and Liabilities  7 06- Exhibit D_NIM Summary" xfId="1631"/>
    <cellStyle name="_Costs not in AURORA 06GRC_4 32 Regulatory Assets and Liabilities  7 06- Exhibit D_NIM Summary 2" xfId="1632"/>
    <cellStyle name="_Costs not in AURORA 06GRC_4 32 Regulatory Assets and Liabilities  7 06- Exhibit D_NIM Summary_DEM-WP(C) ENERG10C--ctn Mid-C_042010 2010GRC" xfId="1633"/>
    <cellStyle name="_Costs not in AURORA 06GRC_AURORA Total New" xfId="1634"/>
    <cellStyle name="_Costs not in AURORA 06GRC_AURORA Total New 2" xfId="1635"/>
    <cellStyle name="_Costs not in AURORA 06GRC_Book2" xfId="88"/>
    <cellStyle name="_Costs not in AURORA 06GRC_Book2 2" xfId="1636"/>
    <cellStyle name="_Costs not in AURORA 06GRC_Book2_Adj Bench DR 3 for Initial Briefs (Electric)" xfId="1637"/>
    <cellStyle name="_Costs not in AURORA 06GRC_Book2_Adj Bench DR 3 for Initial Briefs (Electric) 2" xfId="1638"/>
    <cellStyle name="_Costs not in AURORA 06GRC_Book2_Adj Bench DR 3 for Initial Briefs (Electric)_DEM-WP(C) ENERG10C--ctn Mid-C_042010 2010GRC" xfId="1639"/>
    <cellStyle name="_Costs not in AURORA 06GRC_Book2_DEM-WP(C) ENERG10C--ctn Mid-C_042010 2010GRC" xfId="1640"/>
    <cellStyle name="_Costs not in AURORA 06GRC_Book2_Electric Rev Req Model (2009 GRC) Rebuttal" xfId="1641"/>
    <cellStyle name="_Costs not in AURORA 06GRC_Book2_Electric Rev Req Model (2009 GRC) Rebuttal REmoval of New  WH Solar AdjustMI" xfId="1642"/>
    <cellStyle name="_Costs not in AURORA 06GRC_Book2_Electric Rev Req Model (2009 GRC) Rebuttal REmoval of New  WH Solar AdjustMI 2" xfId="1643"/>
    <cellStyle name="_Costs not in AURORA 06GRC_Book2_Electric Rev Req Model (2009 GRC) Rebuttal REmoval of New  WH Solar AdjustMI_DEM-WP(C) ENERG10C--ctn Mid-C_042010 2010GRC" xfId="1644"/>
    <cellStyle name="_Costs not in AURORA 06GRC_Book2_Electric Rev Req Model (2009 GRC) Revised 01-18-2010" xfId="1645"/>
    <cellStyle name="_Costs not in AURORA 06GRC_Book2_Electric Rev Req Model (2009 GRC) Revised 01-18-2010 2" xfId="1646"/>
    <cellStyle name="_Costs not in AURORA 06GRC_Book2_Electric Rev Req Model (2009 GRC) Revised 01-18-2010_DEM-WP(C) ENERG10C--ctn Mid-C_042010 2010GRC" xfId="1647"/>
    <cellStyle name="_Costs not in AURORA 06GRC_Book2_Final Order Electric EXHIBIT A-1" xfId="1648"/>
    <cellStyle name="_Costs not in AURORA 06GRC_Book4" xfId="89"/>
    <cellStyle name="_Costs not in AURORA 06GRC_Book4 2" xfId="1649"/>
    <cellStyle name="_Costs not in AURORA 06GRC_Book4_DEM-WP(C) ENERG10C--ctn Mid-C_042010 2010GRC" xfId="1650"/>
    <cellStyle name="_Costs not in AURORA 06GRC_Book9" xfId="90"/>
    <cellStyle name="_Costs not in AURORA 06GRC_Book9 2" xfId="1651"/>
    <cellStyle name="_Costs not in AURORA 06GRC_Book9_DEM-WP(C) ENERG10C--ctn Mid-C_042010 2010GRC" xfId="1652"/>
    <cellStyle name="_Costs not in AURORA 06GRC_Chelan PUD Power Costs (8-10)" xfId="1653"/>
    <cellStyle name="_Costs not in AURORA 06GRC_DEM-WP(C) Chelan Power Costs" xfId="1654"/>
    <cellStyle name="_Costs not in AURORA 06GRC_DEM-WP(C) Chelan Power Costs 2" xfId="1655"/>
    <cellStyle name="_Costs not in AURORA 06GRC_DEM-WP(C) ENERG10C--ctn Mid-C_042010 2010GRC" xfId="1656"/>
    <cellStyle name="_Costs not in AURORA 06GRC_DEM-WP(C) Gas Transport 2010GRC" xfId="1657"/>
    <cellStyle name="_Costs not in AURORA 06GRC_DEM-WP(C) Gas Transport 2010GRC 2" xfId="1658"/>
    <cellStyle name="_Costs not in AURORA 06GRC_Exhibit D fr R Gho 12-31-08" xfId="1659"/>
    <cellStyle name="_Costs not in AURORA 06GRC_Exhibit D fr R Gho 12-31-08 2" xfId="1660"/>
    <cellStyle name="_Costs not in AURORA 06GRC_Exhibit D fr R Gho 12-31-08 v2" xfId="1661"/>
    <cellStyle name="_Costs not in AURORA 06GRC_Exhibit D fr R Gho 12-31-08 v2 2" xfId="1662"/>
    <cellStyle name="_Costs not in AURORA 06GRC_Exhibit D fr R Gho 12-31-08 v2_DEM-WP(C) ENERG10C--ctn Mid-C_042010 2010GRC" xfId="1663"/>
    <cellStyle name="_Costs not in AURORA 06GRC_Exhibit D fr R Gho 12-31-08 v2_NIM Summary" xfId="1664"/>
    <cellStyle name="_Costs not in AURORA 06GRC_Exhibit D fr R Gho 12-31-08 v2_NIM Summary 2" xfId="1665"/>
    <cellStyle name="_Costs not in AURORA 06GRC_Exhibit D fr R Gho 12-31-08 v2_NIM Summary_DEM-WP(C) ENERG10C--ctn Mid-C_042010 2010GRC" xfId="1666"/>
    <cellStyle name="_Costs not in AURORA 06GRC_Exhibit D fr R Gho 12-31-08_DEM-WP(C) ENERG10C--ctn Mid-C_042010 2010GRC" xfId="1667"/>
    <cellStyle name="_Costs not in AURORA 06GRC_Exhibit D fr R Gho 12-31-08_NIM Summary" xfId="1668"/>
    <cellStyle name="_Costs not in AURORA 06GRC_Exhibit D fr R Gho 12-31-08_NIM Summary 2" xfId="1669"/>
    <cellStyle name="_Costs not in AURORA 06GRC_Exhibit D fr R Gho 12-31-08_NIM Summary_DEM-WP(C) ENERG10C--ctn Mid-C_042010 2010GRC" xfId="1670"/>
    <cellStyle name="_Costs not in AURORA 06GRC_Hopkins Ridge Prepaid Tran - Interest Earned RY 12ME Feb  '11" xfId="1671"/>
    <cellStyle name="_Costs not in AURORA 06GRC_Hopkins Ridge Prepaid Tran - Interest Earned RY 12ME Feb  '11 2" xfId="1672"/>
    <cellStyle name="_Costs not in AURORA 06GRC_Hopkins Ridge Prepaid Tran - Interest Earned RY 12ME Feb  '11_DEM-WP(C) ENERG10C--ctn Mid-C_042010 2010GRC" xfId="1673"/>
    <cellStyle name="_Costs not in AURORA 06GRC_Hopkins Ridge Prepaid Tran - Interest Earned RY 12ME Feb  '11_NIM Summary" xfId="1674"/>
    <cellStyle name="_Costs not in AURORA 06GRC_Hopkins Ridge Prepaid Tran - Interest Earned RY 12ME Feb  '11_NIM Summary 2" xfId="1675"/>
    <cellStyle name="_Costs not in AURORA 06GRC_Hopkins Ridge Prepaid Tran - Interest Earned RY 12ME Feb  '11_NIM Summary_DEM-WP(C) ENERG10C--ctn Mid-C_042010 2010GRC" xfId="1676"/>
    <cellStyle name="_Costs not in AURORA 06GRC_Hopkins Ridge Prepaid Tran - Interest Earned RY 12ME Feb  '11_Transmission Workbook for May BOD" xfId="1677"/>
    <cellStyle name="_Costs not in AURORA 06GRC_Hopkins Ridge Prepaid Tran - Interest Earned RY 12ME Feb  '11_Transmission Workbook for May BOD 2" xfId="1678"/>
    <cellStyle name="_Costs not in AURORA 06GRC_Hopkins Ridge Prepaid Tran - Interest Earned RY 12ME Feb  '11_Transmission Workbook for May BOD_DEM-WP(C) ENERG10C--ctn Mid-C_042010 2010GRC" xfId="1679"/>
    <cellStyle name="_Costs not in AURORA 06GRC_NIM Summary" xfId="1680"/>
    <cellStyle name="_Costs not in AURORA 06GRC_NIM Summary 09GRC" xfId="1681"/>
    <cellStyle name="_Costs not in AURORA 06GRC_NIM Summary 09GRC 2" xfId="1682"/>
    <cellStyle name="_Costs not in AURORA 06GRC_NIM Summary 09GRC_DEM-WP(C) ENERG10C--ctn Mid-C_042010 2010GRC" xfId="1683"/>
    <cellStyle name="_Costs not in AURORA 06GRC_NIM Summary 2" xfId="1684"/>
    <cellStyle name="_Costs not in AURORA 06GRC_NIM Summary 3" xfId="1685"/>
    <cellStyle name="_Costs not in AURORA 06GRC_NIM Summary 4" xfId="1686"/>
    <cellStyle name="_Costs not in AURORA 06GRC_NIM Summary 5" xfId="1687"/>
    <cellStyle name="_Costs not in AURORA 06GRC_NIM Summary 6" xfId="1688"/>
    <cellStyle name="_Costs not in AURORA 06GRC_NIM Summary 7" xfId="1689"/>
    <cellStyle name="_Costs not in AURORA 06GRC_NIM Summary 8" xfId="1690"/>
    <cellStyle name="_Costs not in AURORA 06GRC_NIM Summary 9" xfId="1691"/>
    <cellStyle name="_Costs not in AURORA 06GRC_NIM Summary_DEM-WP(C) ENERG10C--ctn Mid-C_042010 2010GRC" xfId="1692"/>
    <cellStyle name="_Costs not in AURORA 06GRC_PCA 7 - Exhibit D update 11_30_08 (2)" xfId="1693"/>
    <cellStyle name="_Costs not in AURORA 06GRC_PCA 7 - Exhibit D update 11_30_08 (2) 2" xfId="1694"/>
    <cellStyle name="_Costs not in AURORA 06GRC_PCA 7 - Exhibit D update 11_30_08 (2) 2 2" xfId="1695"/>
    <cellStyle name="_Costs not in AURORA 06GRC_PCA 7 - Exhibit D update 11_30_08 (2) 3" xfId="1696"/>
    <cellStyle name="_Costs not in AURORA 06GRC_PCA 7 - Exhibit D update 11_30_08 (2)_DEM-WP(C) ENERG10C--ctn Mid-C_042010 2010GRC" xfId="1697"/>
    <cellStyle name="_Costs not in AURORA 06GRC_PCA 7 - Exhibit D update 11_30_08 (2)_NIM Summary" xfId="1698"/>
    <cellStyle name="_Costs not in AURORA 06GRC_PCA 7 - Exhibit D update 11_30_08 (2)_NIM Summary 2" xfId="1699"/>
    <cellStyle name="_Costs not in AURORA 06GRC_PCA 7 - Exhibit D update 11_30_08 (2)_NIM Summary_DEM-WP(C) ENERG10C--ctn Mid-C_042010 2010GRC" xfId="1700"/>
    <cellStyle name="_Costs not in AURORA 06GRC_PCA 9 -  Exhibit D April 2010 (3)" xfId="1701"/>
    <cellStyle name="_Costs not in AURORA 06GRC_PCA 9 -  Exhibit D April 2010 (3) 2" xfId="1702"/>
    <cellStyle name="_Costs not in AURORA 06GRC_PCA 9 -  Exhibit D April 2010 (3)_DEM-WP(C) ENERG10C--ctn Mid-C_042010 2010GRC" xfId="1703"/>
    <cellStyle name="_Costs not in AURORA 06GRC_Power Costs - Comparison bx Rbtl-Staff-Jt-PC" xfId="91"/>
    <cellStyle name="_Costs not in AURORA 06GRC_Power Costs - Comparison bx Rbtl-Staff-Jt-PC 2" xfId="1704"/>
    <cellStyle name="_Costs not in AURORA 06GRC_Power Costs - Comparison bx Rbtl-Staff-Jt-PC_Adj Bench DR 3 for Initial Briefs (Electric)" xfId="1705"/>
    <cellStyle name="_Costs not in AURORA 06GRC_Power Costs - Comparison bx Rbtl-Staff-Jt-PC_Adj Bench DR 3 for Initial Briefs (Electric) 2" xfId="1706"/>
    <cellStyle name="_Costs not in AURORA 06GRC_Power Costs - Comparison bx Rbtl-Staff-Jt-PC_Adj Bench DR 3 for Initial Briefs (Electric)_DEM-WP(C) ENERG10C--ctn Mid-C_042010 2010GRC" xfId="1707"/>
    <cellStyle name="_Costs not in AURORA 06GRC_Power Costs - Comparison bx Rbtl-Staff-Jt-PC_DEM-WP(C) ENERG10C--ctn Mid-C_042010 2010GRC" xfId="1708"/>
    <cellStyle name="_Costs not in AURORA 06GRC_Power Costs - Comparison bx Rbtl-Staff-Jt-PC_Electric Rev Req Model (2009 GRC) Rebuttal" xfId="1709"/>
    <cellStyle name="_Costs not in AURORA 06GRC_Power Costs - Comparison bx Rbtl-Staff-Jt-PC_Electric Rev Req Model (2009 GRC) Rebuttal REmoval of New  WH Solar AdjustMI" xfId="1710"/>
    <cellStyle name="_Costs not in AURORA 06GRC_Power Costs - Comparison bx Rbtl-Staff-Jt-PC_Electric Rev Req Model (2009 GRC) Rebuttal REmoval of New  WH Solar AdjustMI 2" xfId="1711"/>
    <cellStyle name="_Costs not in AURORA 06GRC_Power Costs - Comparison bx Rbtl-Staff-Jt-PC_Electric Rev Req Model (2009 GRC) Rebuttal REmoval of New  WH Solar AdjustMI_DEM-WP(C) ENERG10C--ctn Mid-C_042010 2010GRC" xfId="1712"/>
    <cellStyle name="_Costs not in AURORA 06GRC_Power Costs - Comparison bx Rbtl-Staff-Jt-PC_Electric Rev Req Model (2009 GRC) Revised 01-18-2010" xfId="1713"/>
    <cellStyle name="_Costs not in AURORA 06GRC_Power Costs - Comparison bx Rbtl-Staff-Jt-PC_Electric Rev Req Model (2009 GRC) Revised 01-18-2010 2" xfId="1714"/>
    <cellStyle name="_Costs not in AURORA 06GRC_Power Costs - Comparison bx Rbtl-Staff-Jt-PC_Electric Rev Req Model (2009 GRC) Revised 01-18-2010_DEM-WP(C) ENERG10C--ctn Mid-C_042010 2010GRC" xfId="1715"/>
    <cellStyle name="_Costs not in AURORA 06GRC_Power Costs - Comparison bx Rbtl-Staff-Jt-PC_Final Order Electric EXHIBIT A-1" xfId="1716"/>
    <cellStyle name="_Costs not in AURORA 06GRC_Rebuttal Power Costs" xfId="92"/>
    <cellStyle name="_Costs not in AURORA 06GRC_Rebuttal Power Costs 2" xfId="1717"/>
    <cellStyle name="_Costs not in AURORA 06GRC_Rebuttal Power Costs_Adj Bench DR 3 for Initial Briefs (Electric)" xfId="1718"/>
    <cellStyle name="_Costs not in AURORA 06GRC_Rebuttal Power Costs_Adj Bench DR 3 for Initial Briefs (Electric) 2" xfId="1719"/>
    <cellStyle name="_Costs not in AURORA 06GRC_Rebuttal Power Costs_Adj Bench DR 3 for Initial Briefs (Electric)_DEM-WP(C) ENERG10C--ctn Mid-C_042010 2010GRC" xfId="1720"/>
    <cellStyle name="_Costs not in AURORA 06GRC_Rebuttal Power Costs_DEM-WP(C) ENERG10C--ctn Mid-C_042010 2010GRC" xfId="1721"/>
    <cellStyle name="_Costs not in AURORA 06GRC_Rebuttal Power Costs_Electric Rev Req Model (2009 GRC) Rebuttal" xfId="1722"/>
    <cellStyle name="_Costs not in AURORA 06GRC_Rebuttal Power Costs_Electric Rev Req Model (2009 GRC) Rebuttal REmoval of New  WH Solar AdjustMI" xfId="1723"/>
    <cellStyle name="_Costs not in AURORA 06GRC_Rebuttal Power Costs_Electric Rev Req Model (2009 GRC) Rebuttal REmoval of New  WH Solar AdjustMI 2" xfId="1724"/>
    <cellStyle name="_Costs not in AURORA 06GRC_Rebuttal Power Costs_Electric Rev Req Model (2009 GRC) Rebuttal REmoval of New  WH Solar AdjustMI_DEM-WP(C) ENERG10C--ctn Mid-C_042010 2010GRC" xfId="1725"/>
    <cellStyle name="_Costs not in AURORA 06GRC_Rebuttal Power Costs_Electric Rev Req Model (2009 GRC) Revised 01-18-2010" xfId="1726"/>
    <cellStyle name="_Costs not in AURORA 06GRC_Rebuttal Power Costs_Electric Rev Req Model (2009 GRC) Revised 01-18-2010 2" xfId="1727"/>
    <cellStyle name="_Costs not in AURORA 06GRC_Rebuttal Power Costs_Electric Rev Req Model (2009 GRC) Revised 01-18-2010_DEM-WP(C) ENERG10C--ctn Mid-C_042010 2010GRC" xfId="1728"/>
    <cellStyle name="_Costs not in AURORA 06GRC_Rebuttal Power Costs_Final Order Electric EXHIBIT A-1" xfId="1729"/>
    <cellStyle name="_Costs not in AURORA 06GRC_Transmission Workbook for May BOD" xfId="1730"/>
    <cellStyle name="_Costs not in AURORA 06GRC_Transmission Workbook for May BOD 2" xfId="1731"/>
    <cellStyle name="_Costs not in AURORA 06GRC_Transmission Workbook for May BOD_DEM-WP(C) ENERG10C--ctn Mid-C_042010 2010GRC" xfId="1732"/>
    <cellStyle name="_Costs not in AURORA 06GRC_Wind Integration 10GRC" xfId="1733"/>
    <cellStyle name="_Costs not in AURORA 06GRC_Wind Integration 10GRC 2" xfId="1734"/>
    <cellStyle name="_Costs not in AURORA 06GRC_Wind Integration 10GRC_DEM-WP(C) ENERG10C--ctn Mid-C_042010 2010GRC" xfId="1735"/>
    <cellStyle name="_Costs not in AURORA 2006GRC 6.15.06" xfId="93"/>
    <cellStyle name="_Costs not in AURORA 2006GRC 6.15.06 2" xfId="1736"/>
    <cellStyle name="_Costs not in AURORA 2006GRC 6.15.06 2 2" xfId="1737"/>
    <cellStyle name="_Costs not in AURORA 2006GRC 6.15.06 3" xfId="1738"/>
    <cellStyle name="_Costs not in AURORA 2006GRC 6.15.06 4" xfId="1739"/>
    <cellStyle name="_Costs not in AURORA 2006GRC 6.15.06 4 2" xfId="1740"/>
    <cellStyle name="_Costs not in AURORA 2006GRC 6.15.06 5" xfId="1741"/>
    <cellStyle name="_Costs not in AURORA 2006GRC 6.15.06 6" xfId="1742"/>
    <cellStyle name="_Costs not in AURORA 2006GRC 6.15.06 6 2" xfId="1743"/>
    <cellStyle name="_Costs not in AURORA 2006GRC 6.15.06 7" xfId="1744"/>
    <cellStyle name="_Costs not in AURORA 2006GRC 6.15.06 7 2" xfId="1745"/>
    <cellStyle name="_Costs not in AURORA 2006GRC 6.15.06_04 07E Wild Horse Wind Expansion (C) (2)" xfId="94"/>
    <cellStyle name="_Costs not in AURORA 2006GRC 6.15.06_04 07E Wild Horse Wind Expansion (C) (2) 2" xfId="1746"/>
    <cellStyle name="_Costs not in AURORA 2006GRC 6.15.06_04 07E Wild Horse Wind Expansion (C) (2)_Adj Bench DR 3 for Initial Briefs (Electric)" xfId="1747"/>
    <cellStyle name="_Costs not in AURORA 2006GRC 6.15.06_04 07E Wild Horse Wind Expansion (C) (2)_Adj Bench DR 3 for Initial Briefs (Electric) 2" xfId="1748"/>
    <cellStyle name="_Costs not in AURORA 2006GRC 6.15.06_04 07E Wild Horse Wind Expansion (C) (2)_Adj Bench DR 3 for Initial Briefs (Electric)_DEM-WP(C) ENERG10C--ctn Mid-C_042010 2010GRC" xfId="1749"/>
    <cellStyle name="_Costs not in AURORA 2006GRC 6.15.06_04 07E Wild Horse Wind Expansion (C) (2)_DEM-WP(C) ENERG10C--ctn Mid-C_042010 2010GRC" xfId="1750"/>
    <cellStyle name="_Costs not in AURORA 2006GRC 6.15.06_04 07E Wild Horse Wind Expansion (C) (2)_Electric Rev Req Model (2009 GRC) " xfId="95"/>
    <cellStyle name="_Costs not in AURORA 2006GRC 6.15.06_04 07E Wild Horse Wind Expansion (C) (2)_Electric Rev Req Model (2009 GRC)  2" xfId="1751"/>
    <cellStyle name="_Costs not in AURORA 2006GRC 6.15.06_04 07E Wild Horse Wind Expansion (C) (2)_Electric Rev Req Model (2009 GRC) _DEM-WP(C) ENERG10C--ctn Mid-C_042010 2010GRC" xfId="1752"/>
    <cellStyle name="_Costs not in AURORA 2006GRC 6.15.06_04 07E Wild Horse Wind Expansion (C) (2)_Electric Rev Req Model (2009 GRC) Rebuttal" xfId="1753"/>
    <cellStyle name="_Costs not in AURORA 2006GRC 6.15.06_04 07E Wild Horse Wind Expansion (C) (2)_Electric Rev Req Model (2009 GRC) Rebuttal REmoval of New  WH Solar AdjustMI" xfId="1754"/>
    <cellStyle name="_Costs not in AURORA 2006GRC 6.15.06_04 07E Wild Horse Wind Expansion (C) (2)_Electric Rev Req Model (2009 GRC) Rebuttal REmoval of New  WH Solar AdjustMI 2" xfId="1755"/>
    <cellStyle name="_Costs not in AURORA 2006GRC 6.15.06_04 07E Wild Horse Wind Expansion (C) (2)_Electric Rev Req Model (2009 GRC) Rebuttal REmoval of New  WH Solar AdjustMI_DEM-WP(C) ENERG10C--ctn Mid-C_042010 2010GRC" xfId="1756"/>
    <cellStyle name="_Costs not in AURORA 2006GRC 6.15.06_04 07E Wild Horse Wind Expansion (C) (2)_Electric Rev Req Model (2009 GRC) Revised 01-18-2010" xfId="1757"/>
    <cellStyle name="_Costs not in AURORA 2006GRC 6.15.06_04 07E Wild Horse Wind Expansion (C) (2)_Electric Rev Req Model (2009 GRC) Revised 01-18-2010 2" xfId="1758"/>
    <cellStyle name="_Costs not in AURORA 2006GRC 6.15.06_04 07E Wild Horse Wind Expansion (C) (2)_Electric Rev Req Model (2009 GRC) Revised 01-18-2010_DEM-WP(C) ENERG10C--ctn Mid-C_042010 2010GRC" xfId="1759"/>
    <cellStyle name="_Costs not in AURORA 2006GRC 6.15.06_04 07E Wild Horse Wind Expansion (C) (2)_Final Order Electric EXHIBIT A-1" xfId="1760"/>
    <cellStyle name="_Costs not in AURORA 2006GRC 6.15.06_04 07E Wild Horse Wind Expansion (C) (2)_TENASKA REGULATORY ASSET" xfId="1761"/>
    <cellStyle name="_Costs not in AURORA 2006GRC 6.15.06_16.37E Wild Horse Expansion DeferralRevwrkingfile SF" xfId="96"/>
    <cellStyle name="_Costs not in AURORA 2006GRC 6.15.06_16.37E Wild Horse Expansion DeferralRevwrkingfile SF 2" xfId="1762"/>
    <cellStyle name="_Costs not in AURORA 2006GRC 6.15.06_16.37E Wild Horse Expansion DeferralRevwrkingfile SF_DEM-WP(C) ENERG10C--ctn Mid-C_042010 2010GRC" xfId="1763"/>
    <cellStyle name="_Costs not in AURORA 2006GRC 6.15.06_2009 GRC Compl Filing - Exhibit D" xfId="1764"/>
    <cellStyle name="_Costs not in AURORA 2006GRC 6.15.06_2009 GRC Compl Filing - Exhibit D 2" xfId="1765"/>
    <cellStyle name="_Costs not in AURORA 2006GRC 6.15.06_2009 GRC Compl Filing - Exhibit D_DEM-WP(C) ENERG10C--ctn Mid-C_042010 2010GRC" xfId="1766"/>
    <cellStyle name="_Costs not in AURORA 2006GRC 6.15.06_4 31 Regulatory Assets and Liabilities  7 06- Exhibit D" xfId="97"/>
    <cellStyle name="_Costs not in AURORA 2006GRC 6.15.06_4 31 Regulatory Assets and Liabilities  7 06- Exhibit D 2" xfId="1767"/>
    <cellStyle name="_Costs not in AURORA 2006GRC 6.15.06_4 31 Regulatory Assets and Liabilities  7 06- Exhibit D_DEM-WP(C) ENERG10C--ctn Mid-C_042010 2010GRC" xfId="1768"/>
    <cellStyle name="_Costs not in AURORA 2006GRC 6.15.06_4 31 Regulatory Assets and Liabilities  7 06- Exhibit D_NIM Summary" xfId="1769"/>
    <cellStyle name="_Costs not in AURORA 2006GRC 6.15.06_4 31 Regulatory Assets and Liabilities  7 06- Exhibit D_NIM Summary 2" xfId="1770"/>
    <cellStyle name="_Costs not in AURORA 2006GRC 6.15.06_4 31 Regulatory Assets and Liabilities  7 06- Exhibit D_NIM Summary_DEM-WP(C) ENERG10C--ctn Mid-C_042010 2010GRC" xfId="1771"/>
    <cellStyle name="_Costs not in AURORA 2006GRC 6.15.06_4 31E Reg Asset  Liab and EXH D" xfId="1772"/>
    <cellStyle name="_Costs not in AURORA 2006GRC 6.15.06_4 31E Reg Asset  Liab and EXH D _ Aug 10 Filing (2)" xfId="1773"/>
    <cellStyle name="_Costs not in AURORA 2006GRC 6.15.06_4 31E Reg Asset  Liab and EXH D _ Aug 10 Filing (2) 2" xfId="1774"/>
    <cellStyle name="_Costs not in AURORA 2006GRC 6.15.06_4 31E Reg Asset  Liab and EXH D 2" xfId="1775"/>
    <cellStyle name="_Costs not in AURORA 2006GRC 6.15.06_4 31E Reg Asset  Liab and EXH D 3" xfId="1776"/>
    <cellStyle name="_Costs not in AURORA 2006GRC 6.15.06_4 32 Regulatory Assets and Liabilities  7 06- Exhibit D" xfId="98"/>
    <cellStyle name="_Costs not in AURORA 2006GRC 6.15.06_4 32 Regulatory Assets and Liabilities  7 06- Exhibit D 2" xfId="1777"/>
    <cellStyle name="_Costs not in AURORA 2006GRC 6.15.06_4 32 Regulatory Assets and Liabilities  7 06- Exhibit D_DEM-WP(C) ENERG10C--ctn Mid-C_042010 2010GRC" xfId="1778"/>
    <cellStyle name="_Costs not in AURORA 2006GRC 6.15.06_4 32 Regulatory Assets and Liabilities  7 06- Exhibit D_NIM Summary" xfId="1779"/>
    <cellStyle name="_Costs not in AURORA 2006GRC 6.15.06_4 32 Regulatory Assets and Liabilities  7 06- Exhibit D_NIM Summary 2" xfId="1780"/>
    <cellStyle name="_Costs not in AURORA 2006GRC 6.15.06_4 32 Regulatory Assets and Liabilities  7 06- Exhibit D_NIM Summary_DEM-WP(C) ENERG10C--ctn Mid-C_042010 2010GRC" xfId="1781"/>
    <cellStyle name="_Costs not in AURORA 2006GRC 6.15.06_AURORA Total New" xfId="1782"/>
    <cellStyle name="_Costs not in AURORA 2006GRC 6.15.06_AURORA Total New 2" xfId="1783"/>
    <cellStyle name="_Costs not in AURORA 2006GRC 6.15.06_Book2" xfId="99"/>
    <cellStyle name="_Costs not in AURORA 2006GRC 6.15.06_Book2 2" xfId="1784"/>
    <cellStyle name="_Costs not in AURORA 2006GRC 6.15.06_Book2_Adj Bench DR 3 for Initial Briefs (Electric)" xfId="1785"/>
    <cellStyle name="_Costs not in AURORA 2006GRC 6.15.06_Book2_Adj Bench DR 3 for Initial Briefs (Electric) 2" xfId="1786"/>
    <cellStyle name="_Costs not in AURORA 2006GRC 6.15.06_Book2_Adj Bench DR 3 for Initial Briefs (Electric)_DEM-WP(C) ENERG10C--ctn Mid-C_042010 2010GRC" xfId="1787"/>
    <cellStyle name="_Costs not in AURORA 2006GRC 6.15.06_Book2_DEM-WP(C) ENERG10C--ctn Mid-C_042010 2010GRC" xfId="1788"/>
    <cellStyle name="_Costs not in AURORA 2006GRC 6.15.06_Book2_Electric Rev Req Model (2009 GRC) Rebuttal" xfId="1789"/>
    <cellStyle name="_Costs not in AURORA 2006GRC 6.15.06_Book2_Electric Rev Req Model (2009 GRC) Rebuttal REmoval of New  WH Solar AdjustMI" xfId="1790"/>
    <cellStyle name="_Costs not in AURORA 2006GRC 6.15.06_Book2_Electric Rev Req Model (2009 GRC) Rebuttal REmoval of New  WH Solar AdjustMI 2" xfId="1791"/>
    <cellStyle name="_Costs not in AURORA 2006GRC 6.15.06_Book2_Electric Rev Req Model (2009 GRC) Rebuttal REmoval of New  WH Solar AdjustMI_DEM-WP(C) ENERG10C--ctn Mid-C_042010 2010GRC" xfId="1792"/>
    <cellStyle name="_Costs not in AURORA 2006GRC 6.15.06_Book2_Electric Rev Req Model (2009 GRC) Revised 01-18-2010" xfId="1793"/>
    <cellStyle name="_Costs not in AURORA 2006GRC 6.15.06_Book2_Electric Rev Req Model (2009 GRC) Revised 01-18-2010 2" xfId="1794"/>
    <cellStyle name="_Costs not in AURORA 2006GRC 6.15.06_Book2_Electric Rev Req Model (2009 GRC) Revised 01-18-2010_DEM-WP(C) ENERG10C--ctn Mid-C_042010 2010GRC" xfId="1795"/>
    <cellStyle name="_Costs not in AURORA 2006GRC 6.15.06_Book2_Final Order Electric EXHIBIT A-1" xfId="1796"/>
    <cellStyle name="_Costs not in AURORA 2006GRC 6.15.06_Book4" xfId="100"/>
    <cellStyle name="_Costs not in AURORA 2006GRC 6.15.06_Book4 2" xfId="1797"/>
    <cellStyle name="_Costs not in AURORA 2006GRC 6.15.06_Book4_DEM-WP(C) ENERG10C--ctn Mid-C_042010 2010GRC" xfId="1798"/>
    <cellStyle name="_Costs not in AURORA 2006GRC 6.15.06_Book9" xfId="101"/>
    <cellStyle name="_Costs not in AURORA 2006GRC 6.15.06_Book9 2" xfId="1799"/>
    <cellStyle name="_Costs not in AURORA 2006GRC 6.15.06_Book9_DEM-WP(C) ENERG10C--ctn Mid-C_042010 2010GRC" xfId="1800"/>
    <cellStyle name="_Costs not in AURORA 2006GRC 6.15.06_Chelan PUD Power Costs (8-10)" xfId="1801"/>
    <cellStyle name="_Costs not in AURORA 2006GRC 6.15.06_DEM-WP(C) Chelan Power Costs" xfId="1802"/>
    <cellStyle name="_Costs not in AURORA 2006GRC 6.15.06_DEM-WP(C) Chelan Power Costs 2" xfId="1803"/>
    <cellStyle name="_Costs not in AURORA 2006GRC 6.15.06_DEM-WP(C) ENERG10C--ctn Mid-C_042010 2010GRC" xfId="1804"/>
    <cellStyle name="_Costs not in AURORA 2006GRC 6.15.06_DEM-WP(C) Gas Transport 2010GRC" xfId="1805"/>
    <cellStyle name="_Costs not in AURORA 2006GRC 6.15.06_DEM-WP(C) Gas Transport 2010GRC 2" xfId="1806"/>
    <cellStyle name="_Costs not in AURORA 2006GRC 6.15.06_NIM Summary" xfId="1807"/>
    <cellStyle name="_Costs not in AURORA 2006GRC 6.15.06_NIM Summary 09GRC" xfId="1808"/>
    <cellStyle name="_Costs not in AURORA 2006GRC 6.15.06_NIM Summary 09GRC 2" xfId="1809"/>
    <cellStyle name="_Costs not in AURORA 2006GRC 6.15.06_NIM Summary 09GRC_DEM-WP(C) ENERG10C--ctn Mid-C_042010 2010GRC" xfId="1810"/>
    <cellStyle name="_Costs not in AURORA 2006GRC 6.15.06_NIM Summary 2" xfId="1811"/>
    <cellStyle name="_Costs not in AURORA 2006GRC 6.15.06_NIM Summary 3" xfId="1812"/>
    <cellStyle name="_Costs not in AURORA 2006GRC 6.15.06_NIM Summary 4" xfId="1813"/>
    <cellStyle name="_Costs not in AURORA 2006GRC 6.15.06_NIM Summary 5" xfId="1814"/>
    <cellStyle name="_Costs not in AURORA 2006GRC 6.15.06_NIM Summary 6" xfId="1815"/>
    <cellStyle name="_Costs not in AURORA 2006GRC 6.15.06_NIM Summary 7" xfId="1816"/>
    <cellStyle name="_Costs not in AURORA 2006GRC 6.15.06_NIM Summary 8" xfId="1817"/>
    <cellStyle name="_Costs not in AURORA 2006GRC 6.15.06_NIM Summary 9" xfId="1818"/>
    <cellStyle name="_Costs not in AURORA 2006GRC 6.15.06_NIM Summary_DEM-WP(C) ENERG10C--ctn Mid-C_042010 2010GRC" xfId="1819"/>
    <cellStyle name="_Costs not in AURORA 2006GRC 6.15.06_PCA 9 -  Exhibit D April 2010 (3)" xfId="1820"/>
    <cellStyle name="_Costs not in AURORA 2006GRC 6.15.06_PCA 9 -  Exhibit D April 2010 (3) 2" xfId="1821"/>
    <cellStyle name="_Costs not in AURORA 2006GRC 6.15.06_PCA 9 -  Exhibit D April 2010 (3)_DEM-WP(C) ENERG10C--ctn Mid-C_042010 2010GRC" xfId="1822"/>
    <cellStyle name="_Costs not in AURORA 2006GRC 6.15.06_Power Costs - Comparison bx Rbtl-Staff-Jt-PC" xfId="102"/>
    <cellStyle name="_Costs not in AURORA 2006GRC 6.15.06_Power Costs - Comparison bx Rbtl-Staff-Jt-PC 2" xfId="1823"/>
    <cellStyle name="_Costs not in AURORA 2006GRC 6.15.06_Power Costs - Comparison bx Rbtl-Staff-Jt-PC_Adj Bench DR 3 for Initial Briefs (Electric)" xfId="1824"/>
    <cellStyle name="_Costs not in AURORA 2006GRC 6.15.06_Power Costs - Comparison bx Rbtl-Staff-Jt-PC_Adj Bench DR 3 for Initial Briefs (Electric) 2" xfId="1825"/>
    <cellStyle name="_Costs not in AURORA 2006GRC 6.15.06_Power Costs - Comparison bx Rbtl-Staff-Jt-PC_Adj Bench DR 3 for Initial Briefs (Electric)_DEM-WP(C) ENERG10C--ctn Mid-C_042010 2010GRC" xfId="1826"/>
    <cellStyle name="_Costs not in AURORA 2006GRC 6.15.06_Power Costs - Comparison bx Rbtl-Staff-Jt-PC_DEM-WP(C) ENERG10C--ctn Mid-C_042010 2010GRC" xfId="1827"/>
    <cellStyle name="_Costs not in AURORA 2006GRC 6.15.06_Power Costs - Comparison bx Rbtl-Staff-Jt-PC_Electric Rev Req Model (2009 GRC) Rebuttal" xfId="1828"/>
    <cellStyle name="_Costs not in AURORA 2006GRC 6.15.06_Power Costs - Comparison bx Rbtl-Staff-Jt-PC_Electric Rev Req Model (2009 GRC) Rebuttal REmoval of New  WH Solar AdjustMI" xfId="1829"/>
    <cellStyle name="_Costs not in AURORA 2006GRC 6.15.06_Power Costs - Comparison bx Rbtl-Staff-Jt-PC_Electric Rev Req Model (2009 GRC) Rebuttal REmoval of New  WH Solar AdjustMI 2" xfId="1830"/>
    <cellStyle name="_Costs not in AURORA 2006GRC 6.15.06_Power Costs - Comparison bx Rbtl-Staff-Jt-PC_Electric Rev Req Model (2009 GRC) Rebuttal REmoval of New  WH Solar AdjustMI_DEM-WP(C) ENERG10C--ctn Mid-C_042010 2010GRC" xfId="1831"/>
    <cellStyle name="_Costs not in AURORA 2006GRC 6.15.06_Power Costs - Comparison bx Rbtl-Staff-Jt-PC_Electric Rev Req Model (2009 GRC) Revised 01-18-2010" xfId="1832"/>
    <cellStyle name="_Costs not in AURORA 2006GRC 6.15.06_Power Costs - Comparison bx Rbtl-Staff-Jt-PC_Electric Rev Req Model (2009 GRC) Revised 01-18-2010 2" xfId="1833"/>
    <cellStyle name="_Costs not in AURORA 2006GRC 6.15.06_Power Costs - Comparison bx Rbtl-Staff-Jt-PC_Electric Rev Req Model (2009 GRC) Revised 01-18-2010_DEM-WP(C) ENERG10C--ctn Mid-C_042010 2010GRC" xfId="1834"/>
    <cellStyle name="_Costs not in AURORA 2006GRC 6.15.06_Power Costs - Comparison bx Rbtl-Staff-Jt-PC_Final Order Electric EXHIBIT A-1" xfId="1835"/>
    <cellStyle name="_Costs not in AURORA 2006GRC 6.15.06_Rebuttal Power Costs" xfId="103"/>
    <cellStyle name="_Costs not in AURORA 2006GRC 6.15.06_Rebuttal Power Costs 2" xfId="1836"/>
    <cellStyle name="_Costs not in AURORA 2006GRC 6.15.06_Rebuttal Power Costs_Adj Bench DR 3 for Initial Briefs (Electric)" xfId="1837"/>
    <cellStyle name="_Costs not in AURORA 2006GRC 6.15.06_Rebuttal Power Costs_Adj Bench DR 3 for Initial Briefs (Electric) 2" xfId="1838"/>
    <cellStyle name="_Costs not in AURORA 2006GRC 6.15.06_Rebuttal Power Costs_Adj Bench DR 3 for Initial Briefs (Electric)_DEM-WP(C) ENERG10C--ctn Mid-C_042010 2010GRC" xfId="1839"/>
    <cellStyle name="_Costs not in AURORA 2006GRC 6.15.06_Rebuttal Power Costs_DEM-WP(C) ENERG10C--ctn Mid-C_042010 2010GRC" xfId="1840"/>
    <cellStyle name="_Costs not in AURORA 2006GRC 6.15.06_Rebuttal Power Costs_Electric Rev Req Model (2009 GRC) Rebuttal" xfId="1841"/>
    <cellStyle name="_Costs not in AURORA 2006GRC 6.15.06_Rebuttal Power Costs_Electric Rev Req Model (2009 GRC) Rebuttal REmoval of New  WH Solar AdjustMI" xfId="1842"/>
    <cellStyle name="_Costs not in AURORA 2006GRC 6.15.06_Rebuttal Power Costs_Electric Rev Req Model (2009 GRC) Rebuttal REmoval of New  WH Solar AdjustMI 2" xfId="1843"/>
    <cellStyle name="_Costs not in AURORA 2006GRC 6.15.06_Rebuttal Power Costs_Electric Rev Req Model (2009 GRC) Rebuttal REmoval of New  WH Solar AdjustMI_DEM-WP(C) ENERG10C--ctn Mid-C_042010 2010GRC" xfId="1844"/>
    <cellStyle name="_Costs not in AURORA 2006GRC 6.15.06_Rebuttal Power Costs_Electric Rev Req Model (2009 GRC) Revised 01-18-2010" xfId="1845"/>
    <cellStyle name="_Costs not in AURORA 2006GRC 6.15.06_Rebuttal Power Costs_Electric Rev Req Model (2009 GRC) Revised 01-18-2010 2" xfId="1846"/>
    <cellStyle name="_Costs not in AURORA 2006GRC 6.15.06_Rebuttal Power Costs_Electric Rev Req Model (2009 GRC) Revised 01-18-2010_DEM-WP(C) ENERG10C--ctn Mid-C_042010 2010GRC" xfId="1847"/>
    <cellStyle name="_Costs not in AURORA 2006GRC 6.15.06_Rebuttal Power Costs_Final Order Electric EXHIBIT A-1" xfId="1848"/>
    <cellStyle name="_Costs not in AURORA 2006GRC 6.15.06_Wind Integration 10GRC" xfId="1849"/>
    <cellStyle name="_Costs not in AURORA 2006GRC 6.15.06_Wind Integration 10GRC 2" xfId="1850"/>
    <cellStyle name="_Costs not in AURORA 2006GRC 6.15.06_Wind Integration 10GRC_DEM-WP(C) ENERG10C--ctn Mid-C_042010 2010GRC" xfId="1851"/>
    <cellStyle name="_Costs not in AURORA 2006GRC w gas price updated" xfId="104"/>
    <cellStyle name="_Costs not in AURORA 2006GRC w gas price updated 2" xfId="1852"/>
    <cellStyle name="_Costs not in AURORA 2006GRC w gas price updated 2 2" xfId="1853"/>
    <cellStyle name="_Costs not in AURORA 2006GRC w gas price updated 3" xfId="1854"/>
    <cellStyle name="_Costs not in AURORA 2006GRC w gas price updated_Adj Bench DR 3 for Initial Briefs (Electric)" xfId="1855"/>
    <cellStyle name="_Costs not in AURORA 2006GRC w gas price updated_Adj Bench DR 3 for Initial Briefs (Electric) 2" xfId="1856"/>
    <cellStyle name="_Costs not in AURORA 2006GRC w gas price updated_Adj Bench DR 3 for Initial Briefs (Electric)_DEM-WP(C) ENERG10C--ctn Mid-C_042010 2010GRC" xfId="1857"/>
    <cellStyle name="_Costs not in AURORA 2006GRC w gas price updated_Book2" xfId="105"/>
    <cellStyle name="_Costs not in AURORA 2006GRC w gas price updated_Book2 2" xfId="1858"/>
    <cellStyle name="_Costs not in AURORA 2006GRC w gas price updated_Book2_Adj Bench DR 3 for Initial Briefs (Electric)" xfId="1859"/>
    <cellStyle name="_Costs not in AURORA 2006GRC w gas price updated_Book2_Adj Bench DR 3 for Initial Briefs (Electric) 2" xfId="1860"/>
    <cellStyle name="_Costs not in AURORA 2006GRC w gas price updated_Book2_Adj Bench DR 3 for Initial Briefs (Electric)_DEM-WP(C) ENERG10C--ctn Mid-C_042010 2010GRC" xfId="1861"/>
    <cellStyle name="_Costs not in AURORA 2006GRC w gas price updated_Book2_DEM-WP(C) ENERG10C--ctn Mid-C_042010 2010GRC" xfId="1862"/>
    <cellStyle name="_Costs not in AURORA 2006GRC w gas price updated_Book2_Electric Rev Req Model (2009 GRC) Rebuttal" xfId="1863"/>
    <cellStyle name="_Costs not in AURORA 2006GRC w gas price updated_Book2_Electric Rev Req Model (2009 GRC) Rebuttal REmoval of New  WH Solar AdjustMI" xfId="1864"/>
    <cellStyle name="_Costs not in AURORA 2006GRC w gas price updated_Book2_Electric Rev Req Model (2009 GRC) Rebuttal REmoval of New  WH Solar AdjustMI 2" xfId="1865"/>
    <cellStyle name="_Costs not in AURORA 2006GRC w gas price updated_Book2_Electric Rev Req Model (2009 GRC) Rebuttal REmoval of New  WH Solar AdjustMI_DEM-WP(C) ENERG10C--ctn Mid-C_042010 2010GRC" xfId="1866"/>
    <cellStyle name="_Costs not in AURORA 2006GRC w gas price updated_Book2_Electric Rev Req Model (2009 GRC) Revised 01-18-2010" xfId="1867"/>
    <cellStyle name="_Costs not in AURORA 2006GRC w gas price updated_Book2_Electric Rev Req Model (2009 GRC) Revised 01-18-2010 2" xfId="1868"/>
    <cellStyle name="_Costs not in AURORA 2006GRC w gas price updated_Book2_Electric Rev Req Model (2009 GRC) Revised 01-18-2010_DEM-WP(C) ENERG10C--ctn Mid-C_042010 2010GRC" xfId="1869"/>
    <cellStyle name="_Costs not in AURORA 2006GRC w gas price updated_Book2_Final Order Electric EXHIBIT A-1" xfId="1870"/>
    <cellStyle name="_Costs not in AURORA 2006GRC w gas price updated_Chelan PUD Power Costs (8-10)" xfId="1871"/>
    <cellStyle name="_Costs not in AURORA 2006GRC w gas price updated_Confidential Material" xfId="1872"/>
    <cellStyle name="_Costs not in AURORA 2006GRC w gas price updated_DEM-WP(C) Colstrip 12 Coal Cost Forecast 2010GRC" xfId="1873"/>
    <cellStyle name="_Costs not in AURORA 2006GRC w gas price updated_DEM-WP(C) ENERG10C--ctn Mid-C_042010 2010GRC" xfId="1874"/>
    <cellStyle name="_Costs not in AURORA 2006GRC w gas price updated_DEM-WP(C) Production O&amp;M 2010GRC As-Filed" xfId="1875"/>
    <cellStyle name="_Costs not in AURORA 2006GRC w gas price updated_DEM-WP(C) Production O&amp;M 2010GRC As-Filed 2" xfId="1876"/>
    <cellStyle name="_Costs not in AURORA 2006GRC w gas price updated_DEM-WP(C) Production O&amp;M 2010GRC As-Filed 3" xfId="1877"/>
    <cellStyle name="_Costs not in AURORA 2006GRC w gas price updated_Electric Rev Req Model (2009 GRC) " xfId="106"/>
    <cellStyle name="_Costs not in AURORA 2006GRC w gas price updated_Electric Rev Req Model (2009 GRC)  2" xfId="1878"/>
    <cellStyle name="_Costs not in AURORA 2006GRC w gas price updated_Electric Rev Req Model (2009 GRC) _DEM-WP(C) ENERG10C--ctn Mid-C_042010 2010GRC" xfId="1879"/>
    <cellStyle name="_Costs not in AURORA 2006GRC w gas price updated_Electric Rev Req Model (2009 GRC) Rebuttal" xfId="1880"/>
    <cellStyle name="_Costs not in AURORA 2006GRC w gas price updated_Electric Rev Req Model (2009 GRC) Rebuttal REmoval of New  WH Solar AdjustMI" xfId="1881"/>
    <cellStyle name="_Costs not in AURORA 2006GRC w gas price updated_Electric Rev Req Model (2009 GRC) Rebuttal REmoval of New  WH Solar AdjustMI 2" xfId="1882"/>
    <cellStyle name="_Costs not in AURORA 2006GRC w gas price updated_Electric Rev Req Model (2009 GRC) Rebuttal REmoval of New  WH Solar AdjustMI_DEM-WP(C) ENERG10C--ctn Mid-C_042010 2010GRC" xfId="1883"/>
    <cellStyle name="_Costs not in AURORA 2006GRC w gas price updated_Electric Rev Req Model (2009 GRC) Revised 01-18-2010" xfId="1884"/>
    <cellStyle name="_Costs not in AURORA 2006GRC w gas price updated_Electric Rev Req Model (2009 GRC) Revised 01-18-2010 2" xfId="1885"/>
    <cellStyle name="_Costs not in AURORA 2006GRC w gas price updated_Electric Rev Req Model (2009 GRC) Revised 01-18-2010_DEM-WP(C) ENERG10C--ctn Mid-C_042010 2010GRC" xfId="1886"/>
    <cellStyle name="_Costs not in AURORA 2006GRC w gas price updated_Final Order Electric EXHIBIT A-1" xfId="1887"/>
    <cellStyle name="_Costs not in AURORA 2006GRC w gas price updated_NIM Summary" xfId="1888"/>
    <cellStyle name="_Costs not in AURORA 2006GRC w gas price updated_NIM Summary 2" xfId="1889"/>
    <cellStyle name="_Costs not in AURORA 2006GRC w gas price updated_NIM Summary_DEM-WP(C) ENERG10C--ctn Mid-C_042010 2010GRC" xfId="1890"/>
    <cellStyle name="_Costs not in AURORA 2006GRC w gas price updated_Rebuttal Power Costs" xfId="107"/>
    <cellStyle name="_Costs not in AURORA 2006GRC w gas price updated_Rebuttal Power Costs 2" xfId="1891"/>
    <cellStyle name="_Costs not in AURORA 2006GRC w gas price updated_Rebuttal Power Costs_Adj Bench DR 3 for Initial Briefs (Electric)" xfId="1892"/>
    <cellStyle name="_Costs not in AURORA 2006GRC w gas price updated_Rebuttal Power Costs_Adj Bench DR 3 for Initial Briefs (Electric) 2" xfId="1893"/>
    <cellStyle name="_Costs not in AURORA 2006GRC w gas price updated_Rebuttal Power Costs_Adj Bench DR 3 for Initial Briefs (Electric)_DEM-WP(C) ENERG10C--ctn Mid-C_042010 2010GRC" xfId="1894"/>
    <cellStyle name="_Costs not in AURORA 2006GRC w gas price updated_Rebuttal Power Costs_DEM-WP(C) ENERG10C--ctn Mid-C_042010 2010GRC" xfId="1895"/>
    <cellStyle name="_Costs not in AURORA 2006GRC w gas price updated_Rebuttal Power Costs_Electric Rev Req Model (2009 GRC) Rebuttal" xfId="1896"/>
    <cellStyle name="_Costs not in AURORA 2006GRC w gas price updated_Rebuttal Power Costs_Electric Rev Req Model (2009 GRC) Rebuttal REmoval of New  WH Solar AdjustMI" xfId="1897"/>
    <cellStyle name="_Costs not in AURORA 2006GRC w gas price updated_Rebuttal Power Costs_Electric Rev Req Model (2009 GRC) Rebuttal REmoval of New  WH Solar AdjustMI 2" xfId="1898"/>
    <cellStyle name="_Costs not in AURORA 2006GRC w gas price updated_Rebuttal Power Costs_Electric Rev Req Model (2009 GRC) Rebuttal REmoval of New  WH Solar AdjustMI_DEM-WP(C) ENERG10C--ctn Mid-C_042010 2010GRC" xfId="1899"/>
    <cellStyle name="_Costs not in AURORA 2006GRC w gas price updated_Rebuttal Power Costs_Electric Rev Req Model (2009 GRC) Revised 01-18-2010" xfId="1900"/>
    <cellStyle name="_Costs not in AURORA 2006GRC w gas price updated_Rebuttal Power Costs_Electric Rev Req Model (2009 GRC) Revised 01-18-2010 2" xfId="1901"/>
    <cellStyle name="_Costs not in AURORA 2006GRC w gas price updated_Rebuttal Power Costs_Electric Rev Req Model (2009 GRC) Revised 01-18-2010_DEM-WP(C) ENERG10C--ctn Mid-C_042010 2010GRC" xfId="1902"/>
    <cellStyle name="_Costs not in AURORA 2006GRC w gas price updated_Rebuttal Power Costs_Final Order Electric EXHIBIT A-1" xfId="1903"/>
    <cellStyle name="_Costs not in AURORA 2006GRC w gas price updated_TENASKA REGULATORY ASSET" xfId="1904"/>
    <cellStyle name="_Costs not in AURORA 2007 Rate Case" xfId="108"/>
    <cellStyle name="_Costs not in AURORA 2007 Rate Case 2" xfId="1905"/>
    <cellStyle name="_Costs not in AURORA 2007 Rate Case 2 2" xfId="1906"/>
    <cellStyle name="_Costs not in AURORA 2007 Rate Case 3" xfId="1907"/>
    <cellStyle name="_Costs not in AURORA 2007 Rate Case 4" xfId="1908"/>
    <cellStyle name="_Costs not in AURORA 2007 Rate Case 4 2" xfId="1909"/>
    <cellStyle name="_Costs not in AURORA 2007 Rate Case 5" xfId="1910"/>
    <cellStyle name="_Costs not in AURORA 2007 Rate Case 6" xfId="1911"/>
    <cellStyle name="_Costs not in AURORA 2007 Rate Case 6 2" xfId="1912"/>
    <cellStyle name="_Costs not in AURORA 2007 Rate Case 7" xfId="1913"/>
    <cellStyle name="_Costs not in AURORA 2007 Rate Case 7 2" xfId="1914"/>
    <cellStyle name="_Costs not in AURORA 2007 Rate Case_(C) WHE Proforma with ITC cash grant 10 Yr Amort_for deferral_102809" xfId="109"/>
    <cellStyle name="_Costs not in AURORA 2007 Rate Case_(C) WHE Proforma with ITC cash grant 10 Yr Amort_for deferral_102809 2" xfId="1915"/>
    <cellStyle name="_Costs not in AURORA 2007 Rate Case_(C) WHE Proforma with ITC cash grant 10 Yr Amort_for deferral_102809_16.07E Wild Horse Wind Expansionwrkingfile" xfId="1916"/>
    <cellStyle name="_Costs not in AURORA 2007 Rate Case_(C) WHE Proforma with ITC cash grant 10 Yr Amort_for deferral_102809_16.07E Wild Horse Wind Expansionwrkingfile 2" xfId="1917"/>
    <cellStyle name="_Costs not in AURORA 2007 Rate Case_(C) WHE Proforma with ITC cash grant 10 Yr Amort_for deferral_102809_16.07E Wild Horse Wind Expansionwrkingfile SF" xfId="1918"/>
    <cellStyle name="_Costs not in AURORA 2007 Rate Case_(C) WHE Proforma with ITC cash grant 10 Yr Amort_for deferral_102809_16.07E Wild Horse Wind Expansionwrkingfile SF 2" xfId="1919"/>
    <cellStyle name="_Costs not in AURORA 2007 Rate Case_(C) WHE Proforma with ITC cash grant 10 Yr Amort_for deferral_102809_16.07E Wild Horse Wind Expansionwrkingfile SF_DEM-WP(C) ENERG10C--ctn Mid-C_042010 2010GRC" xfId="1920"/>
    <cellStyle name="_Costs not in AURORA 2007 Rate Case_(C) WHE Proforma with ITC cash grant 10 Yr Amort_for deferral_102809_16.07E Wild Horse Wind Expansionwrkingfile_DEM-WP(C) ENERG10C--ctn Mid-C_042010 2010GRC" xfId="1921"/>
    <cellStyle name="_Costs not in AURORA 2007 Rate Case_(C) WHE Proforma with ITC cash grant 10 Yr Amort_for deferral_102809_16.37E Wild Horse Expansion DeferralRevwrkingfile SF" xfId="110"/>
    <cellStyle name="_Costs not in AURORA 2007 Rate Case_(C) WHE Proforma with ITC cash grant 10 Yr Amort_for deferral_102809_16.37E Wild Horse Expansion DeferralRevwrkingfile SF 2" xfId="1922"/>
    <cellStyle name="_Costs not in AURORA 2007 Rate Case_(C) WHE Proforma with ITC cash grant 10 Yr Amort_for deferral_102809_16.37E Wild Horse Expansion DeferralRevwrkingfile SF_DEM-WP(C) ENERG10C--ctn Mid-C_042010 2010GRC" xfId="1923"/>
    <cellStyle name="_Costs not in AURORA 2007 Rate Case_(C) WHE Proforma with ITC cash grant 10 Yr Amort_for deferral_102809_DEM-WP(C) ENERG10C--ctn Mid-C_042010 2010GRC" xfId="1924"/>
    <cellStyle name="_Costs not in AURORA 2007 Rate Case_(C) WHE Proforma with ITC cash grant 10 Yr Amort_for rebuttal_120709" xfId="111"/>
    <cellStyle name="_Costs not in AURORA 2007 Rate Case_(C) WHE Proforma with ITC cash grant 10 Yr Amort_for rebuttal_120709 2" xfId="1925"/>
    <cellStyle name="_Costs not in AURORA 2007 Rate Case_(C) WHE Proforma with ITC cash grant 10 Yr Amort_for rebuttal_120709_DEM-WP(C) ENERG10C--ctn Mid-C_042010 2010GRC" xfId="1926"/>
    <cellStyle name="_Costs not in AURORA 2007 Rate Case_04.07E Wild Horse Wind Expansion" xfId="112"/>
    <cellStyle name="_Costs not in AURORA 2007 Rate Case_04.07E Wild Horse Wind Expansion 2" xfId="1927"/>
    <cellStyle name="_Costs not in AURORA 2007 Rate Case_04.07E Wild Horse Wind Expansion_16.07E Wild Horse Wind Expansionwrkingfile" xfId="1928"/>
    <cellStyle name="_Costs not in AURORA 2007 Rate Case_04.07E Wild Horse Wind Expansion_16.07E Wild Horse Wind Expansionwrkingfile 2" xfId="1929"/>
    <cellStyle name="_Costs not in AURORA 2007 Rate Case_04.07E Wild Horse Wind Expansion_16.07E Wild Horse Wind Expansionwrkingfile SF" xfId="1930"/>
    <cellStyle name="_Costs not in AURORA 2007 Rate Case_04.07E Wild Horse Wind Expansion_16.07E Wild Horse Wind Expansionwrkingfile SF 2" xfId="1931"/>
    <cellStyle name="_Costs not in AURORA 2007 Rate Case_04.07E Wild Horse Wind Expansion_16.07E Wild Horse Wind Expansionwrkingfile SF_DEM-WP(C) ENERG10C--ctn Mid-C_042010 2010GRC" xfId="1932"/>
    <cellStyle name="_Costs not in AURORA 2007 Rate Case_04.07E Wild Horse Wind Expansion_16.07E Wild Horse Wind Expansionwrkingfile_DEM-WP(C) ENERG10C--ctn Mid-C_042010 2010GRC" xfId="1933"/>
    <cellStyle name="_Costs not in AURORA 2007 Rate Case_04.07E Wild Horse Wind Expansion_16.37E Wild Horse Expansion DeferralRevwrkingfile SF" xfId="113"/>
    <cellStyle name="_Costs not in AURORA 2007 Rate Case_04.07E Wild Horse Wind Expansion_16.37E Wild Horse Expansion DeferralRevwrkingfile SF 2" xfId="1934"/>
    <cellStyle name="_Costs not in AURORA 2007 Rate Case_04.07E Wild Horse Wind Expansion_16.37E Wild Horse Expansion DeferralRevwrkingfile SF_DEM-WP(C) ENERG10C--ctn Mid-C_042010 2010GRC" xfId="1935"/>
    <cellStyle name="_Costs not in AURORA 2007 Rate Case_04.07E Wild Horse Wind Expansion_DEM-WP(C) ENERG10C--ctn Mid-C_042010 2010GRC" xfId="1936"/>
    <cellStyle name="_Costs not in AURORA 2007 Rate Case_16.07E Wild Horse Wind Expansionwrkingfile" xfId="1937"/>
    <cellStyle name="_Costs not in AURORA 2007 Rate Case_16.07E Wild Horse Wind Expansionwrkingfile 2" xfId="1938"/>
    <cellStyle name="_Costs not in AURORA 2007 Rate Case_16.07E Wild Horse Wind Expansionwrkingfile SF" xfId="1939"/>
    <cellStyle name="_Costs not in AURORA 2007 Rate Case_16.07E Wild Horse Wind Expansionwrkingfile SF 2" xfId="1940"/>
    <cellStyle name="_Costs not in AURORA 2007 Rate Case_16.07E Wild Horse Wind Expansionwrkingfile SF_DEM-WP(C) ENERG10C--ctn Mid-C_042010 2010GRC" xfId="1941"/>
    <cellStyle name="_Costs not in AURORA 2007 Rate Case_16.07E Wild Horse Wind Expansionwrkingfile_DEM-WP(C) ENERG10C--ctn Mid-C_042010 2010GRC" xfId="1942"/>
    <cellStyle name="_Costs not in AURORA 2007 Rate Case_16.37E Wild Horse Expansion DeferralRevwrkingfile SF" xfId="114"/>
    <cellStyle name="_Costs not in AURORA 2007 Rate Case_16.37E Wild Horse Expansion DeferralRevwrkingfile SF 2" xfId="1943"/>
    <cellStyle name="_Costs not in AURORA 2007 Rate Case_16.37E Wild Horse Expansion DeferralRevwrkingfile SF_DEM-WP(C) ENERG10C--ctn Mid-C_042010 2010GRC" xfId="1944"/>
    <cellStyle name="_Costs not in AURORA 2007 Rate Case_2009 GRC Compl Filing - Exhibit D" xfId="1945"/>
    <cellStyle name="_Costs not in AURORA 2007 Rate Case_2009 GRC Compl Filing - Exhibit D 2" xfId="1946"/>
    <cellStyle name="_Costs not in AURORA 2007 Rate Case_2009 GRC Compl Filing - Exhibit D_DEM-WP(C) ENERG10C--ctn Mid-C_042010 2010GRC" xfId="1947"/>
    <cellStyle name="_Costs not in AURORA 2007 Rate Case_4 31 Regulatory Assets and Liabilities  7 06- Exhibit D" xfId="115"/>
    <cellStyle name="_Costs not in AURORA 2007 Rate Case_4 31 Regulatory Assets and Liabilities  7 06- Exhibit D 2" xfId="1948"/>
    <cellStyle name="_Costs not in AURORA 2007 Rate Case_4 31 Regulatory Assets and Liabilities  7 06- Exhibit D_DEM-WP(C) ENERG10C--ctn Mid-C_042010 2010GRC" xfId="1949"/>
    <cellStyle name="_Costs not in AURORA 2007 Rate Case_4 31 Regulatory Assets and Liabilities  7 06- Exhibit D_NIM Summary" xfId="1950"/>
    <cellStyle name="_Costs not in AURORA 2007 Rate Case_4 31 Regulatory Assets and Liabilities  7 06- Exhibit D_NIM Summary 2" xfId="1951"/>
    <cellStyle name="_Costs not in AURORA 2007 Rate Case_4 31 Regulatory Assets and Liabilities  7 06- Exhibit D_NIM Summary_DEM-WP(C) ENERG10C--ctn Mid-C_042010 2010GRC" xfId="1952"/>
    <cellStyle name="_Costs not in AURORA 2007 Rate Case_4 31E Reg Asset  Liab and EXH D" xfId="1953"/>
    <cellStyle name="_Costs not in AURORA 2007 Rate Case_4 31E Reg Asset  Liab and EXH D _ Aug 10 Filing (2)" xfId="1954"/>
    <cellStyle name="_Costs not in AURORA 2007 Rate Case_4 31E Reg Asset  Liab and EXH D _ Aug 10 Filing (2) 2" xfId="1955"/>
    <cellStyle name="_Costs not in AURORA 2007 Rate Case_4 31E Reg Asset  Liab and EXH D 2" xfId="1956"/>
    <cellStyle name="_Costs not in AURORA 2007 Rate Case_4 31E Reg Asset  Liab and EXH D 3" xfId="1957"/>
    <cellStyle name="_Costs not in AURORA 2007 Rate Case_4 32 Regulatory Assets and Liabilities  7 06- Exhibit D" xfId="116"/>
    <cellStyle name="_Costs not in AURORA 2007 Rate Case_4 32 Regulatory Assets and Liabilities  7 06- Exhibit D 2" xfId="1958"/>
    <cellStyle name="_Costs not in AURORA 2007 Rate Case_4 32 Regulatory Assets and Liabilities  7 06- Exhibit D_DEM-WP(C) ENERG10C--ctn Mid-C_042010 2010GRC" xfId="1959"/>
    <cellStyle name="_Costs not in AURORA 2007 Rate Case_4 32 Regulatory Assets and Liabilities  7 06- Exhibit D_NIM Summary" xfId="1960"/>
    <cellStyle name="_Costs not in AURORA 2007 Rate Case_4 32 Regulatory Assets and Liabilities  7 06- Exhibit D_NIM Summary 2" xfId="1961"/>
    <cellStyle name="_Costs not in AURORA 2007 Rate Case_4 32 Regulatory Assets and Liabilities  7 06- Exhibit D_NIM Summary_DEM-WP(C) ENERG10C--ctn Mid-C_042010 2010GRC" xfId="1962"/>
    <cellStyle name="_Costs not in AURORA 2007 Rate Case_AURORA Total New" xfId="1963"/>
    <cellStyle name="_Costs not in AURORA 2007 Rate Case_AURORA Total New 2" xfId="1964"/>
    <cellStyle name="_Costs not in AURORA 2007 Rate Case_Book1" xfId="1965"/>
    <cellStyle name="_Costs not in AURORA 2007 Rate Case_Book2" xfId="117"/>
    <cellStyle name="_Costs not in AURORA 2007 Rate Case_Book2 2" xfId="1966"/>
    <cellStyle name="_Costs not in AURORA 2007 Rate Case_Book2_Adj Bench DR 3 for Initial Briefs (Electric)" xfId="1967"/>
    <cellStyle name="_Costs not in AURORA 2007 Rate Case_Book2_Adj Bench DR 3 for Initial Briefs (Electric) 2" xfId="1968"/>
    <cellStyle name="_Costs not in AURORA 2007 Rate Case_Book2_Adj Bench DR 3 for Initial Briefs (Electric)_DEM-WP(C) ENERG10C--ctn Mid-C_042010 2010GRC" xfId="1969"/>
    <cellStyle name="_Costs not in AURORA 2007 Rate Case_Book2_DEM-WP(C) ENERG10C--ctn Mid-C_042010 2010GRC" xfId="1970"/>
    <cellStyle name="_Costs not in AURORA 2007 Rate Case_Book2_Electric Rev Req Model (2009 GRC) Rebuttal" xfId="1971"/>
    <cellStyle name="_Costs not in AURORA 2007 Rate Case_Book2_Electric Rev Req Model (2009 GRC) Rebuttal REmoval of New  WH Solar AdjustMI" xfId="1972"/>
    <cellStyle name="_Costs not in AURORA 2007 Rate Case_Book2_Electric Rev Req Model (2009 GRC) Rebuttal REmoval of New  WH Solar AdjustMI 2" xfId="1973"/>
    <cellStyle name="_Costs not in AURORA 2007 Rate Case_Book2_Electric Rev Req Model (2009 GRC) Rebuttal REmoval of New  WH Solar AdjustMI_DEM-WP(C) ENERG10C--ctn Mid-C_042010 2010GRC" xfId="1974"/>
    <cellStyle name="_Costs not in AURORA 2007 Rate Case_Book2_Electric Rev Req Model (2009 GRC) Revised 01-18-2010" xfId="1975"/>
    <cellStyle name="_Costs not in AURORA 2007 Rate Case_Book2_Electric Rev Req Model (2009 GRC) Revised 01-18-2010 2" xfId="1976"/>
    <cellStyle name="_Costs not in AURORA 2007 Rate Case_Book2_Electric Rev Req Model (2009 GRC) Revised 01-18-2010_DEM-WP(C) ENERG10C--ctn Mid-C_042010 2010GRC" xfId="1977"/>
    <cellStyle name="_Costs not in AURORA 2007 Rate Case_Book2_Final Order Electric EXHIBIT A-1" xfId="1978"/>
    <cellStyle name="_Costs not in AURORA 2007 Rate Case_Book4" xfId="118"/>
    <cellStyle name="_Costs not in AURORA 2007 Rate Case_Book4 2" xfId="1979"/>
    <cellStyle name="_Costs not in AURORA 2007 Rate Case_Book4_DEM-WP(C) ENERG10C--ctn Mid-C_042010 2010GRC" xfId="1980"/>
    <cellStyle name="_Costs not in AURORA 2007 Rate Case_Book9" xfId="119"/>
    <cellStyle name="_Costs not in AURORA 2007 Rate Case_Book9 2" xfId="1981"/>
    <cellStyle name="_Costs not in AURORA 2007 Rate Case_Book9_DEM-WP(C) ENERG10C--ctn Mid-C_042010 2010GRC" xfId="1982"/>
    <cellStyle name="_Costs not in AURORA 2007 Rate Case_Chelan PUD Power Costs (8-10)" xfId="1983"/>
    <cellStyle name="_Costs not in AURORA 2007 Rate Case_DEM-WP(C) Chelan Power Costs" xfId="1984"/>
    <cellStyle name="_Costs not in AURORA 2007 Rate Case_DEM-WP(C) Chelan Power Costs 2" xfId="1985"/>
    <cellStyle name="_Costs not in AURORA 2007 Rate Case_DEM-WP(C) ENERG10C--ctn Mid-C_042010 2010GRC" xfId="1986"/>
    <cellStyle name="_Costs not in AURORA 2007 Rate Case_DEM-WP(C) Gas Transport 2010GRC" xfId="1987"/>
    <cellStyle name="_Costs not in AURORA 2007 Rate Case_DEM-WP(C) Gas Transport 2010GRC 2" xfId="1988"/>
    <cellStyle name="_Costs not in AURORA 2007 Rate Case_LSRWEP LGIA like Acctg Petition Aug 2010" xfId="1989"/>
    <cellStyle name="_Costs not in AURORA 2007 Rate Case_NIM Summary" xfId="1990"/>
    <cellStyle name="_Costs not in AURORA 2007 Rate Case_NIM Summary 09GRC" xfId="1991"/>
    <cellStyle name="_Costs not in AURORA 2007 Rate Case_NIM Summary 09GRC 2" xfId="1992"/>
    <cellStyle name="_Costs not in AURORA 2007 Rate Case_NIM Summary 09GRC_DEM-WP(C) ENERG10C--ctn Mid-C_042010 2010GRC" xfId="1993"/>
    <cellStyle name="_Costs not in AURORA 2007 Rate Case_NIM Summary 2" xfId="1994"/>
    <cellStyle name="_Costs not in AURORA 2007 Rate Case_NIM Summary 3" xfId="1995"/>
    <cellStyle name="_Costs not in AURORA 2007 Rate Case_NIM Summary 4" xfId="1996"/>
    <cellStyle name="_Costs not in AURORA 2007 Rate Case_NIM Summary 5" xfId="1997"/>
    <cellStyle name="_Costs not in AURORA 2007 Rate Case_NIM Summary 6" xfId="1998"/>
    <cellStyle name="_Costs not in AURORA 2007 Rate Case_NIM Summary 7" xfId="1999"/>
    <cellStyle name="_Costs not in AURORA 2007 Rate Case_NIM Summary 8" xfId="2000"/>
    <cellStyle name="_Costs not in AURORA 2007 Rate Case_NIM Summary 9" xfId="2001"/>
    <cellStyle name="_Costs not in AURORA 2007 Rate Case_NIM Summary_DEM-WP(C) ENERG10C--ctn Mid-C_042010 2010GRC" xfId="2002"/>
    <cellStyle name="_Costs not in AURORA 2007 Rate Case_PCA 9 -  Exhibit D April 2010 (3)" xfId="2003"/>
    <cellStyle name="_Costs not in AURORA 2007 Rate Case_PCA 9 -  Exhibit D April 2010 (3) 2" xfId="2004"/>
    <cellStyle name="_Costs not in AURORA 2007 Rate Case_PCA 9 -  Exhibit D April 2010 (3)_DEM-WP(C) ENERG10C--ctn Mid-C_042010 2010GRC" xfId="2005"/>
    <cellStyle name="_Costs not in AURORA 2007 Rate Case_Power Costs - Comparison bx Rbtl-Staff-Jt-PC" xfId="120"/>
    <cellStyle name="_Costs not in AURORA 2007 Rate Case_Power Costs - Comparison bx Rbtl-Staff-Jt-PC 2" xfId="2006"/>
    <cellStyle name="_Costs not in AURORA 2007 Rate Case_Power Costs - Comparison bx Rbtl-Staff-Jt-PC_Adj Bench DR 3 for Initial Briefs (Electric)" xfId="2007"/>
    <cellStyle name="_Costs not in AURORA 2007 Rate Case_Power Costs - Comparison bx Rbtl-Staff-Jt-PC_Adj Bench DR 3 for Initial Briefs (Electric) 2" xfId="2008"/>
    <cellStyle name="_Costs not in AURORA 2007 Rate Case_Power Costs - Comparison bx Rbtl-Staff-Jt-PC_Adj Bench DR 3 for Initial Briefs (Electric)_DEM-WP(C) ENERG10C--ctn Mid-C_042010 2010GRC" xfId="2009"/>
    <cellStyle name="_Costs not in AURORA 2007 Rate Case_Power Costs - Comparison bx Rbtl-Staff-Jt-PC_DEM-WP(C) ENERG10C--ctn Mid-C_042010 2010GRC" xfId="2010"/>
    <cellStyle name="_Costs not in AURORA 2007 Rate Case_Power Costs - Comparison bx Rbtl-Staff-Jt-PC_Electric Rev Req Model (2009 GRC) Rebuttal" xfId="2011"/>
    <cellStyle name="_Costs not in AURORA 2007 Rate Case_Power Costs - Comparison bx Rbtl-Staff-Jt-PC_Electric Rev Req Model (2009 GRC) Rebuttal REmoval of New  WH Solar AdjustMI" xfId="2012"/>
    <cellStyle name="_Costs not in AURORA 2007 Rate Case_Power Costs - Comparison bx Rbtl-Staff-Jt-PC_Electric Rev Req Model (2009 GRC) Rebuttal REmoval of New  WH Solar AdjustMI 2" xfId="2013"/>
    <cellStyle name="_Costs not in AURORA 2007 Rate Case_Power Costs - Comparison bx Rbtl-Staff-Jt-PC_Electric Rev Req Model (2009 GRC) Rebuttal REmoval of New  WH Solar AdjustMI_DEM-WP(C) ENERG10C--ctn Mid-C_042010 2010GRC" xfId="2014"/>
    <cellStyle name="_Costs not in AURORA 2007 Rate Case_Power Costs - Comparison bx Rbtl-Staff-Jt-PC_Electric Rev Req Model (2009 GRC) Revised 01-18-2010" xfId="2015"/>
    <cellStyle name="_Costs not in AURORA 2007 Rate Case_Power Costs - Comparison bx Rbtl-Staff-Jt-PC_Electric Rev Req Model (2009 GRC) Revised 01-18-2010 2" xfId="2016"/>
    <cellStyle name="_Costs not in AURORA 2007 Rate Case_Power Costs - Comparison bx Rbtl-Staff-Jt-PC_Electric Rev Req Model (2009 GRC) Revised 01-18-2010_DEM-WP(C) ENERG10C--ctn Mid-C_042010 2010GRC" xfId="2017"/>
    <cellStyle name="_Costs not in AURORA 2007 Rate Case_Power Costs - Comparison bx Rbtl-Staff-Jt-PC_Final Order Electric EXHIBIT A-1" xfId="2018"/>
    <cellStyle name="_Costs not in AURORA 2007 Rate Case_Rebuttal Power Costs" xfId="121"/>
    <cellStyle name="_Costs not in AURORA 2007 Rate Case_Rebuttal Power Costs 2" xfId="2019"/>
    <cellStyle name="_Costs not in AURORA 2007 Rate Case_Rebuttal Power Costs_Adj Bench DR 3 for Initial Briefs (Electric)" xfId="2020"/>
    <cellStyle name="_Costs not in AURORA 2007 Rate Case_Rebuttal Power Costs_Adj Bench DR 3 for Initial Briefs (Electric) 2" xfId="2021"/>
    <cellStyle name="_Costs not in AURORA 2007 Rate Case_Rebuttal Power Costs_Adj Bench DR 3 for Initial Briefs (Electric)_DEM-WP(C) ENERG10C--ctn Mid-C_042010 2010GRC" xfId="2022"/>
    <cellStyle name="_Costs not in AURORA 2007 Rate Case_Rebuttal Power Costs_DEM-WP(C) ENERG10C--ctn Mid-C_042010 2010GRC" xfId="2023"/>
    <cellStyle name="_Costs not in AURORA 2007 Rate Case_Rebuttal Power Costs_Electric Rev Req Model (2009 GRC) Rebuttal" xfId="2024"/>
    <cellStyle name="_Costs not in AURORA 2007 Rate Case_Rebuttal Power Costs_Electric Rev Req Model (2009 GRC) Rebuttal REmoval of New  WH Solar AdjustMI" xfId="2025"/>
    <cellStyle name="_Costs not in AURORA 2007 Rate Case_Rebuttal Power Costs_Electric Rev Req Model (2009 GRC) Rebuttal REmoval of New  WH Solar AdjustMI 2" xfId="2026"/>
    <cellStyle name="_Costs not in AURORA 2007 Rate Case_Rebuttal Power Costs_Electric Rev Req Model (2009 GRC) Rebuttal REmoval of New  WH Solar AdjustMI_DEM-WP(C) ENERG10C--ctn Mid-C_042010 2010GRC" xfId="2027"/>
    <cellStyle name="_Costs not in AURORA 2007 Rate Case_Rebuttal Power Costs_Electric Rev Req Model (2009 GRC) Revised 01-18-2010" xfId="2028"/>
    <cellStyle name="_Costs not in AURORA 2007 Rate Case_Rebuttal Power Costs_Electric Rev Req Model (2009 GRC) Revised 01-18-2010 2" xfId="2029"/>
    <cellStyle name="_Costs not in AURORA 2007 Rate Case_Rebuttal Power Costs_Electric Rev Req Model (2009 GRC) Revised 01-18-2010_DEM-WP(C) ENERG10C--ctn Mid-C_042010 2010GRC" xfId="2030"/>
    <cellStyle name="_Costs not in AURORA 2007 Rate Case_Rebuttal Power Costs_Final Order Electric EXHIBIT A-1" xfId="2031"/>
    <cellStyle name="_Costs not in AURORA 2007 Rate Case_Transmission Workbook for May BOD" xfId="2032"/>
    <cellStyle name="_Costs not in AURORA 2007 Rate Case_Transmission Workbook for May BOD 2" xfId="2033"/>
    <cellStyle name="_Costs not in AURORA 2007 Rate Case_Transmission Workbook for May BOD_DEM-WP(C) ENERG10C--ctn Mid-C_042010 2010GRC" xfId="2034"/>
    <cellStyle name="_Costs not in AURORA 2007 Rate Case_Wind Integration 10GRC" xfId="2035"/>
    <cellStyle name="_Costs not in AURORA 2007 Rate Case_Wind Integration 10GRC 2" xfId="2036"/>
    <cellStyle name="_Costs not in AURORA 2007 Rate Case_Wind Integration 10GRC_DEM-WP(C) ENERG10C--ctn Mid-C_042010 2010GRC" xfId="2037"/>
    <cellStyle name="_Costs not in KWI3000 '06Budget" xfId="122"/>
    <cellStyle name="_Costs not in KWI3000 '06Budget 2" xfId="2038"/>
    <cellStyle name="_Costs not in KWI3000 '06Budget 2 2" xfId="2039"/>
    <cellStyle name="_Costs not in KWI3000 '06Budget 3" xfId="2040"/>
    <cellStyle name="_Costs not in KWI3000 '06Budget 4" xfId="2041"/>
    <cellStyle name="_Costs not in KWI3000 '06Budget 4 2" xfId="2042"/>
    <cellStyle name="_Costs not in KWI3000 '06Budget 5" xfId="2043"/>
    <cellStyle name="_Costs not in KWI3000 '06Budget 5 2" xfId="2044"/>
    <cellStyle name="_Costs not in KWI3000 '06Budget 6" xfId="2045"/>
    <cellStyle name="_Costs not in KWI3000 '06Budget 7" xfId="2046"/>
    <cellStyle name="_Costs not in KWI3000 '06Budget 7 2" xfId="2047"/>
    <cellStyle name="_Costs not in KWI3000 '06Budget 8" xfId="2048"/>
    <cellStyle name="_Costs not in KWI3000 '06Budget 8 2" xfId="2049"/>
    <cellStyle name="_Costs not in KWI3000 '06Budget_(C) WHE Proforma with ITC cash grant 10 Yr Amort_for deferral_102809" xfId="123"/>
    <cellStyle name="_Costs not in KWI3000 '06Budget_(C) WHE Proforma with ITC cash grant 10 Yr Amort_for deferral_102809 2" xfId="2050"/>
    <cellStyle name="_Costs not in KWI3000 '06Budget_(C) WHE Proforma with ITC cash grant 10 Yr Amort_for deferral_102809_16.07E Wild Horse Wind Expansionwrkingfile" xfId="2051"/>
    <cellStyle name="_Costs not in KWI3000 '06Budget_(C) WHE Proforma with ITC cash grant 10 Yr Amort_for deferral_102809_16.07E Wild Horse Wind Expansionwrkingfile 2" xfId="2052"/>
    <cellStyle name="_Costs not in KWI3000 '06Budget_(C) WHE Proforma with ITC cash grant 10 Yr Amort_for deferral_102809_16.07E Wild Horse Wind Expansionwrkingfile SF" xfId="2053"/>
    <cellStyle name="_Costs not in KWI3000 '06Budget_(C) WHE Proforma with ITC cash grant 10 Yr Amort_for deferral_102809_16.07E Wild Horse Wind Expansionwrkingfile SF 2" xfId="2054"/>
    <cellStyle name="_Costs not in KWI3000 '06Budget_(C) WHE Proforma with ITC cash grant 10 Yr Amort_for deferral_102809_16.07E Wild Horse Wind Expansionwrkingfile SF_DEM-WP(C) ENERG10C--ctn Mid-C_042010 2010GRC" xfId="2055"/>
    <cellStyle name="_Costs not in KWI3000 '06Budget_(C) WHE Proforma with ITC cash grant 10 Yr Amort_for deferral_102809_16.07E Wild Horse Wind Expansionwrkingfile_DEM-WP(C) ENERG10C--ctn Mid-C_042010 2010GRC" xfId="2056"/>
    <cellStyle name="_Costs not in KWI3000 '06Budget_(C) WHE Proforma with ITC cash grant 10 Yr Amort_for deferral_102809_16.37E Wild Horse Expansion DeferralRevwrkingfile SF" xfId="124"/>
    <cellStyle name="_Costs not in KWI3000 '06Budget_(C) WHE Proforma with ITC cash grant 10 Yr Amort_for deferral_102809_16.37E Wild Horse Expansion DeferralRevwrkingfile SF 2" xfId="2057"/>
    <cellStyle name="_Costs not in KWI3000 '06Budget_(C) WHE Proforma with ITC cash grant 10 Yr Amort_for deferral_102809_16.37E Wild Horse Expansion DeferralRevwrkingfile SF_DEM-WP(C) ENERG10C--ctn Mid-C_042010 2010GRC" xfId="2058"/>
    <cellStyle name="_Costs not in KWI3000 '06Budget_(C) WHE Proforma with ITC cash grant 10 Yr Amort_for deferral_102809_DEM-WP(C) ENERG10C--ctn Mid-C_042010 2010GRC" xfId="2059"/>
    <cellStyle name="_Costs not in KWI3000 '06Budget_(C) WHE Proforma with ITC cash grant 10 Yr Amort_for rebuttal_120709" xfId="125"/>
    <cellStyle name="_Costs not in KWI3000 '06Budget_(C) WHE Proforma with ITC cash grant 10 Yr Amort_for rebuttal_120709 2" xfId="2060"/>
    <cellStyle name="_Costs not in KWI3000 '06Budget_(C) WHE Proforma with ITC cash grant 10 Yr Amort_for rebuttal_120709_DEM-WP(C) ENERG10C--ctn Mid-C_042010 2010GRC" xfId="2061"/>
    <cellStyle name="_Costs not in KWI3000 '06Budget_04.07E Wild Horse Wind Expansion" xfId="126"/>
    <cellStyle name="_Costs not in KWI3000 '06Budget_04.07E Wild Horse Wind Expansion 2" xfId="2062"/>
    <cellStyle name="_Costs not in KWI3000 '06Budget_04.07E Wild Horse Wind Expansion_16.07E Wild Horse Wind Expansionwrkingfile" xfId="2063"/>
    <cellStyle name="_Costs not in KWI3000 '06Budget_04.07E Wild Horse Wind Expansion_16.07E Wild Horse Wind Expansionwrkingfile 2" xfId="2064"/>
    <cellStyle name="_Costs not in KWI3000 '06Budget_04.07E Wild Horse Wind Expansion_16.07E Wild Horse Wind Expansionwrkingfile SF" xfId="2065"/>
    <cellStyle name="_Costs not in KWI3000 '06Budget_04.07E Wild Horse Wind Expansion_16.07E Wild Horse Wind Expansionwrkingfile SF 2" xfId="2066"/>
    <cellStyle name="_Costs not in KWI3000 '06Budget_04.07E Wild Horse Wind Expansion_16.07E Wild Horse Wind Expansionwrkingfile SF_DEM-WP(C) ENERG10C--ctn Mid-C_042010 2010GRC" xfId="2067"/>
    <cellStyle name="_Costs not in KWI3000 '06Budget_04.07E Wild Horse Wind Expansion_16.07E Wild Horse Wind Expansionwrkingfile_DEM-WP(C) ENERG10C--ctn Mid-C_042010 2010GRC" xfId="2068"/>
    <cellStyle name="_Costs not in KWI3000 '06Budget_04.07E Wild Horse Wind Expansion_16.37E Wild Horse Expansion DeferralRevwrkingfile SF" xfId="127"/>
    <cellStyle name="_Costs not in KWI3000 '06Budget_04.07E Wild Horse Wind Expansion_16.37E Wild Horse Expansion DeferralRevwrkingfile SF 2" xfId="2069"/>
    <cellStyle name="_Costs not in KWI3000 '06Budget_04.07E Wild Horse Wind Expansion_16.37E Wild Horse Expansion DeferralRevwrkingfile SF_DEM-WP(C) ENERG10C--ctn Mid-C_042010 2010GRC" xfId="2070"/>
    <cellStyle name="_Costs not in KWI3000 '06Budget_04.07E Wild Horse Wind Expansion_DEM-WP(C) ENERG10C--ctn Mid-C_042010 2010GRC" xfId="2071"/>
    <cellStyle name="_Costs not in KWI3000 '06Budget_16.07E Wild Horse Wind Expansionwrkingfile" xfId="2072"/>
    <cellStyle name="_Costs not in KWI3000 '06Budget_16.07E Wild Horse Wind Expansionwrkingfile 2" xfId="2073"/>
    <cellStyle name="_Costs not in KWI3000 '06Budget_16.07E Wild Horse Wind Expansionwrkingfile SF" xfId="2074"/>
    <cellStyle name="_Costs not in KWI3000 '06Budget_16.07E Wild Horse Wind Expansionwrkingfile SF 2" xfId="2075"/>
    <cellStyle name="_Costs not in KWI3000 '06Budget_16.07E Wild Horse Wind Expansionwrkingfile SF_DEM-WP(C) ENERG10C--ctn Mid-C_042010 2010GRC" xfId="2076"/>
    <cellStyle name="_Costs not in KWI3000 '06Budget_16.07E Wild Horse Wind Expansionwrkingfile_DEM-WP(C) ENERG10C--ctn Mid-C_042010 2010GRC" xfId="2077"/>
    <cellStyle name="_Costs not in KWI3000 '06Budget_16.37E Wild Horse Expansion DeferralRevwrkingfile SF" xfId="128"/>
    <cellStyle name="_Costs not in KWI3000 '06Budget_16.37E Wild Horse Expansion DeferralRevwrkingfile SF 2" xfId="2078"/>
    <cellStyle name="_Costs not in KWI3000 '06Budget_16.37E Wild Horse Expansion DeferralRevwrkingfile SF_DEM-WP(C) ENERG10C--ctn Mid-C_042010 2010GRC" xfId="2079"/>
    <cellStyle name="_Costs not in KWI3000 '06Budget_2009 GRC Compl Filing - Exhibit D" xfId="2080"/>
    <cellStyle name="_Costs not in KWI3000 '06Budget_2009 GRC Compl Filing - Exhibit D 2" xfId="2081"/>
    <cellStyle name="_Costs not in KWI3000 '06Budget_2009 GRC Compl Filing - Exhibit D_DEM-WP(C) ENERG10C--ctn Mid-C_042010 2010GRC" xfId="2082"/>
    <cellStyle name="_Costs not in KWI3000 '06Budget_4 31 Regulatory Assets and Liabilities  7 06- Exhibit D" xfId="129"/>
    <cellStyle name="_Costs not in KWI3000 '06Budget_4 31 Regulatory Assets and Liabilities  7 06- Exhibit D 2" xfId="2083"/>
    <cellStyle name="_Costs not in KWI3000 '06Budget_4 31 Regulatory Assets and Liabilities  7 06- Exhibit D_DEM-WP(C) ENERG10C--ctn Mid-C_042010 2010GRC" xfId="2084"/>
    <cellStyle name="_Costs not in KWI3000 '06Budget_4 31 Regulatory Assets and Liabilities  7 06- Exhibit D_NIM Summary" xfId="2085"/>
    <cellStyle name="_Costs not in KWI3000 '06Budget_4 31 Regulatory Assets and Liabilities  7 06- Exhibit D_NIM Summary 2" xfId="2086"/>
    <cellStyle name="_Costs not in KWI3000 '06Budget_4 31 Regulatory Assets and Liabilities  7 06- Exhibit D_NIM Summary_DEM-WP(C) ENERG10C--ctn Mid-C_042010 2010GRC" xfId="2087"/>
    <cellStyle name="_Costs not in KWI3000 '06Budget_4 31 Regulatory Assets and Liabilities  7 06- Exhibit D_NIM+O&amp;M" xfId="2088"/>
    <cellStyle name="_Costs not in KWI3000 '06Budget_4 31 Regulatory Assets and Liabilities  7 06- Exhibit D_NIM+O&amp;M Monthly" xfId="2089"/>
    <cellStyle name="_Costs not in KWI3000 '06Budget_4 31E Reg Asset  Liab and EXH D" xfId="2090"/>
    <cellStyle name="_Costs not in KWI3000 '06Budget_4 31E Reg Asset  Liab and EXH D _ Aug 10 Filing (2)" xfId="2091"/>
    <cellStyle name="_Costs not in KWI3000 '06Budget_4 31E Reg Asset  Liab and EXH D _ Aug 10 Filing (2) 2" xfId="2092"/>
    <cellStyle name="_Costs not in KWI3000 '06Budget_4 31E Reg Asset  Liab and EXH D 2" xfId="2093"/>
    <cellStyle name="_Costs not in KWI3000 '06Budget_4 31E Reg Asset  Liab and EXH D 3" xfId="2094"/>
    <cellStyle name="_Costs not in KWI3000 '06Budget_4 32 Regulatory Assets and Liabilities  7 06- Exhibit D" xfId="130"/>
    <cellStyle name="_Costs not in KWI3000 '06Budget_4 32 Regulatory Assets and Liabilities  7 06- Exhibit D 2" xfId="2095"/>
    <cellStyle name="_Costs not in KWI3000 '06Budget_4 32 Regulatory Assets and Liabilities  7 06- Exhibit D_DEM-WP(C) ENERG10C--ctn Mid-C_042010 2010GRC" xfId="2096"/>
    <cellStyle name="_Costs not in KWI3000 '06Budget_4 32 Regulatory Assets and Liabilities  7 06- Exhibit D_NIM Summary" xfId="2097"/>
    <cellStyle name="_Costs not in KWI3000 '06Budget_4 32 Regulatory Assets and Liabilities  7 06- Exhibit D_NIM Summary 2" xfId="2098"/>
    <cellStyle name="_Costs not in KWI3000 '06Budget_4 32 Regulatory Assets and Liabilities  7 06- Exhibit D_NIM Summary_DEM-WP(C) ENERG10C--ctn Mid-C_042010 2010GRC" xfId="2099"/>
    <cellStyle name="_Costs not in KWI3000 '06Budget_4 32 Regulatory Assets and Liabilities  7 06- Exhibit D_NIM+O&amp;M" xfId="2100"/>
    <cellStyle name="_Costs not in KWI3000 '06Budget_4 32 Regulatory Assets and Liabilities  7 06- Exhibit D_NIM+O&amp;M Monthly" xfId="2101"/>
    <cellStyle name="_Costs not in KWI3000 '06Budget_AURORA Total New" xfId="2102"/>
    <cellStyle name="_Costs not in KWI3000 '06Budget_AURORA Total New 2" xfId="2103"/>
    <cellStyle name="_Costs not in KWI3000 '06Budget_Book1" xfId="2104"/>
    <cellStyle name="_Costs not in KWI3000 '06Budget_Book2" xfId="131"/>
    <cellStyle name="_Costs not in KWI3000 '06Budget_Book2 2" xfId="2105"/>
    <cellStyle name="_Costs not in KWI3000 '06Budget_Book2_Adj Bench DR 3 for Initial Briefs (Electric)" xfId="2106"/>
    <cellStyle name="_Costs not in KWI3000 '06Budget_Book2_Adj Bench DR 3 for Initial Briefs (Electric) 2" xfId="2107"/>
    <cellStyle name="_Costs not in KWI3000 '06Budget_Book2_Adj Bench DR 3 for Initial Briefs (Electric)_DEM-WP(C) ENERG10C--ctn Mid-C_042010 2010GRC" xfId="2108"/>
    <cellStyle name="_Costs not in KWI3000 '06Budget_Book2_DEM-WP(C) ENERG10C--ctn Mid-C_042010 2010GRC" xfId="2109"/>
    <cellStyle name="_Costs not in KWI3000 '06Budget_Book2_Electric Rev Req Model (2009 GRC) Rebuttal" xfId="2110"/>
    <cellStyle name="_Costs not in KWI3000 '06Budget_Book2_Electric Rev Req Model (2009 GRC) Rebuttal REmoval of New  WH Solar AdjustMI" xfId="2111"/>
    <cellStyle name="_Costs not in KWI3000 '06Budget_Book2_Electric Rev Req Model (2009 GRC) Rebuttal REmoval of New  WH Solar AdjustMI 2" xfId="2112"/>
    <cellStyle name="_Costs not in KWI3000 '06Budget_Book2_Electric Rev Req Model (2009 GRC) Rebuttal REmoval of New  WH Solar AdjustMI_DEM-WP(C) ENERG10C--ctn Mid-C_042010 2010GRC" xfId="2113"/>
    <cellStyle name="_Costs not in KWI3000 '06Budget_Book2_Electric Rev Req Model (2009 GRC) Revised 01-18-2010" xfId="2114"/>
    <cellStyle name="_Costs not in KWI3000 '06Budget_Book2_Electric Rev Req Model (2009 GRC) Revised 01-18-2010 2" xfId="2115"/>
    <cellStyle name="_Costs not in KWI3000 '06Budget_Book2_Electric Rev Req Model (2009 GRC) Revised 01-18-2010_DEM-WP(C) ENERG10C--ctn Mid-C_042010 2010GRC" xfId="2116"/>
    <cellStyle name="_Costs not in KWI3000 '06Budget_Book2_Final Order Electric EXHIBIT A-1" xfId="2117"/>
    <cellStyle name="_Costs not in KWI3000 '06Budget_Book4" xfId="132"/>
    <cellStyle name="_Costs not in KWI3000 '06Budget_Book4 2" xfId="2118"/>
    <cellStyle name="_Costs not in KWI3000 '06Budget_Book4_DEM-WP(C) ENERG10C--ctn Mid-C_042010 2010GRC" xfId="2119"/>
    <cellStyle name="_Costs not in KWI3000 '06Budget_Book9" xfId="133"/>
    <cellStyle name="_Costs not in KWI3000 '06Budget_Book9 2" xfId="2120"/>
    <cellStyle name="_Costs not in KWI3000 '06Budget_Book9_DEM-WP(C) ENERG10C--ctn Mid-C_042010 2010GRC" xfId="2121"/>
    <cellStyle name="_Costs not in KWI3000 '06Budget_Chelan PUD Power Costs (8-10)" xfId="2122"/>
    <cellStyle name="_Costs not in KWI3000 '06Budget_DEM-WP(C) Chelan Power Costs" xfId="2123"/>
    <cellStyle name="_Costs not in KWI3000 '06Budget_DEM-WP(C) Chelan Power Costs 2" xfId="2124"/>
    <cellStyle name="_Costs not in KWI3000 '06Budget_DEM-WP(C) ENERG10C--ctn Mid-C_042010 2010GRC" xfId="2125"/>
    <cellStyle name="_Costs not in KWI3000 '06Budget_DEM-WP(C) Gas Transport 2010GRC" xfId="2126"/>
    <cellStyle name="_Costs not in KWI3000 '06Budget_DEM-WP(C) Gas Transport 2010GRC 2" xfId="2127"/>
    <cellStyle name="_Costs not in KWI3000 '06Budget_Exhibit D fr R Gho 12-31-08" xfId="2128"/>
    <cellStyle name="_Costs not in KWI3000 '06Budget_Exhibit D fr R Gho 12-31-08 2" xfId="2129"/>
    <cellStyle name="_Costs not in KWI3000 '06Budget_Exhibit D fr R Gho 12-31-08 v2" xfId="2130"/>
    <cellStyle name="_Costs not in KWI3000 '06Budget_Exhibit D fr R Gho 12-31-08 v2 2" xfId="2131"/>
    <cellStyle name="_Costs not in KWI3000 '06Budget_Exhibit D fr R Gho 12-31-08 v2_DEM-WP(C) ENERG10C--ctn Mid-C_042010 2010GRC" xfId="2132"/>
    <cellStyle name="_Costs not in KWI3000 '06Budget_Exhibit D fr R Gho 12-31-08 v2_NIM Summary" xfId="2133"/>
    <cellStyle name="_Costs not in KWI3000 '06Budget_Exhibit D fr R Gho 12-31-08 v2_NIM Summary 2" xfId="2134"/>
    <cellStyle name="_Costs not in KWI3000 '06Budget_Exhibit D fr R Gho 12-31-08 v2_NIM Summary_DEM-WP(C) ENERG10C--ctn Mid-C_042010 2010GRC" xfId="2135"/>
    <cellStyle name="_Costs not in KWI3000 '06Budget_Exhibit D fr R Gho 12-31-08_DEM-WP(C) ENERG10C--ctn Mid-C_042010 2010GRC" xfId="2136"/>
    <cellStyle name="_Costs not in KWI3000 '06Budget_Exhibit D fr R Gho 12-31-08_NIM Summary" xfId="2137"/>
    <cellStyle name="_Costs not in KWI3000 '06Budget_Exhibit D fr R Gho 12-31-08_NIM Summary 2" xfId="2138"/>
    <cellStyle name="_Costs not in KWI3000 '06Budget_Exhibit D fr R Gho 12-31-08_NIM Summary_DEM-WP(C) ENERG10C--ctn Mid-C_042010 2010GRC" xfId="2139"/>
    <cellStyle name="_Costs not in KWI3000 '06Budget_Hopkins Ridge Prepaid Tran - Interest Earned RY 12ME Feb  '11" xfId="2140"/>
    <cellStyle name="_Costs not in KWI3000 '06Budget_Hopkins Ridge Prepaid Tran - Interest Earned RY 12ME Feb  '11 2" xfId="2141"/>
    <cellStyle name="_Costs not in KWI3000 '06Budget_Hopkins Ridge Prepaid Tran - Interest Earned RY 12ME Feb  '11_DEM-WP(C) ENERG10C--ctn Mid-C_042010 2010GRC" xfId="2142"/>
    <cellStyle name="_Costs not in KWI3000 '06Budget_Hopkins Ridge Prepaid Tran - Interest Earned RY 12ME Feb  '11_NIM Summary" xfId="2143"/>
    <cellStyle name="_Costs not in KWI3000 '06Budget_Hopkins Ridge Prepaid Tran - Interest Earned RY 12ME Feb  '11_NIM Summary 2" xfId="2144"/>
    <cellStyle name="_Costs not in KWI3000 '06Budget_Hopkins Ridge Prepaid Tran - Interest Earned RY 12ME Feb  '11_NIM Summary_DEM-WP(C) ENERG10C--ctn Mid-C_042010 2010GRC" xfId="2145"/>
    <cellStyle name="_Costs not in KWI3000 '06Budget_Hopkins Ridge Prepaid Tran - Interest Earned RY 12ME Feb  '11_Transmission Workbook for May BOD" xfId="2146"/>
    <cellStyle name="_Costs not in KWI3000 '06Budget_Hopkins Ridge Prepaid Tran - Interest Earned RY 12ME Feb  '11_Transmission Workbook for May BOD 2" xfId="2147"/>
    <cellStyle name="_Costs not in KWI3000 '06Budget_Hopkins Ridge Prepaid Tran - Interest Earned RY 12ME Feb  '11_Transmission Workbook for May BOD_DEM-WP(C) ENERG10C--ctn Mid-C_042010 2010GRC" xfId="2148"/>
    <cellStyle name="_Costs not in KWI3000 '06Budget_LSRWEP LGIA like Acctg Petition Aug 2010" xfId="2149"/>
    <cellStyle name="_Costs not in KWI3000 '06Budget_NIM Summary" xfId="2150"/>
    <cellStyle name="_Costs not in KWI3000 '06Budget_NIM Summary 09GRC" xfId="2151"/>
    <cellStyle name="_Costs not in KWI3000 '06Budget_NIM Summary 09GRC 2" xfId="2152"/>
    <cellStyle name="_Costs not in KWI3000 '06Budget_NIM Summary 09GRC_DEM-WP(C) ENERG10C--ctn Mid-C_042010 2010GRC" xfId="2153"/>
    <cellStyle name="_Costs not in KWI3000 '06Budget_NIM Summary 2" xfId="2154"/>
    <cellStyle name="_Costs not in KWI3000 '06Budget_NIM Summary 3" xfId="2155"/>
    <cellStyle name="_Costs not in KWI3000 '06Budget_NIM Summary 4" xfId="2156"/>
    <cellStyle name="_Costs not in KWI3000 '06Budget_NIM Summary 5" xfId="2157"/>
    <cellStyle name="_Costs not in KWI3000 '06Budget_NIM Summary 6" xfId="2158"/>
    <cellStyle name="_Costs not in KWI3000 '06Budget_NIM Summary 7" xfId="2159"/>
    <cellStyle name="_Costs not in KWI3000 '06Budget_NIM Summary 8" xfId="2160"/>
    <cellStyle name="_Costs not in KWI3000 '06Budget_NIM Summary 9" xfId="2161"/>
    <cellStyle name="_Costs not in KWI3000 '06Budget_NIM Summary_DEM-WP(C) ENERG10C--ctn Mid-C_042010 2010GRC" xfId="2162"/>
    <cellStyle name="_Costs not in KWI3000 '06Budget_NIM+O&amp;M" xfId="2163"/>
    <cellStyle name="_Costs not in KWI3000 '06Budget_NIM+O&amp;M 2" xfId="2164"/>
    <cellStyle name="_Costs not in KWI3000 '06Budget_NIM+O&amp;M Monthly" xfId="2165"/>
    <cellStyle name="_Costs not in KWI3000 '06Budget_NIM+O&amp;M Monthly 2" xfId="2166"/>
    <cellStyle name="_Costs not in KWI3000 '06Budget_PCA 7 - Exhibit D update 11_30_08 (2)" xfId="2167"/>
    <cellStyle name="_Costs not in KWI3000 '06Budget_PCA 7 - Exhibit D update 11_30_08 (2) 2" xfId="2168"/>
    <cellStyle name="_Costs not in KWI3000 '06Budget_PCA 7 - Exhibit D update 11_30_08 (2) 2 2" xfId="2169"/>
    <cellStyle name="_Costs not in KWI3000 '06Budget_PCA 7 - Exhibit D update 11_30_08 (2) 3" xfId="2170"/>
    <cellStyle name="_Costs not in KWI3000 '06Budget_PCA 7 - Exhibit D update 11_30_08 (2)_DEM-WP(C) ENERG10C--ctn Mid-C_042010 2010GRC" xfId="2171"/>
    <cellStyle name="_Costs not in KWI3000 '06Budget_PCA 7 - Exhibit D update 11_30_08 (2)_NIM Summary" xfId="2172"/>
    <cellStyle name="_Costs not in KWI3000 '06Budget_PCA 7 - Exhibit D update 11_30_08 (2)_NIM Summary 2" xfId="2173"/>
    <cellStyle name="_Costs not in KWI3000 '06Budget_PCA 7 - Exhibit D update 11_30_08 (2)_NIM Summary_DEM-WP(C) ENERG10C--ctn Mid-C_042010 2010GRC" xfId="2174"/>
    <cellStyle name="_Costs not in KWI3000 '06Budget_PCA 9 -  Exhibit D April 2010 (3)" xfId="2175"/>
    <cellStyle name="_Costs not in KWI3000 '06Budget_PCA 9 -  Exhibit D April 2010 (3) 2" xfId="2176"/>
    <cellStyle name="_Costs not in KWI3000 '06Budget_PCA 9 -  Exhibit D April 2010 (3)_DEM-WP(C) ENERG10C--ctn Mid-C_042010 2010GRC" xfId="2177"/>
    <cellStyle name="_Costs not in KWI3000 '06Budget_Power Costs - Comparison bx Rbtl-Staff-Jt-PC" xfId="134"/>
    <cellStyle name="_Costs not in KWI3000 '06Budget_Power Costs - Comparison bx Rbtl-Staff-Jt-PC 2" xfId="2178"/>
    <cellStyle name="_Costs not in KWI3000 '06Budget_Power Costs - Comparison bx Rbtl-Staff-Jt-PC_Adj Bench DR 3 for Initial Briefs (Electric)" xfId="2179"/>
    <cellStyle name="_Costs not in KWI3000 '06Budget_Power Costs - Comparison bx Rbtl-Staff-Jt-PC_Adj Bench DR 3 for Initial Briefs (Electric) 2" xfId="2180"/>
    <cellStyle name="_Costs not in KWI3000 '06Budget_Power Costs - Comparison bx Rbtl-Staff-Jt-PC_Adj Bench DR 3 for Initial Briefs (Electric)_DEM-WP(C) ENERG10C--ctn Mid-C_042010 2010GRC" xfId="2181"/>
    <cellStyle name="_Costs not in KWI3000 '06Budget_Power Costs - Comparison bx Rbtl-Staff-Jt-PC_DEM-WP(C) ENERG10C--ctn Mid-C_042010 2010GRC" xfId="2182"/>
    <cellStyle name="_Costs not in KWI3000 '06Budget_Power Costs - Comparison bx Rbtl-Staff-Jt-PC_Electric Rev Req Model (2009 GRC) Rebuttal" xfId="2183"/>
    <cellStyle name="_Costs not in KWI3000 '06Budget_Power Costs - Comparison bx Rbtl-Staff-Jt-PC_Electric Rev Req Model (2009 GRC) Rebuttal REmoval of New  WH Solar AdjustMI" xfId="2184"/>
    <cellStyle name="_Costs not in KWI3000 '06Budget_Power Costs - Comparison bx Rbtl-Staff-Jt-PC_Electric Rev Req Model (2009 GRC) Rebuttal REmoval of New  WH Solar AdjustMI 2" xfId="2185"/>
    <cellStyle name="_Costs not in KWI3000 '06Budget_Power Costs - Comparison bx Rbtl-Staff-Jt-PC_Electric Rev Req Model (2009 GRC) Rebuttal REmoval of New  WH Solar AdjustMI_DEM-WP(C) ENERG10C--ctn Mid-C_042010 2010GRC" xfId="2186"/>
    <cellStyle name="_Costs not in KWI3000 '06Budget_Power Costs - Comparison bx Rbtl-Staff-Jt-PC_Electric Rev Req Model (2009 GRC) Revised 01-18-2010" xfId="2187"/>
    <cellStyle name="_Costs not in KWI3000 '06Budget_Power Costs - Comparison bx Rbtl-Staff-Jt-PC_Electric Rev Req Model (2009 GRC) Revised 01-18-2010 2" xfId="2188"/>
    <cellStyle name="_Costs not in KWI3000 '06Budget_Power Costs - Comparison bx Rbtl-Staff-Jt-PC_Electric Rev Req Model (2009 GRC) Revised 01-18-2010_DEM-WP(C) ENERG10C--ctn Mid-C_042010 2010GRC" xfId="2189"/>
    <cellStyle name="_Costs not in KWI3000 '06Budget_Power Costs - Comparison bx Rbtl-Staff-Jt-PC_Final Order Electric EXHIBIT A-1" xfId="2190"/>
    <cellStyle name="_Costs not in KWI3000 '06Budget_Rebuttal Power Costs" xfId="135"/>
    <cellStyle name="_Costs not in KWI3000 '06Budget_Rebuttal Power Costs 2" xfId="2191"/>
    <cellStyle name="_Costs not in KWI3000 '06Budget_Rebuttal Power Costs_Adj Bench DR 3 for Initial Briefs (Electric)" xfId="2192"/>
    <cellStyle name="_Costs not in KWI3000 '06Budget_Rebuttal Power Costs_Adj Bench DR 3 for Initial Briefs (Electric) 2" xfId="2193"/>
    <cellStyle name="_Costs not in KWI3000 '06Budget_Rebuttal Power Costs_Adj Bench DR 3 for Initial Briefs (Electric)_DEM-WP(C) ENERG10C--ctn Mid-C_042010 2010GRC" xfId="2194"/>
    <cellStyle name="_Costs not in KWI3000 '06Budget_Rebuttal Power Costs_DEM-WP(C) ENERG10C--ctn Mid-C_042010 2010GRC" xfId="2195"/>
    <cellStyle name="_Costs not in KWI3000 '06Budget_Rebuttal Power Costs_Electric Rev Req Model (2009 GRC) Rebuttal" xfId="2196"/>
    <cellStyle name="_Costs not in KWI3000 '06Budget_Rebuttal Power Costs_Electric Rev Req Model (2009 GRC) Rebuttal REmoval of New  WH Solar AdjustMI" xfId="2197"/>
    <cellStyle name="_Costs not in KWI3000 '06Budget_Rebuttal Power Costs_Electric Rev Req Model (2009 GRC) Rebuttal REmoval of New  WH Solar AdjustMI 2" xfId="2198"/>
    <cellStyle name="_Costs not in KWI3000 '06Budget_Rebuttal Power Costs_Electric Rev Req Model (2009 GRC) Rebuttal REmoval of New  WH Solar AdjustMI_DEM-WP(C) ENERG10C--ctn Mid-C_042010 2010GRC" xfId="2199"/>
    <cellStyle name="_Costs not in KWI3000 '06Budget_Rebuttal Power Costs_Electric Rev Req Model (2009 GRC) Revised 01-18-2010" xfId="2200"/>
    <cellStyle name="_Costs not in KWI3000 '06Budget_Rebuttal Power Costs_Electric Rev Req Model (2009 GRC) Revised 01-18-2010 2" xfId="2201"/>
    <cellStyle name="_Costs not in KWI3000 '06Budget_Rebuttal Power Costs_Electric Rev Req Model (2009 GRC) Revised 01-18-2010_DEM-WP(C) ENERG10C--ctn Mid-C_042010 2010GRC" xfId="2202"/>
    <cellStyle name="_Costs not in KWI3000 '06Budget_Rebuttal Power Costs_Final Order Electric EXHIBIT A-1" xfId="2203"/>
    <cellStyle name="_Costs not in KWI3000 '06Budget_Transmission Workbook for May BOD" xfId="2204"/>
    <cellStyle name="_Costs not in KWI3000 '06Budget_Transmission Workbook for May BOD 2" xfId="2205"/>
    <cellStyle name="_Costs not in KWI3000 '06Budget_Transmission Workbook for May BOD_DEM-WP(C) ENERG10C--ctn Mid-C_042010 2010GRC" xfId="2206"/>
    <cellStyle name="_Costs not in KWI3000 '06Budget_Wind Integration 10GRC" xfId="2207"/>
    <cellStyle name="_Costs not in KWI3000 '06Budget_Wind Integration 10GRC 2" xfId="2208"/>
    <cellStyle name="_Costs not in KWI3000 '06Budget_Wind Integration 10GRC_DEM-WP(C) ENERG10C--ctn Mid-C_042010 2010GRC" xfId="2209"/>
    <cellStyle name="_DEM-08C Power Cost Comparison" xfId="2210"/>
    <cellStyle name="_DEM-WP (C) Costs not in AURORA 2006GRC Order 11.30.06 Gas" xfId="2211"/>
    <cellStyle name="_DEM-WP (C) Costs not in AURORA 2006GRC Order 11.30.06 Gas 2" xfId="2212"/>
    <cellStyle name="_DEM-WP (C) Costs not in AURORA 2006GRC Order 11.30.06 Gas_Chelan PUD Power Costs (8-10)" xfId="2213"/>
    <cellStyle name="_DEM-WP (C) Costs not in AURORA 2006GRC Order 11.30.06 Gas_DEM-WP(C) ENERG10C--ctn Mid-C_042010 2010GRC" xfId="2214"/>
    <cellStyle name="_DEM-WP (C) Costs not in AURORA 2006GRC Order 11.30.06 Gas_NIM Summary" xfId="2215"/>
    <cellStyle name="_DEM-WP (C) Costs not in AURORA 2006GRC Order 11.30.06 Gas_NIM Summary 2" xfId="2216"/>
    <cellStyle name="_DEM-WP (C) Costs not in AURORA 2006GRC Order 11.30.06 Gas_NIM Summary_DEM-WP(C) ENERG10C--ctn Mid-C_042010 2010GRC" xfId="2217"/>
    <cellStyle name="_DEM-WP (C) Power Cost 2006GRC Order" xfId="136"/>
    <cellStyle name="_DEM-WP (C) Power Cost 2006GRC Order 2" xfId="2218"/>
    <cellStyle name="_DEM-WP (C) Power Cost 2006GRC Order 2 2" xfId="2219"/>
    <cellStyle name="_DEM-WP (C) Power Cost 2006GRC Order 3" xfId="2220"/>
    <cellStyle name="_DEM-WP (C) Power Cost 2006GRC Order 4" xfId="2221"/>
    <cellStyle name="_DEM-WP (C) Power Cost 2006GRC Order 4 2" xfId="2222"/>
    <cellStyle name="_DEM-WP (C) Power Cost 2006GRC Order 5" xfId="2223"/>
    <cellStyle name="_DEM-WP (C) Power Cost 2006GRC Order 5 2" xfId="2224"/>
    <cellStyle name="_DEM-WP (C) Power Cost 2006GRC Order 6" xfId="2225"/>
    <cellStyle name="_DEM-WP (C) Power Cost 2006GRC Order 7" xfId="2226"/>
    <cellStyle name="_DEM-WP (C) Power Cost 2006GRC Order 7 2" xfId="2227"/>
    <cellStyle name="_DEM-WP (C) Power Cost 2006GRC Order 8" xfId="2228"/>
    <cellStyle name="_DEM-WP (C) Power Cost 2006GRC Order 8 2" xfId="2229"/>
    <cellStyle name="_DEM-WP (C) Power Cost 2006GRC Order_04 07E Wild Horse Wind Expansion (C) (2)" xfId="137"/>
    <cellStyle name="_DEM-WP (C) Power Cost 2006GRC Order_04 07E Wild Horse Wind Expansion (C) (2) 2" xfId="2230"/>
    <cellStyle name="_DEM-WP (C) Power Cost 2006GRC Order_04 07E Wild Horse Wind Expansion (C) (2)_Adj Bench DR 3 for Initial Briefs (Electric)" xfId="2231"/>
    <cellStyle name="_DEM-WP (C) Power Cost 2006GRC Order_04 07E Wild Horse Wind Expansion (C) (2)_Adj Bench DR 3 for Initial Briefs (Electric) 2" xfId="2232"/>
    <cellStyle name="_DEM-WP (C) Power Cost 2006GRC Order_04 07E Wild Horse Wind Expansion (C) (2)_Adj Bench DR 3 for Initial Briefs (Electric)_DEM-WP(C) ENERG10C--ctn Mid-C_042010 2010GRC" xfId="2233"/>
    <cellStyle name="_DEM-WP (C) Power Cost 2006GRC Order_04 07E Wild Horse Wind Expansion (C) (2)_DEM-WP(C) ENERG10C--ctn Mid-C_042010 2010GRC" xfId="2234"/>
    <cellStyle name="_DEM-WP (C) Power Cost 2006GRC Order_04 07E Wild Horse Wind Expansion (C) (2)_Electric Rev Req Model (2009 GRC) " xfId="138"/>
    <cellStyle name="_DEM-WP (C) Power Cost 2006GRC Order_04 07E Wild Horse Wind Expansion (C) (2)_Electric Rev Req Model (2009 GRC)  2" xfId="2235"/>
    <cellStyle name="_DEM-WP (C) Power Cost 2006GRC Order_04 07E Wild Horse Wind Expansion (C) (2)_Electric Rev Req Model (2009 GRC) _DEM-WP(C) ENERG10C--ctn Mid-C_042010 2010GRC" xfId="2236"/>
    <cellStyle name="_DEM-WP (C) Power Cost 2006GRC Order_04 07E Wild Horse Wind Expansion (C) (2)_Electric Rev Req Model (2009 GRC) Rebuttal" xfId="2237"/>
    <cellStyle name="_DEM-WP (C) Power Cost 2006GRC Order_04 07E Wild Horse Wind Expansion (C) (2)_Electric Rev Req Model (2009 GRC) Rebuttal REmoval of New  WH Solar AdjustMI" xfId="2238"/>
    <cellStyle name="_DEM-WP (C) Power Cost 2006GRC Order_04 07E Wild Horse Wind Expansion (C) (2)_Electric Rev Req Model (2009 GRC) Rebuttal REmoval of New  WH Solar AdjustMI 2" xfId="2239"/>
    <cellStyle name="_DEM-WP (C) Power Cost 2006GRC Order_04 07E Wild Horse Wind Expansion (C) (2)_Electric Rev Req Model (2009 GRC) Rebuttal REmoval of New  WH Solar AdjustMI_DEM-WP(C) ENERG10C--ctn Mid-C_042010 2010GRC" xfId="2240"/>
    <cellStyle name="_DEM-WP (C) Power Cost 2006GRC Order_04 07E Wild Horse Wind Expansion (C) (2)_Electric Rev Req Model (2009 GRC) Revised 01-18-2010" xfId="2241"/>
    <cellStyle name="_DEM-WP (C) Power Cost 2006GRC Order_04 07E Wild Horse Wind Expansion (C) (2)_Electric Rev Req Model (2009 GRC) Revised 01-18-2010 2" xfId="2242"/>
    <cellStyle name="_DEM-WP (C) Power Cost 2006GRC Order_04 07E Wild Horse Wind Expansion (C) (2)_Electric Rev Req Model (2009 GRC) Revised 01-18-2010_DEM-WP(C) ENERG10C--ctn Mid-C_042010 2010GRC" xfId="2243"/>
    <cellStyle name="_DEM-WP (C) Power Cost 2006GRC Order_04 07E Wild Horse Wind Expansion (C) (2)_Final Order Electric EXHIBIT A-1" xfId="2244"/>
    <cellStyle name="_DEM-WP (C) Power Cost 2006GRC Order_04 07E Wild Horse Wind Expansion (C) (2)_TENASKA REGULATORY ASSET" xfId="2245"/>
    <cellStyle name="_DEM-WP (C) Power Cost 2006GRC Order_16.37E Wild Horse Expansion DeferralRevwrkingfile SF" xfId="139"/>
    <cellStyle name="_DEM-WP (C) Power Cost 2006GRC Order_16.37E Wild Horse Expansion DeferralRevwrkingfile SF 2" xfId="2246"/>
    <cellStyle name="_DEM-WP (C) Power Cost 2006GRC Order_16.37E Wild Horse Expansion DeferralRevwrkingfile SF_DEM-WP(C) ENERG10C--ctn Mid-C_042010 2010GRC" xfId="2247"/>
    <cellStyle name="_DEM-WP (C) Power Cost 2006GRC Order_2009 GRC Compl Filing - Exhibit D" xfId="2248"/>
    <cellStyle name="_DEM-WP (C) Power Cost 2006GRC Order_2009 GRC Compl Filing - Exhibit D 2" xfId="2249"/>
    <cellStyle name="_DEM-WP (C) Power Cost 2006GRC Order_2009 GRC Compl Filing - Exhibit D_DEM-WP(C) ENERG10C--ctn Mid-C_042010 2010GRC" xfId="2250"/>
    <cellStyle name="_DEM-WP (C) Power Cost 2006GRC Order_4 31 Regulatory Assets and Liabilities  7 06- Exhibit D" xfId="140"/>
    <cellStyle name="_DEM-WP (C) Power Cost 2006GRC Order_4 31 Regulatory Assets and Liabilities  7 06- Exhibit D 2" xfId="2251"/>
    <cellStyle name="_DEM-WP (C) Power Cost 2006GRC Order_4 31 Regulatory Assets and Liabilities  7 06- Exhibit D_DEM-WP(C) ENERG10C--ctn Mid-C_042010 2010GRC" xfId="2252"/>
    <cellStyle name="_DEM-WP (C) Power Cost 2006GRC Order_4 31 Regulatory Assets and Liabilities  7 06- Exhibit D_NIM Summary" xfId="2253"/>
    <cellStyle name="_DEM-WP (C) Power Cost 2006GRC Order_4 31 Regulatory Assets and Liabilities  7 06- Exhibit D_NIM Summary 2" xfId="2254"/>
    <cellStyle name="_DEM-WP (C) Power Cost 2006GRC Order_4 31 Regulatory Assets and Liabilities  7 06- Exhibit D_NIM Summary_DEM-WP(C) ENERG10C--ctn Mid-C_042010 2010GRC" xfId="2255"/>
    <cellStyle name="_DEM-WP (C) Power Cost 2006GRC Order_4 31 Regulatory Assets and Liabilities  7 06- Exhibit D_NIM+O&amp;M" xfId="2256"/>
    <cellStyle name="_DEM-WP (C) Power Cost 2006GRC Order_4 31 Regulatory Assets and Liabilities  7 06- Exhibit D_NIM+O&amp;M Monthly" xfId="2257"/>
    <cellStyle name="_DEM-WP (C) Power Cost 2006GRC Order_4 31E Reg Asset  Liab and EXH D" xfId="2258"/>
    <cellStyle name="_DEM-WP (C) Power Cost 2006GRC Order_4 31E Reg Asset  Liab and EXH D _ Aug 10 Filing (2)" xfId="2259"/>
    <cellStyle name="_DEM-WP (C) Power Cost 2006GRC Order_4 31E Reg Asset  Liab and EXH D _ Aug 10 Filing (2) 2" xfId="2260"/>
    <cellStyle name="_DEM-WP (C) Power Cost 2006GRC Order_4 31E Reg Asset  Liab and EXH D 2" xfId="2261"/>
    <cellStyle name="_DEM-WP (C) Power Cost 2006GRC Order_4 31E Reg Asset  Liab and EXH D 3" xfId="2262"/>
    <cellStyle name="_DEM-WP (C) Power Cost 2006GRC Order_4 32 Regulatory Assets and Liabilities  7 06- Exhibit D" xfId="141"/>
    <cellStyle name="_DEM-WP (C) Power Cost 2006GRC Order_4 32 Regulatory Assets and Liabilities  7 06- Exhibit D 2" xfId="2263"/>
    <cellStyle name="_DEM-WP (C) Power Cost 2006GRC Order_4 32 Regulatory Assets and Liabilities  7 06- Exhibit D_DEM-WP(C) ENERG10C--ctn Mid-C_042010 2010GRC" xfId="2264"/>
    <cellStyle name="_DEM-WP (C) Power Cost 2006GRC Order_4 32 Regulatory Assets and Liabilities  7 06- Exhibit D_NIM Summary" xfId="2265"/>
    <cellStyle name="_DEM-WP (C) Power Cost 2006GRC Order_4 32 Regulatory Assets and Liabilities  7 06- Exhibit D_NIM Summary 2" xfId="2266"/>
    <cellStyle name="_DEM-WP (C) Power Cost 2006GRC Order_4 32 Regulatory Assets and Liabilities  7 06- Exhibit D_NIM Summary_DEM-WP(C) ENERG10C--ctn Mid-C_042010 2010GRC" xfId="2267"/>
    <cellStyle name="_DEM-WP (C) Power Cost 2006GRC Order_4 32 Regulatory Assets and Liabilities  7 06- Exhibit D_NIM+O&amp;M" xfId="2268"/>
    <cellStyle name="_DEM-WP (C) Power Cost 2006GRC Order_4 32 Regulatory Assets and Liabilities  7 06- Exhibit D_NIM+O&amp;M Monthly" xfId="2269"/>
    <cellStyle name="_DEM-WP (C) Power Cost 2006GRC Order_AURORA Total New" xfId="2270"/>
    <cellStyle name="_DEM-WP (C) Power Cost 2006GRC Order_AURORA Total New 2" xfId="2271"/>
    <cellStyle name="_DEM-WP (C) Power Cost 2006GRC Order_Book2" xfId="142"/>
    <cellStyle name="_DEM-WP (C) Power Cost 2006GRC Order_Book2 2" xfId="2272"/>
    <cellStyle name="_DEM-WP (C) Power Cost 2006GRC Order_Book2_Adj Bench DR 3 for Initial Briefs (Electric)" xfId="2273"/>
    <cellStyle name="_DEM-WP (C) Power Cost 2006GRC Order_Book2_Adj Bench DR 3 for Initial Briefs (Electric) 2" xfId="2274"/>
    <cellStyle name="_DEM-WP (C) Power Cost 2006GRC Order_Book2_Adj Bench DR 3 for Initial Briefs (Electric)_DEM-WP(C) ENERG10C--ctn Mid-C_042010 2010GRC" xfId="2275"/>
    <cellStyle name="_DEM-WP (C) Power Cost 2006GRC Order_Book2_DEM-WP(C) ENERG10C--ctn Mid-C_042010 2010GRC" xfId="2276"/>
    <cellStyle name="_DEM-WP (C) Power Cost 2006GRC Order_Book2_Electric Rev Req Model (2009 GRC) Rebuttal" xfId="2277"/>
    <cellStyle name="_DEM-WP (C) Power Cost 2006GRC Order_Book2_Electric Rev Req Model (2009 GRC) Rebuttal REmoval of New  WH Solar AdjustMI" xfId="2278"/>
    <cellStyle name="_DEM-WP (C) Power Cost 2006GRC Order_Book2_Electric Rev Req Model (2009 GRC) Rebuttal REmoval of New  WH Solar AdjustMI 2" xfId="2279"/>
    <cellStyle name="_DEM-WP (C) Power Cost 2006GRC Order_Book2_Electric Rev Req Model (2009 GRC) Rebuttal REmoval of New  WH Solar AdjustMI_DEM-WP(C) ENERG10C--ctn Mid-C_042010 2010GRC" xfId="2280"/>
    <cellStyle name="_DEM-WP (C) Power Cost 2006GRC Order_Book2_Electric Rev Req Model (2009 GRC) Revised 01-18-2010" xfId="2281"/>
    <cellStyle name="_DEM-WP (C) Power Cost 2006GRC Order_Book2_Electric Rev Req Model (2009 GRC) Revised 01-18-2010 2" xfId="2282"/>
    <cellStyle name="_DEM-WP (C) Power Cost 2006GRC Order_Book2_Electric Rev Req Model (2009 GRC) Revised 01-18-2010_DEM-WP(C) ENERG10C--ctn Mid-C_042010 2010GRC" xfId="2283"/>
    <cellStyle name="_DEM-WP (C) Power Cost 2006GRC Order_Book2_Final Order Electric EXHIBIT A-1" xfId="2284"/>
    <cellStyle name="_DEM-WP (C) Power Cost 2006GRC Order_Book4" xfId="143"/>
    <cellStyle name="_DEM-WP (C) Power Cost 2006GRC Order_Book4 2" xfId="2285"/>
    <cellStyle name="_DEM-WP (C) Power Cost 2006GRC Order_Book4_DEM-WP(C) ENERG10C--ctn Mid-C_042010 2010GRC" xfId="2286"/>
    <cellStyle name="_DEM-WP (C) Power Cost 2006GRC Order_Book9" xfId="144"/>
    <cellStyle name="_DEM-WP (C) Power Cost 2006GRC Order_Book9 2" xfId="2287"/>
    <cellStyle name="_DEM-WP (C) Power Cost 2006GRC Order_Book9_DEM-WP(C) ENERG10C--ctn Mid-C_042010 2010GRC" xfId="2288"/>
    <cellStyle name="_DEM-WP (C) Power Cost 2006GRC Order_Chelan PUD Power Costs (8-10)" xfId="2289"/>
    <cellStyle name="_DEM-WP (C) Power Cost 2006GRC Order_DEM-WP(C) Chelan Power Costs" xfId="2290"/>
    <cellStyle name="_DEM-WP (C) Power Cost 2006GRC Order_DEM-WP(C) Chelan Power Costs 2" xfId="2291"/>
    <cellStyle name="_DEM-WP (C) Power Cost 2006GRC Order_DEM-WP(C) ENERG10C--ctn Mid-C_042010 2010GRC" xfId="2292"/>
    <cellStyle name="_DEM-WP (C) Power Cost 2006GRC Order_DEM-WP(C) Gas Transport 2010GRC" xfId="2293"/>
    <cellStyle name="_DEM-WP (C) Power Cost 2006GRC Order_DEM-WP(C) Gas Transport 2010GRC 2" xfId="2294"/>
    <cellStyle name="_DEM-WP (C) Power Cost 2006GRC Order_NIM Summary" xfId="2295"/>
    <cellStyle name="_DEM-WP (C) Power Cost 2006GRC Order_NIM Summary 09GRC" xfId="2296"/>
    <cellStyle name="_DEM-WP (C) Power Cost 2006GRC Order_NIM Summary 09GRC 2" xfId="2297"/>
    <cellStyle name="_DEM-WP (C) Power Cost 2006GRC Order_NIM Summary 09GRC_DEM-WP(C) ENERG10C--ctn Mid-C_042010 2010GRC" xfId="2298"/>
    <cellStyle name="_DEM-WP (C) Power Cost 2006GRC Order_NIM Summary 2" xfId="2299"/>
    <cellStyle name="_DEM-WP (C) Power Cost 2006GRC Order_NIM Summary 3" xfId="2300"/>
    <cellStyle name="_DEM-WP (C) Power Cost 2006GRC Order_NIM Summary 4" xfId="2301"/>
    <cellStyle name="_DEM-WP (C) Power Cost 2006GRC Order_NIM Summary 5" xfId="2302"/>
    <cellStyle name="_DEM-WP (C) Power Cost 2006GRC Order_NIM Summary 6" xfId="2303"/>
    <cellStyle name="_DEM-WP (C) Power Cost 2006GRC Order_NIM Summary 7" xfId="2304"/>
    <cellStyle name="_DEM-WP (C) Power Cost 2006GRC Order_NIM Summary 8" xfId="2305"/>
    <cellStyle name="_DEM-WP (C) Power Cost 2006GRC Order_NIM Summary 9" xfId="2306"/>
    <cellStyle name="_DEM-WP (C) Power Cost 2006GRC Order_NIM Summary_DEM-WP(C) ENERG10C--ctn Mid-C_042010 2010GRC" xfId="2307"/>
    <cellStyle name="_DEM-WP (C) Power Cost 2006GRC Order_NIM+O&amp;M" xfId="2308"/>
    <cellStyle name="_DEM-WP (C) Power Cost 2006GRC Order_NIM+O&amp;M 2" xfId="2309"/>
    <cellStyle name="_DEM-WP (C) Power Cost 2006GRC Order_NIM+O&amp;M Monthly" xfId="2310"/>
    <cellStyle name="_DEM-WP (C) Power Cost 2006GRC Order_NIM+O&amp;M Monthly 2" xfId="2311"/>
    <cellStyle name="_DEM-WP (C) Power Cost 2006GRC Order_PCA 9 -  Exhibit D April 2010 (3)" xfId="2312"/>
    <cellStyle name="_DEM-WP (C) Power Cost 2006GRC Order_PCA 9 -  Exhibit D April 2010 (3) 2" xfId="2313"/>
    <cellStyle name="_DEM-WP (C) Power Cost 2006GRC Order_PCA 9 -  Exhibit D April 2010 (3)_DEM-WP(C) ENERG10C--ctn Mid-C_042010 2010GRC" xfId="2314"/>
    <cellStyle name="_DEM-WP (C) Power Cost 2006GRC Order_Power Costs - Comparison bx Rbtl-Staff-Jt-PC" xfId="145"/>
    <cellStyle name="_DEM-WP (C) Power Cost 2006GRC Order_Power Costs - Comparison bx Rbtl-Staff-Jt-PC 2" xfId="2315"/>
    <cellStyle name="_DEM-WP (C) Power Cost 2006GRC Order_Power Costs - Comparison bx Rbtl-Staff-Jt-PC_Adj Bench DR 3 for Initial Briefs (Electric)" xfId="2316"/>
    <cellStyle name="_DEM-WP (C) Power Cost 2006GRC Order_Power Costs - Comparison bx Rbtl-Staff-Jt-PC_Adj Bench DR 3 for Initial Briefs (Electric) 2" xfId="2317"/>
    <cellStyle name="_DEM-WP (C) Power Cost 2006GRC Order_Power Costs - Comparison bx Rbtl-Staff-Jt-PC_Adj Bench DR 3 for Initial Briefs (Electric)_DEM-WP(C) ENERG10C--ctn Mid-C_042010 2010GRC" xfId="2318"/>
    <cellStyle name="_DEM-WP (C) Power Cost 2006GRC Order_Power Costs - Comparison bx Rbtl-Staff-Jt-PC_DEM-WP(C) ENERG10C--ctn Mid-C_042010 2010GRC" xfId="2319"/>
    <cellStyle name="_DEM-WP (C) Power Cost 2006GRC Order_Power Costs - Comparison bx Rbtl-Staff-Jt-PC_Electric Rev Req Model (2009 GRC) Rebuttal" xfId="2320"/>
    <cellStyle name="_DEM-WP (C) Power Cost 2006GRC Order_Power Costs - Comparison bx Rbtl-Staff-Jt-PC_Electric Rev Req Model (2009 GRC) Rebuttal REmoval of New  WH Solar AdjustMI" xfId="2321"/>
    <cellStyle name="_DEM-WP (C) Power Cost 2006GRC Order_Power Costs - Comparison bx Rbtl-Staff-Jt-PC_Electric Rev Req Model (2009 GRC) Rebuttal REmoval of New  WH Solar AdjustMI 2" xfId="2322"/>
    <cellStyle name="_DEM-WP (C) Power Cost 2006GRC Order_Power Costs - Comparison bx Rbtl-Staff-Jt-PC_Electric Rev Req Model (2009 GRC) Rebuttal REmoval of New  WH Solar AdjustMI_DEM-WP(C) ENERG10C--ctn Mid-C_042010 2010GRC" xfId="2323"/>
    <cellStyle name="_DEM-WP (C) Power Cost 2006GRC Order_Power Costs - Comparison bx Rbtl-Staff-Jt-PC_Electric Rev Req Model (2009 GRC) Revised 01-18-2010" xfId="2324"/>
    <cellStyle name="_DEM-WP (C) Power Cost 2006GRC Order_Power Costs - Comparison bx Rbtl-Staff-Jt-PC_Electric Rev Req Model (2009 GRC) Revised 01-18-2010 2" xfId="2325"/>
    <cellStyle name="_DEM-WP (C) Power Cost 2006GRC Order_Power Costs - Comparison bx Rbtl-Staff-Jt-PC_Electric Rev Req Model (2009 GRC) Revised 01-18-2010_DEM-WP(C) ENERG10C--ctn Mid-C_042010 2010GRC" xfId="2326"/>
    <cellStyle name="_DEM-WP (C) Power Cost 2006GRC Order_Power Costs - Comparison bx Rbtl-Staff-Jt-PC_Final Order Electric EXHIBIT A-1" xfId="2327"/>
    <cellStyle name="_DEM-WP (C) Power Cost 2006GRC Order_Rebuttal Power Costs" xfId="146"/>
    <cellStyle name="_DEM-WP (C) Power Cost 2006GRC Order_Rebuttal Power Costs 2" xfId="2328"/>
    <cellStyle name="_DEM-WP (C) Power Cost 2006GRC Order_Rebuttal Power Costs_Adj Bench DR 3 for Initial Briefs (Electric)" xfId="2329"/>
    <cellStyle name="_DEM-WP (C) Power Cost 2006GRC Order_Rebuttal Power Costs_Adj Bench DR 3 for Initial Briefs (Electric) 2" xfId="2330"/>
    <cellStyle name="_DEM-WP (C) Power Cost 2006GRC Order_Rebuttal Power Costs_Adj Bench DR 3 for Initial Briefs (Electric)_DEM-WP(C) ENERG10C--ctn Mid-C_042010 2010GRC" xfId="2331"/>
    <cellStyle name="_DEM-WP (C) Power Cost 2006GRC Order_Rebuttal Power Costs_DEM-WP(C) ENERG10C--ctn Mid-C_042010 2010GRC" xfId="2332"/>
    <cellStyle name="_DEM-WP (C) Power Cost 2006GRC Order_Rebuttal Power Costs_Electric Rev Req Model (2009 GRC) Rebuttal" xfId="2333"/>
    <cellStyle name="_DEM-WP (C) Power Cost 2006GRC Order_Rebuttal Power Costs_Electric Rev Req Model (2009 GRC) Rebuttal REmoval of New  WH Solar AdjustMI" xfId="2334"/>
    <cellStyle name="_DEM-WP (C) Power Cost 2006GRC Order_Rebuttal Power Costs_Electric Rev Req Model (2009 GRC) Rebuttal REmoval of New  WH Solar AdjustMI 2" xfId="2335"/>
    <cellStyle name="_DEM-WP (C) Power Cost 2006GRC Order_Rebuttal Power Costs_Electric Rev Req Model (2009 GRC) Rebuttal REmoval of New  WH Solar AdjustMI_DEM-WP(C) ENERG10C--ctn Mid-C_042010 2010GRC" xfId="2336"/>
    <cellStyle name="_DEM-WP (C) Power Cost 2006GRC Order_Rebuttal Power Costs_Electric Rev Req Model (2009 GRC) Revised 01-18-2010" xfId="2337"/>
    <cellStyle name="_DEM-WP (C) Power Cost 2006GRC Order_Rebuttal Power Costs_Electric Rev Req Model (2009 GRC) Revised 01-18-2010 2" xfId="2338"/>
    <cellStyle name="_DEM-WP (C) Power Cost 2006GRC Order_Rebuttal Power Costs_Electric Rev Req Model (2009 GRC) Revised 01-18-2010_DEM-WP(C) ENERG10C--ctn Mid-C_042010 2010GRC" xfId="2339"/>
    <cellStyle name="_DEM-WP (C) Power Cost 2006GRC Order_Rebuttal Power Costs_Final Order Electric EXHIBIT A-1" xfId="2340"/>
    <cellStyle name="_DEM-WP (C) Power Cost 2006GRC Order_Wind Integration 10GRC" xfId="2341"/>
    <cellStyle name="_DEM-WP (C) Power Cost 2006GRC Order_Wind Integration 10GRC 2" xfId="2342"/>
    <cellStyle name="_DEM-WP (C) Power Cost 2006GRC Order_Wind Integration 10GRC_DEM-WP(C) ENERG10C--ctn Mid-C_042010 2010GRC" xfId="2343"/>
    <cellStyle name="_DEM-WP Revised (HC) Wild Horse 2006GRC" xfId="147"/>
    <cellStyle name="_DEM-WP Revised (HC) Wild Horse 2006GRC 2" xfId="2344"/>
    <cellStyle name="_DEM-WP Revised (HC) Wild Horse 2006GRC_16.37E Wild Horse Expansion DeferralRevwrkingfile SF" xfId="148"/>
    <cellStyle name="_DEM-WP Revised (HC) Wild Horse 2006GRC_16.37E Wild Horse Expansion DeferralRevwrkingfile SF 2" xfId="2345"/>
    <cellStyle name="_DEM-WP Revised (HC) Wild Horse 2006GRC_16.37E Wild Horse Expansion DeferralRevwrkingfile SF_DEM-WP(C) ENERG10C--ctn Mid-C_042010 2010GRC" xfId="2346"/>
    <cellStyle name="_DEM-WP Revised (HC) Wild Horse 2006GRC_2009 GRC Compl Filing - Exhibit D" xfId="2347"/>
    <cellStyle name="_DEM-WP Revised (HC) Wild Horse 2006GRC_2009 GRC Compl Filing - Exhibit D 2" xfId="2348"/>
    <cellStyle name="_DEM-WP Revised (HC) Wild Horse 2006GRC_2009 GRC Compl Filing - Exhibit D_DEM-WP(C) ENERG10C--ctn Mid-C_042010 2010GRC" xfId="2349"/>
    <cellStyle name="_DEM-WP Revised (HC) Wild Horse 2006GRC_Adj Bench DR 3 for Initial Briefs (Electric)" xfId="2350"/>
    <cellStyle name="_DEM-WP Revised (HC) Wild Horse 2006GRC_Adj Bench DR 3 for Initial Briefs (Electric) 2" xfId="2351"/>
    <cellStyle name="_DEM-WP Revised (HC) Wild Horse 2006GRC_Adj Bench DR 3 for Initial Briefs (Electric)_DEM-WP(C) ENERG10C--ctn Mid-C_042010 2010GRC" xfId="2352"/>
    <cellStyle name="_DEM-WP Revised (HC) Wild Horse 2006GRC_Book2" xfId="149"/>
    <cellStyle name="_DEM-WP Revised (HC) Wild Horse 2006GRC_Book2 2" xfId="2353"/>
    <cellStyle name="_DEM-WP Revised (HC) Wild Horse 2006GRC_Book2_DEM-WP(C) ENERG10C--ctn Mid-C_042010 2010GRC" xfId="2354"/>
    <cellStyle name="_DEM-WP Revised (HC) Wild Horse 2006GRC_Book4" xfId="150"/>
    <cellStyle name="_DEM-WP Revised (HC) Wild Horse 2006GRC_Book4 2" xfId="2355"/>
    <cellStyle name="_DEM-WP Revised (HC) Wild Horse 2006GRC_Book4_DEM-WP(C) ENERG10C--ctn Mid-C_042010 2010GRC" xfId="2356"/>
    <cellStyle name="_DEM-WP Revised (HC) Wild Horse 2006GRC_DEM-WP(C) ENERG10C--ctn Mid-C_042010 2010GRC" xfId="2357"/>
    <cellStyle name="_DEM-WP Revised (HC) Wild Horse 2006GRC_Electric Rev Req Model (2009 GRC) " xfId="151"/>
    <cellStyle name="_DEM-WP Revised (HC) Wild Horse 2006GRC_Electric Rev Req Model (2009 GRC)  2" xfId="2358"/>
    <cellStyle name="_DEM-WP Revised (HC) Wild Horse 2006GRC_Electric Rev Req Model (2009 GRC) _DEM-WP(C) ENERG10C--ctn Mid-C_042010 2010GRC" xfId="2359"/>
    <cellStyle name="_DEM-WP Revised (HC) Wild Horse 2006GRC_Electric Rev Req Model (2009 GRC) Rebuttal" xfId="2360"/>
    <cellStyle name="_DEM-WP Revised (HC) Wild Horse 2006GRC_Electric Rev Req Model (2009 GRC) Rebuttal REmoval of New  WH Solar AdjustMI" xfId="2361"/>
    <cellStyle name="_DEM-WP Revised (HC) Wild Horse 2006GRC_Electric Rev Req Model (2009 GRC) Rebuttal REmoval of New  WH Solar AdjustMI 2" xfId="2362"/>
    <cellStyle name="_DEM-WP Revised (HC) Wild Horse 2006GRC_Electric Rev Req Model (2009 GRC) Rebuttal REmoval of New  WH Solar AdjustMI_DEM-WP(C) ENERG10C--ctn Mid-C_042010 2010GRC" xfId="2363"/>
    <cellStyle name="_DEM-WP Revised (HC) Wild Horse 2006GRC_Electric Rev Req Model (2009 GRC) Revised 01-18-2010" xfId="2364"/>
    <cellStyle name="_DEM-WP Revised (HC) Wild Horse 2006GRC_Electric Rev Req Model (2009 GRC) Revised 01-18-2010 2" xfId="2365"/>
    <cellStyle name="_DEM-WP Revised (HC) Wild Horse 2006GRC_Electric Rev Req Model (2009 GRC) Revised 01-18-2010_DEM-WP(C) ENERG10C--ctn Mid-C_042010 2010GRC" xfId="2366"/>
    <cellStyle name="_DEM-WP Revised (HC) Wild Horse 2006GRC_Final Order Electric EXHIBIT A-1" xfId="2367"/>
    <cellStyle name="_DEM-WP Revised (HC) Wild Horse 2006GRC_NIM Summary" xfId="2368"/>
    <cellStyle name="_DEM-WP Revised (HC) Wild Horse 2006GRC_NIM Summary 2" xfId="2369"/>
    <cellStyle name="_DEM-WP Revised (HC) Wild Horse 2006GRC_NIM Summary_DEM-WP(C) ENERG10C--ctn Mid-C_042010 2010GRC" xfId="2370"/>
    <cellStyle name="_DEM-WP Revised (HC) Wild Horse 2006GRC_Power Costs - Comparison bx Rbtl-Staff-Jt-PC" xfId="152"/>
    <cellStyle name="_DEM-WP Revised (HC) Wild Horse 2006GRC_Power Costs - Comparison bx Rbtl-Staff-Jt-PC 2" xfId="2371"/>
    <cellStyle name="_DEM-WP Revised (HC) Wild Horse 2006GRC_Power Costs - Comparison bx Rbtl-Staff-Jt-PC_DEM-WP(C) ENERG10C--ctn Mid-C_042010 2010GRC" xfId="2372"/>
    <cellStyle name="_DEM-WP Revised (HC) Wild Horse 2006GRC_Rebuttal Power Costs" xfId="153"/>
    <cellStyle name="_DEM-WP Revised (HC) Wild Horse 2006GRC_Rebuttal Power Costs 2" xfId="2373"/>
    <cellStyle name="_DEM-WP Revised (HC) Wild Horse 2006GRC_Rebuttal Power Costs_DEM-WP(C) ENERG10C--ctn Mid-C_042010 2010GRC" xfId="2374"/>
    <cellStyle name="_DEM-WP Revised (HC) Wild Horse 2006GRC_TENASKA REGULATORY ASSET" xfId="2375"/>
    <cellStyle name="_x0013__DEM-WP(C) Colstrip 12 Coal Cost Forecast 2010GRC" xfId="2376"/>
    <cellStyle name="_DEM-WP(C) Colstrip FOR" xfId="154"/>
    <cellStyle name="_DEM-WP(C) Colstrip FOR 2" xfId="2377"/>
    <cellStyle name="_DEM-WP(C) Colstrip FOR 2 2" xfId="2378"/>
    <cellStyle name="_DEM-WP(C) Colstrip FOR 3" xfId="2379"/>
    <cellStyle name="_DEM-WP(C) Colstrip FOR_(C) WHE Proforma with ITC cash grant 10 Yr Amort_for rebuttal_120709" xfId="155"/>
    <cellStyle name="_DEM-WP(C) Colstrip FOR_(C) WHE Proforma with ITC cash grant 10 Yr Amort_for rebuttal_120709 2" xfId="2380"/>
    <cellStyle name="_DEM-WP(C) Colstrip FOR_(C) WHE Proforma with ITC cash grant 10 Yr Amort_for rebuttal_120709_DEM-WP(C) ENERG10C--ctn Mid-C_042010 2010GRC" xfId="2381"/>
    <cellStyle name="_DEM-WP(C) Colstrip FOR_16.07E Wild Horse Wind Expansionwrkingfile" xfId="2382"/>
    <cellStyle name="_DEM-WP(C) Colstrip FOR_16.07E Wild Horse Wind Expansionwrkingfile 2" xfId="2383"/>
    <cellStyle name="_DEM-WP(C) Colstrip FOR_16.07E Wild Horse Wind Expansionwrkingfile SF" xfId="2384"/>
    <cellStyle name="_DEM-WP(C) Colstrip FOR_16.07E Wild Horse Wind Expansionwrkingfile SF 2" xfId="2385"/>
    <cellStyle name="_DEM-WP(C) Colstrip FOR_16.07E Wild Horse Wind Expansionwrkingfile SF_DEM-WP(C) ENERG10C--ctn Mid-C_042010 2010GRC" xfId="2386"/>
    <cellStyle name="_DEM-WP(C) Colstrip FOR_16.07E Wild Horse Wind Expansionwrkingfile_DEM-WP(C) ENERG10C--ctn Mid-C_042010 2010GRC" xfId="2387"/>
    <cellStyle name="_DEM-WP(C) Colstrip FOR_16.37E Wild Horse Expansion DeferralRevwrkingfile SF" xfId="156"/>
    <cellStyle name="_DEM-WP(C) Colstrip FOR_16.37E Wild Horse Expansion DeferralRevwrkingfile SF 2" xfId="2388"/>
    <cellStyle name="_DEM-WP(C) Colstrip FOR_16.37E Wild Horse Expansion DeferralRevwrkingfile SF_DEM-WP(C) ENERG10C--ctn Mid-C_042010 2010GRC" xfId="2389"/>
    <cellStyle name="_DEM-WP(C) Colstrip FOR_Adj Bench DR 3 for Initial Briefs (Electric)" xfId="2390"/>
    <cellStyle name="_DEM-WP(C) Colstrip FOR_Adj Bench DR 3 for Initial Briefs (Electric) 2" xfId="2391"/>
    <cellStyle name="_DEM-WP(C) Colstrip FOR_Adj Bench DR 3 for Initial Briefs (Electric)_DEM-WP(C) ENERG10C--ctn Mid-C_042010 2010GRC" xfId="2392"/>
    <cellStyle name="_DEM-WP(C) Colstrip FOR_Book2" xfId="157"/>
    <cellStyle name="_DEM-WP(C) Colstrip FOR_Book2 2" xfId="2393"/>
    <cellStyle name="_DEM-WP(C) Colstrip FOR_Book2_Adj Bench DR 3 for Initial Briefs (Electric)" xfId="2394"/>
    <cellStyle name="_DEM-WP(C) Colstrip FOR_Book2_Adj Bench DR 3 for Initial Briefs (Electric) 2" xfId="2395"/>
    <cellStyle name="_DEM-WP(C) Colstrip FOR_Book2_Adj Bench DR 3 for Initial Briefs (Electric)_DEM-WP(C) ENERG10C--ctn Mid-C_042010 2010GRC" xfId="2396"/>
    <cellStyle name="_DEM-WP(C) Colstrip FOR_Book2_DEM-WP(C) ENERG10C--ctn Mid-C_042010 2010GRC" xfId="2397"/>
    <cellStyle name="_DEM-WP(C) Colstrip FOR_Book2_Electric Rev Req Model (2009 GRC) Rebuttal" xfId="2398"/>
    <cellStyle name="_DEM-WP(C) Colstrip FOR_Book2_Electric Rev Req Model (2009 GRC) Rebuttal REmoval of New  WH Solar AdjustMI" xfId="2399"/>
    <cellStyle name="_DEM-WP(C) Colstrip FOR_Book2_Electric Rev Req Model (2009 GRC) Rebuttal REmoval of New  WH Solar AdjustMI 2" xfId="2400"/>
    <cellStyle name="_DEM-WP(C) Colstrip FOR_Book2_Electric Rev Req Model (2009 GRC) Rebuttal REmoval of New  WH Solar AdjustMI_DEM-WP(C) ENERG10C--ctn Mid-C_042010 2010GRC" xfId="2401"/>
    <cellStyle name="_DEM-WP(C) Colstrip FOR_Book2_Electric Rev Req Model (2009 GRC) Revised 01-18-2010" xfId="2402"/>
    <cellStyle name="_DEM-WP(C) Colstrip FOR_Book2_Electric Rev Req Model (2009 GRC) Revised 01-18-2010 2" xfId="2403"/>
    <cellStyle name="_DEM-WP(C) Colstrip FOR_Book2_Electric Rev Req Model (2009 GRC) Revised 01-18-2010_DEM-WP(C) ENERG10C--ctn Mid-C_042010 2010GRC" xfId="2404"/>
    <cellStyle name="_DEM-WP(C) Colstrip FOR_Book2_Final Order Electric EXHIBIT A-1" xfId="2405"/>
    <cellStyle name="_DEM-WP(C) Colstrip FOR_Confidential Material" xfId="2406"/>
    <cellStyle name="_DEM-WP(C) Colstrip FOR_DEM-WP(C) Colstrip 12 Coal Cost Forecast 2010GRC" xfId="2407"/>
    <cellStyle name="_DEM-WP(C) Colstrip FOR_DEM-WP(C) ENERG10C--ctn Mid-C_042010 2010GRC" xfId="2408"/>
    <cellStyle name="_DEM-WP(C) Colstrip FOR_DEM-WP(C) Production O&amp;M 2010GRC As-Filed" xfId="2409"/>
    <cellStyle name="_DEM-WP(C) Colstrip FOR_DEM-WP(C) Production O&amp;M 2010GRC As-Filed 2" xfId="2410"/>
    <cellStyle name="_DEM-WP(C) Colstrip FOR_DEM-WP(C) Production O&amp;M 2010GRC As-Filed 3" xfId="2411"/>
    <cellStyle name="_DEM-WP(C) Colstrip FOR_Electric Rev Req Model (2009 GRC) Rebuttal" xfId="2412"/>
    <cellStyle name="_DEM-WP(C) Colstrip FOR_Electric Rev Req Model (2009 GRC) Rebuttal REmoval of New  WH Solar AdjustMI" xfId="2413"/>
    <cellStyle name="_DEM-WP(C) Colstrip FOR_Electric Rev Req Model (2009 GRC) Rebuttal REmoval of New  WH Solar AdjustMI 2" xfId="2414"/>
    <cellStyle name="_DEM-WP(C) Colstrip FOR_Electric Rev Req Model (2009 GRC) Rebuttal REmoval of New  WH Solar AdjustMI_DEM-WP(C) ENERG10C--ctn Mid-C_042010 2010GRC" xfId="2415"/>
    <cellStyle name="_DEM-WP(C) Colstrip FOR_Electric Rev Req Model (2009 GRC) Revised 01-18-2010" xfId="2416"/>
    <cellStyle name="_DEM-WP(C) Colstrip FOR_Electric Rev Req Model (2009 GRC) Revised 01-18-2010 2" xfId="2417"/>
    <cellStyle name="_DEM-WP(C) Colstrip FOR_Electric Rev Req Model (2009 GRC) Revised 01-18-2010_DEM-WP(C) ENERG10C--ctn Mid-C_042010 2010GRC" xfId="2418"/>
    <cellStyle name="_DEM-WP(C) Colstrip FOR_Final Order Electric EXHIBIT A-1" xfId="2419"/>
    <cellStyle name="_DEM-WP(C) Colstrip FOR_Rebuttal Power Costs" xfId="158"/>
    <cellStyle name="_DEM-WP(C) Colstrip FOR_Rebuttal Power Costs 2" xfId="2420"/>
    <cellStyle name="_DEM-WP(C) Colstrip FOR_Rebuttal Power Costs_Adj Bench DR 3 for Initial Briefs (Electric)" xfId="2421"/>
    <cellStyle name="_DEM-WP(C) Colstrip FOR_Rebuttal Power Costs_Adj Bench DR 3 for Initial Briefs (Electric) 2" xfId="2422"/>
    <cellStyle name="_DEM-WP(C) Colstrip FOR_Rebuttal Power Costs_Adj Bench DR 3 for Initial Briefs (Electric)_DEM-WP(C) ENERG10C--ctn Mid-C_042010 2010GRC" xfId="2423"/>
    <cellStyle name="_DEM-WP(C) Colstrip FOR_Rebuttal Power Costs_DEM-WP(C) ENERG10C--ctn Mid-C_042010 2010GRC" xfId="2424"/>
    <cellStyle name="_DEM-WP(C) Colstrip FOR_Rebuttal Power Costs_Electric Rev Req Model (2009 GRC) Rebuttal" xfId="2425"/>
    <cellStyle name="_DEM-WP(C) Colstrip FOR_Rebuttal Power Costs_Electric Rev Req Model (2009 GRC) Rebuttal REmoval of New  WH Solar AdjustMI" xfId="2426"/>
    <cellStyle name="_DEM-WP(C) Colstrip FOR_Rebuttal Power Costs_Electric Rev Req Model (2009 GRC) Rebuttal REmoval of New  WH Solar AdjustMI 2" xfId="2427"/>
    <cellStyle name="_DEM-WP(C) Colstrip FOR_Rebuttal Power Costs_Electric Rev Req Model (2009 GRC) Rebuttal REmoval of New  WH Solar AdjustMI_DEM-WP(C) ENERG10C--ctn Mid-C_042010 2010GRC" xfId="2428"/>
    <cellStyle name="_DEM-WP(C) Colstrip FOR_Rebuttal Power Costs_Electric Rev Req Model (2009 GRC) Revised 01-18-2010" xfId="2429"/>
    <cellStyle name="_DEM-WP(C) Colstrip FOR_Rebuttal Power Costs_Electric Rev Req Model (2009 GRC) Revised 01-18-2010 2" xfId="2430"/>
    <cellStyle name="_DEM-WP(C) Colstrip FOR_Rebuttal Power Costs_Electric Rev Req Model (2009 GRC) Revised 01-18-2010_DEM-WP(C) ENERG10C--ctn Mid-C_042010 2010GRC" xfId="2431"/>
    <cellStyle name="_DEM-WP(C) Colstrip FOR_Rebuttal Power Costs_Final Order Electric EXHIBIT A-1" xfId="2432"/>
    <cellStyle name="_DEM-WP(C) Colstrip FOR_TENASKA REGULATORY ASSET" xfId="2433"/>
    <cellStyle name="_DEM-WP(C) Costs not in AURORA 2006GRC" xfId="159"/>
    <cellStyle name="_DEM-WP(C) Costs not in AURORA 2006GRC 2" xfId="2434"/>
    <cellStyle name="_DEM-WP(C) Costs not in AURORA 2006GRC 2 2" xfId="2435"/>
    <cellStyle name="_DEM-WP(C) Costs not in AURORA 2006GRC 3" xfId="2436"/>
    <cellStyle name="_DEM-WP(C) Costs not in AURORA 2006GRC 4" xfId="2437"/>
    <cellStyle name="_DEM-WP(C) Costs not in AURORA 2006GRC 4 2" xfId="2438"/>
    <cellStyle name="_DEM-WP(C) Costs not in AURORA 2006GRC 5" xfId="2439"/>
    <cellStyle name="_DEM-WP(C) Costs not in AURORA 2006GRC 6" xfId="2440"/>
    <cellStyle name="_DEM-WP(C) Costs not in AURORA 2006GRC 6 2" xfId="2441"/>
    <cellStyle name="_DEM-WP(C) Costs not in AURORA 2006GRC 7" xfId="2442"/>
    <cellStyle name="_DEM-WP(C) Costs not in AURORA 2006GRC 7 2" xfId="2443"/>
    <cellStyle name="_DEM-WP(C) Costs not in AURORA 2006GRC_(C) WHE Proforma with ITC cash grant 10 Yr Amort_for deferral_102809" xfId="160"/>
    <cellStyle name="_DEM-WP(C) Costs not in AURORA 2006GRC_(C) WHE Proforma with ITC cash grant 10 Yr Amort_for deferral_102809 2" xfId="2444"/>
    <cellStyle name="_DEM-WP(C) Costs not in AURORA 2006GRC_(C) WHE Proforma with ITC cash grant 10 Yr Amort_for deferral_102809_16.07E Wild Horse Wind Expansionwrkingfile" xfId="2445"/>
    <cellStyle name="_DEM-WP(C) Costs not in AURORA 2006GRC_(C) WHE Proforma with ITC cash grant 10 Yr Amort_for deferral_102809_16.07E Wild Horse Wind Expansionwrkingfile 2" xfId="2446"/>
    <cellStyle name="_DEM-WP(C) Costs not in AURORA 2006GRC_(C) WHE Proforma with ITC cash grant 10 Yr Amort_for deferral_102809_16.07E Wild Horse Wind Expansionwrkingfile SF" xfId="2447"/>
    <cellStyle name="_DEM-WP(C) Costs not in AURORA 2006GRC_(C) WHE Proforma with ITC cash grant 10 Yr Amort_for deferral_102809_16.07E Wild Horse Wind Expansionwrkingfile SF 2" xfId="2448"/>
    <cellStyle name="_DEM-WP(C) Costs not in AURORA 2006GRC_(C) WHE Proforma with ITC cash grant 10 Yr Amort_for deferral_102809_16.07E Wild Horse Wind Expansionwrkingfile SF_DEM-WP(C) ENERG10C--ctn Mid-C_042010 2010GRC" xfId="2449"/>
    <cellStyle name="_DEM-WP(C) Costs not in AURORA 2006GRC_(C) WHE Proforma with ITC cash grant 10 Yr Amort_for deferral_102809_16.07E Wild Horse Wind Expansionwrkingfile_DEM-WP(C) ENERG10C--ctn Mid-C_042010 2010GRC" xfId="2450"/>
    <cellStyle name="_DEM-WP(C) Costs not in AURORA 2006GRC_(C) WHE Proforma with ITC cash grant 10 Yr Amort_for deferral_102809_16.37E Wild Horse Expansion DeferralRevwrkingfile SF" xfId="161"/>
    <cellStyle name="_DEM-WP(C) Costs not in AURORA 2006GRC_(C) WHE Proforma with ITC cash grant 10 Yr Amort_for deferral_102809_16.37E Wild Horse Expansion DeferralRevwrkingfile SF 2" xfId="2451"/>
    <cellStyle name="_DEM-WP(C) Costs not in AURORA 2006GRC_(C) WHE Proforma with ITC cash grant 10 Yr Amort_for deferral_102809_16.37E Wild Horse Expansion DeferralRevwrkingfile SF_DEM-WP(C) ENERG10C--ctn Mid-C_042010 2010GRC" xfId="2452"/>
    <cellStyle name="_DEM-WP(C) Costs not in AURORA 2006GRC_(C) WHE Proforma with ITC cash grant 10 Yr Amort_for deferral_102809_DEM-WP(C) ENERG10C--ctn Mid-C_042010 2010GRC" xfId="2453"/>
    <cellStyle name="_DEM-WP(C) Costs not in AURORA 2006GRC_(C) WHE Proforma with ITC cash grant 10 Yr Amort_for rebuttal_120709" xfId="162"/>
    <cellStyle name="_DEM-WP(C) Costs not in AURORA 2006GRC_(C) WHE Proforma with ITC cash grant 10 Yr Amort_for rebuttal_120709 2" xfId="2454"/>
    <cellStyle name="_DEM-WP(C) Costs not in AURORA 2006GRC_(C) WHE Proforma with ITC cash grant 10 Yr Amort_for rebuttal_120709_DEM-WP(C) ENERG10C--ctn Mid-C_042010 2010GRC" xfId="2455"/>
    <cellStyle name="_DEM-WP(C) Costs not in AURORA 2006GRC_04.07E Wild Horse Wind Expansion" xfId="163"/>
    <cellStyle name="_DEM-WP(C) Costs not in AURORA 2006GRC_04.07E Wild Horse Wind Expansion 2" xfId="2456"/>
    <cellStyle name="_DEM-WP(C) Costs not in AURORA 2006GRC_04.07E Wild Horse Wind Expansion_16.07E Wild Horse Wind Expansionwrkingfile" xfId="2457"/>
    <cellStyle name="_DEM-WP(C) Costs not in AURORA 2006GRC_04.07E Wild Horse Wind Expansion_16.07E Wild Horse Wind Expansionwrkingfile 2" xfId="2458"/>
    <cellStyle name="_DEM-WP(C) Costs not in AURORA 2006GRC_04.07E Wild Horse Wind Expansion_16.07E Wild Horse Wind Expansionwrkingfile SF" xfId="2459"/>
    <cellStyle name="_DEM-WP(C) Costs not in AURORA 2006GRC_04.07E Wild Horse Wind Expansion_16.07E Wild Horse Wind Expansionwrkingfile SF 2" xfId="2460"/>
    <cellStyle name="_DEM-WP(C) Costs not in AURORA 2006GRC_04.07E Wild Horse Wind Expansion_16.07E Wild Horse Wind Expansionwrkingfile SF_DEM-WP(C) ENERG10C--ctn Mid-C_042010 2010GRC" xfId="2461"/>
    <cellStyle name="_DEM-WP(C) Costs not in AURORA 2006GRC_04.07E Wild Horse Wind Expansion_16.07E Wild Horse Wind Expansionwrkingfile_DEM-WP(C) ENERG10C--ctn Mid-C_042010 2010GRC" xfId="2462"/>
    <cellStyle name="_DEM-WP(C) Costs not in AURORA 2006GRC_04.07E Wild Horse Wind Expansion_16.37E Wild Horse Expansion DeferralRevwrkingfile SF" xfId="164"/>
    <cellStyle name="_DEM-WP(C) Costs not in AURORA 2006GRC_04.07E Wild Horse Wind Expansion_16.37E Wild Horse Expansion DeferralRevwrkingfile SF 2" xfId="2463"/>
    <cellStyle name="_DEM-WP(C) Costs not in AURORA 2006GRC_04.07E Wild Horse Wind Expansion_16.37E Wild Horse Expansion DeferralRevwrkingfile SF_DEM-WP(C) ENERG10C--ctn Mid-C_042010 2010GRC" xfId="2464"/>
    <cellStyle name="_DEM-WP(C) Costs not in AURORA 2006GRC_04.07E Wild Horse Wind Expansion_DEM-WP(C) ENERG10C--ctn Mid-C_042010 2010GRC" xfId="2465"/>
    <cellStyle name="_DEM-WP(C) Costs not in AURORA 2006GRC_16.07E Wild Horse Wind Expansionwrkingfile" xfId="2466"/>
    <cellStyle name="_DEM-WP(C) Costs not in AURORA 2006GRC_16.07E Wild Horse Wind Expansionwrkingfile 2" xfId="2467"/>
    <cellStyle name="_DEM-WP(C) Costs not in AURORA 2006GRC_16.07E Wild Horse Wind Expansionwrkingfile SF" xfId="2468"/>
    <cellStyle name="_DEM-WP(C) Costs not in AURORA 2006GRC_16.07E Wild Horse Wind Expansionwrkingfile SF 2" xfId="2469"/>
    <cellStyle name="_DEM-WP(C) Costs not in AURORA 2006GRC_16.07E Wild Horse Wind Expansionwrkingfile SF_DEM-WP(C) ENERG10C--ctn Mid-C_042010 2010GRC" xfId="2470"/>
    <cellStyle name="_DEM-WP(C) Costs not in AURORA 2006GRC_16.07E Wild Horse Wind Expansionwrkingfile_DEM-WP(C) ENERG10C--ctn Mid-C_042010 2010GRC" xfId="2471"/>
    <cellStyle name="_DEM-WP(C) Costs not in AURORA 2006GRC_16.37E Wild Horse Expansion DeferralRevwrkingfile SF" xfId="165"/>
    <cellStyle name="_DEM-WP(C) Costs not in AURORA 2006GRC_16.37E Wild Horse Expansion DeferralRevwrkingfile SF 2" xfId="2472"/>
    <cellStyle name="_DEM-WP(C) Costs not in AURORA 2006GRC_16.37E Wild Horse Expansion DeferralRevwrkingfile SF_DEM-WP(C) ENERG10C--ctn Mid-C_042010 2010GRC" xfId="2473"/>
    <cellStyle name="_DEM-WP(C) Costs not in AURORA 2006GRC_2009 GRC Compl Filing - Exhibit D" xfId="2474"/>
    <cellStyle name="_DEM-WP(C) Costs not in AURORA 2006GRC_2009 GRC Compl Filing - Exhibit D 2" xfId="2475"/>
    <cellStyle name="_DEM-WP(C) Costs not in AURORA 2006GRC_2009 GRC Compl Filing - Exhibit D_DEM-WP(C) ENERG10C--ctn Mid-C_042010 2010GRC" xfId="2476"/>
    <cellStyle name="_DEM-WP(C) Costs not in AURORA 2006GRC_4 31 Regulatory Assets and Liabilities  7 06- Exhibit D" xfId="166"/>
    <cellStyle name="_DEM-WP(C) Costs not in AURORA 2006GRC_4 31 Regulatory Assets and Liabilities  7 06- Exhibit D 2" xfId="2477"/>
    <cellStyle name="_DEM-WP(C) Costs not in AURORA 2006GRC_4 31 Regulatory Assets and Liabilities  7 06- Exhibit D_DEM-WP(C) ENERG10C--ctn Mid-C_042010 2010GRC" xfId="2478"/>
    <cellStyle name="_DEM-WP(C) Costs not in AURORA 2006GRC_4 31 Regulatory Assets and Liabilities  7 06- Exhibit D_NIM Summary" xfId="2479"/>
    <cellStyle name="_DEM-WP(C) Costs not in AURORA 2006GRC_4 31 Regulatory Assets and Liabilities  7 06- Exhibit D_NIM Summary 2" xfId="2480"/>
    <cellStyle name="_DEM-WP(C) Costs not in AURORA 2006GRC_4 31 Regulatory Assets and Liabilities  7 06- Exhibit D_NIM Summary_DEM-WP(C) ENERG10C--ctn Mid-C_042010 2010GRC" xfId="2481"/>
    <cellStyle name="_DEM-WP(C) Costs not in AURORA 2006GRC_4 31E Reg Asset  Liab and EXH D" xfId="2482"/>
    <cellStyle name="_DEM-WP(C) Costs not in AURORA 2006GRC_4 31E Reg Asset  Liab and EXH D _ Aug 10 Filing (2)" xfId="2483"/>
    <cellStyle name="_DEM-WP(C) Costs not in AURORA 2006GRC_4 31E Reg Asset  Liab and EXH D _ Aug 10 Filing (2) 2" xfId="2484"/>
    <cellStyle name="_DEM-WP(C) Costs not in AURORA 2006GRC_4 31E Reg Asset  Liab and EXH D 2" xfId="2485"/>
    <cellStyle name="_DEM-WP(C) Costs not in AURORA 2006GRC_4 31E Reg Asset  Liab and EXH D 3" xfId="2486"/>
    <cellStyle name="_DEM-WP(C) Costs not in AURORA 2006GRC_4 32 Regulatory Assets and Liabilities  7 06- Exhibit D" xfId="167"/>
    <cellStyle name="_DEM-WP(C) Costs not in AURORA 2006GRC_4 32 Regulatory Assets and Liabilities  7 06- Exhibit D 2" xfId="2487"/>
    <cellStyle name="_DEM-WP(C) Costs not in AURORA 2006GRC_4 32 Regulatory Assets and Liabilities  7 06- Exhibit D_DEM-WP(C) ENERG10C--ctn Mid-C_042010 2010GRC" xfId="2488"/>
    <cellStyle name="_DEM-WP(C) Costs not in AURORA 2006GRC_4 32 Regulatory Assets and Liabilities  7 06- Exhibit D_NIM Summary" xfId="2489"/>
    <cellStyle name="_DEM-WP(C) Costs not in AURORA 2006GRC_4 32 Regulatory Assets and Liabilities  7 06- Exhibit D_NIM Summary 2" xfId="2490"/>
    <cellStyle name="_DEM-WP(C) Costs not in AURORA 2006GRC_4 32 Regulatory Assets and Liabilities  7 06- Exhibit D_NIM Summary_DEM-WP(C) ENERG10C--ctn Mid-C_042010 2010GRC" xfId="2491"/>
    <cellStyle name="_DEM-WP(C) Costs not in AURORA 2006GRC_AURORA Total New" xfId="2492"/>
    <cellStyle name="_DEM-WP(C) Costs not in AURORA 2006GRC_AURORA Total New 2" xfId="2493"/>
    <cellStyle name="_DEM-WP(C) Costs not in AURORA 2006GRC_Book1" xfId="2494"/>
    <cellStyle name="_DEM-WP(C) Costs not in AURORA 2006GRC_Book2" xfId="168"/>
    <cellStyle name="_DEM-WP(C) Costs not in AURORA 2006GRC_Book2 2" xfId="2495"/>
    <cellStyle name="_DEM-WP(C) Costs not in AURORA 2006GRC_Book2_Adj Bench DR 3 for Initial Briefs (Electric)" xfId="2496"/>
    <cellStyle name="_DEM-WP(C) Costs not in AURORA 2006GRC_Book2_Adj Bench DR 3 for Initial Briefs (Electric) 2" xfId="2497"/>
    <cellStyle name="_DEM-WP(C) Costs not in AURORA 2006GRC_Book2_Adj Bench DR 3 for Initial Briefs (Electric)_DEM-WP(C) ENERG10C--ctn Mid-C_042010 2010GRC" xfId="2498"/>
    <cellStyle name="_DEM-WP(C) Costs not in AURORA 2006GRC_Book2_DEM-WP(C) ENERG10C--ctn Mid-C_042010 2010GRC" xfId="2499"/>
    <cellStyle name="_DEM-WP(C) Costs not in AURORA 2006GRC_Book2_Electric Rev Req Model (2009 GRC) Rebuttal" xfId="2500"/>
    <cellStyle name="_DEM-WP(C) Costs not in AURORA 2006GRC_Book2_Electric Rev Req Model (2009 GRC) Rebuttal REmoval of New  WH Solar AdjustMI" xfId="2501"/>
    <cellStyle name="_DEM-WP(C) Costs not in AURORA 2006GRC_Book2_Electric Rev Req Model (2009 GRC) Rebuttal REmoval of New  WH Solar AdjustMI 2" xfId="2502"/>
    <cellStyle name="_DEM-WP(C) Costs not in AURORA 2006GRC_Book2_Electric Rev Req Model (2009 GRC) Rebuttal REmoval of New  WH Solar AdjustMI_DEM-WP(C) ENERG10C--ctn Mid-C_042010 2010GRC" xfId="2503"/>
    <cellStyle name="_DEM-WP(C) Costs not in AURORA 2006GRC_Book2_Electric Rev Req Model (2009 GRC) Revised 01-18-2010" xfId="2504"/>
    <cellStyle name="_DEM-WP(C) Costs not in AURORA 2006GRC_Book2_Electric Rev Req Model (2009 GRC) Revised 01-18-2010 2" xfId="2505"/>
    <cellStyle name="_DEM-WP(C) Costs not in AURORA 2006GRC_Book2_Electric Rev Req Model (2009 GRC) Revised 01-18-2010_DEM-WP(C) ENERG10C--ctn Mid-C_042010 2010GRC" xfId="2506"/>
    <cellStyle name="_DEM-WP(C) Costs not in AURORA 2006GRC_Book2_Final Order Electric EXHIBIT A-1" xfId="2507"/>
    <cellStyle name="_DEM-WP(C) Costs not in AURORA 2006GRC_Book4" xfId="169"/>
    <cellStyle name="_DEM-WP(C) Costs not in AURORA 2006GRC_Book4 2" xfId="2508"/>
    <cellStyle name="_DEM-WP(C) Costs not in AURORA 2006GRC_Book4_DEM-WP(C) ENERG10C--ctn Mid-C_042010 2010GRC" xfId="2509"/>
    <cellStyle name="_DEM-WP(C) Costs not in AURORA 2006GRC_Book9" xfId="170"/>
    <cellStyle name="_DEM-WP(C) Costs not in AURORA 2006GRC_Book9 2" xfId="2510"/>
    <cellStyle name="_DEM-WP(C) Costs not in AURORA 2006GRC_Book9_DEM-WP(C) ENERG10C--ctn Mid-C_042010 2010GRC" xfId="2511"/>
    <cellStyle name="_DEM-WP(C) Costs not in AURORA 2006GRC_Chelan PUD Power Costs (8-10)" xfId="2512"/>
    <cellStyle name="_DEM-WP(C) Costs not in AURORA 2006GRC_DEM-WP(C) Chelan Power Costs" xfId="2513"/>
    <cellStyle name="_DEM-WP(C) Costs not in AURORA 2006GRC_DEM-WP(C) Chelan Power Costs 2" xfId="2514"/>
    <cellStyle name="_DEM-WP(C) Costs not in AURORA 2006GRC_DEM-WP(C) ENERG10C--ctn Mid-C_042010 2010GRC" xfId="2515"/>
    <cellStyle name="_DEM-WP(C) Costs not in AURORA 2006GRC_DEM-WP(C) Gas Transport 2010GRC" xfId="2516"/>
    <cellStyle name="_DEM-WP(C) Costs not in AURORA 2006GRC_DEM-WP(C) Gas Transport 2010GRC 2" xfId="2517"/>
    <cellStyle name="_DEM-WP(C) Costs not in AURORA 2006GRC_LSRWEP LGIA like Acctg Petition Aug 2010" xfId="2518"/>
    <cellStyle name="_DEM-WP(C) Costs not in AURORA 2006GRC_NIM Summary" xfId="2519"/>
    <cellStyle name="_DEM-WP(C) Costs not in AURORA 2006GRC_NIM Summary 09GRC" xfId="2520"/>
    <cellStyle name="_DEM-WP(C) Costs not in AURORA 2006GRC_NIM Summary 09GRC 2" xfId="2521"/>
    <cellStyle name="_DEM-WP(C) Costs not in AURORA 2006GRC_NIM Summary 09GRC_DEM-WP(C) ENERG10C--ctn Mid-C_042010 2010GRC" xfId="2522"/>
    <cellStyle name="_DEM-WP(C) Costs not in AURORA 2006GRC_NIM Summary 2" xfId="2523"/>
    <cellStyle name="_DEM-WP(C) Costs not in AURORA 2006GRC_NIM Summary 3" xfId="2524"/>
    <cellStyle name="_DEM-WP(C) Costs not in AURORA 2006GRC_NIM Summary 4" xfId="2525"/>
    <cellStyle name="_DEM-WP(C) Costs not in AURORA 2006GRC_NIM Summary 5" xfId="2526"/>
    <cellStyle name="_DEM-WP(C) Costs not in AURORA 2006GRC_NIM Summary 6" xfId="2527"/>
    <cellStyle name="_DEM-WP(C) Costs not in AURORA 2006GRC_NIM Summary 7" xfId="2528"/>
    <cellStyle name="_DEM-WP(C) Costs not in AURORA 2006GRC_NIM Summary 8" xfId="2529"/>
    <cellStyle name="_DEM-WP(C) Costs not in AURORA 2006GRC_NIM Summary 9" xfId="2530"/>
    <cellStyle name="_DEM-WP(C) Costs not in AURORA 2006GRC_NIM Summary_DEM-WP(C) ENERG10C--ctn Mid-C_042010 2010GRC" xfId="2531"/>
    <cellStyle name="_DEM-WP(C) Costs not in AURORA 2006GRC_PCA 9 -  Exhibit D April 2010 (3)" xfId="2532"/>
    <cellStyle name="_DEM-WP(C) Costs not in AURORA 2006GRC_PCA 9 -  Exhibit D April 2010 (3) 2" xfId="2533"/>
    <cellStyle name="_DEM-WP(C) Costs not in AURORA 2006GRC_PCA 9 -  Exhibit D April 2010 (3)_DEM-WP(C) ENERG10C--ctn Mid-C_042010 2010GRC" xfId="2534"/>
    <cellStyle name="_DEM-WP(C) Costs not in AURORA 2006GRC_Power Costs - Comparison bx Rbtl-Staff-Jt-PC" xfId="171"/>
    <cellStyle name="_DEM-WP(C) Costs not in AURORA 2006GRC_Power Costs - Comparison bx Rbtl-Staff-Jt-PC 2" xfId="2535"/>
    <cellStyle name="_DEM-WP(C) Costs not in AURORA 2006GRC_Power Costs - Comparison bx Rbtl-Staff-Jt-PC_Adj Bench DR 3 for Initial Briefs (Electric)" xfId="2536"/>
    <cellStyle name="_DEM-WP(C) Costs not in AURORA 2006GRC_Power Costs - Comparison bx Rbtl-Staff-Jt-PC_Adj Bench DR 3 for Initial Briefs (Electric) 2" xfId="2537"/>
    <cellStyle name="_DEM-WP(C) Costs not in AURORA 2006GRC_Power Costs - Comparison bx Rbtl-Staff-Jt-PC_Adj Bench DR 3 for Initial Briefs (Electric)_DEM-WP(C) ENERG10C--ctn Mid-C_042010 2010GRC" xfId="2538"/>
    <cellStyle name="_DEM-WP(C) Costs not in AURORA 2006GRC_Power Costs - Comparison bx Rbtl-Staff-Jt-PC_DEM-WP(C) ENERG10C--ctn Mid-C_042010 2010GRC" xfId="2539"/>
    <cellStyle name="_DEM-WP(C) Costs not in AURORA 2006GRC_Power Costs - Comparison bx Rbtl-Staff-Jt-PC_Electric Rev Req Model (2009 GRC) Rebuttal" xfId="2540"/>
    <cellStyle name="_DEM-WP(C) Costs not in AURORA 2006GRC_Power Costs - Comparison bx Rbtl-Staff-Jt-PC_Electric Rev Req Model (2009 GRC) Rebuttal REmoval of New  WH Solar AdjustMI" xfId="2541"/>
    <cellStyle name="_DEM-WP(C) Costs not in AURORA 2006GRC_Power Costs - Comparison bx Rbtl-Staff-Jt-PC_Electric Rev Req Model (2009 GRC) Rebuttal REmoval of New  WH Solar AdjustMI 2" xfId="2542"/>
    <cellStyle name="_DEM-WP(C) Costs not in AURORA 2006GRC_Power Costs - Comparison bx Rbtl-Staff-Jt-PC_Electric Rev Req Model (2009 GRC) Rebuttal REmoval of New  WH Solar AdjustMI_DEM-WP(C) ENERG10C--ctn Mid-C_042010 2010GRC" xfId="2543"/>
    <cellStyle name="_DEM-WP(C) Costs not in AURORA 2006GRC_Power Costs - Comparison bx Rbtl-Staff-Jt-PC_Electric Rev Req Model (2009 GRC) Revised 01-18-2010" xfId="2544"/>
    <cellStyle name="_DEM-WP(C) Costs not in AURORA 2006GRC_Power Costs - Comparison bx Rbtl-Staff-Jt-PC_Electric Rev Req Model (2009 GRC) Revised 01-18-2010 2" xfId="2545"/>
    <cellStyle name="_DEM-WP(C) Costs not in AURORA 2006GRC_Power Costs - Comparison bx Rbtl-Staff-Jt-PC_Electric Rev Req Model (2009 GRC) Revised 01-18-2010_DEM-WP(C) ENERG10C--ctn Mid-C_042010 2010GRC" xfId="2546"/>
    <cellStyle name="_DEM-WP(C) Costs not in AURORA 2006GRC_Power Costs - Comparison bx Rbtl-Staff-Jt-PC_Final Order Electric EXHIBIT A-1" xfId="2547"/>
    <cellStyle name="_DEM-WP(C) Costs not in AURORA 2006GRC_Rebuttal Power Costs" xfId="172"/>
    <cellStyle name="_DEM-WP(C) Costs not in AURORA 2006GRC_Rebuttal Power Costs 2" xfId="2548"/>
    <cellStyle name="_DEM-WP(C) Costs not in AURORA 2006GRC_Rebuttal Power Costs_Adj Bench DR 3 for Initial Briefs (Electric)" xfId="2549"/>
    <cellStyle name="_DEM-WP(C) Costs not in AURORA 2006GRC_Rebuttal Power Costs_Adj Bench DR 3 for Initial Briefs (Electric) 2" xfId="2550"/>
    <cellStyle name="_DEM-WP(C) Costs not in AURORA 2006GRC_Rebuttal Power Costs_Adj Bench DR 3 for Initial Briefs (Electric)_DEM-WP(C) ENERG10C--ctn Mid-C_042010 2010GRC" xfId="2551"/>
    <cellStyle name="_DEM-WP(C) Costs not in AURORA 2006GRC_Rebuttal Power Costs_DEM-WP(C) ENERG10C--ctn Mid-C_042010 2010GRC" xfId="2552"/>
    <cellStyle name="_DEM-WP(C) Costs not in AURORA 2006GRC_Rebuttal Power Costs_Electric Rev Req Model (2009 GRC) Rebuttal" xfId="2553"/>
    <cellStyle name="_DEM-WP(C) Costs not in AURORA 2006GRC_Rebuttal Power Costs_Electric Rev Req Model (2009 GRC) Rebuttal REmoval of New  WH Solar AdjustMI" xfId="2554"/>
    <cellStyle name="_DEM-WP(C) Costs not in AURORA 2006GRC_Rebuttal Power Costs_Electric Rev Req Model (2009 GRC) Rebuttal REmoval of New  WH Solar AdjustMI 2" xfId="2555"/>
    <cellStyle name="_DEM-WP(C) Costs not in AURORA 2006GRC_Rebuttal Power Costs_Electric Rev Req Model (2009 GRC) Rebuttal REmoval of New  WH Solar AdjustMI_DEM-WP(C) ENERG10C--ctn Mid-C_042010 2010GRC" xfId="2556"/>
    <cellStyle name="_DEM-WP(C) Costs not in AURORA 2006GRC_Rebuttal Power Costs_Electric Rev Req Model (2009 GRC) Revised 01-18-2010" xfId="2557"/>
    <cellStyle name="_DEM-WP(C) Costs not in AURORA 2006GRC_Rebuttal Power Costs_Electric Rev Req Model (2009 GRC) Revised 01-18-2010 2" xfId="2558"/>
    <cellStyle name="_DEM-WP(C) Costs not in AURORA 2006GRC_Rebuttal Power Costs_Electric Rev Req Model (2009 GRC) Revised 01-18-2010_DEM-WP(C) ENERG10C--ctn Mid-C_042010 2010GRC" xfId="2559"/>
    <cellStyle name="_DEM-WP(C) Costs not in AURORA 2006GRC_Rebuttal Power Costs_Final Order Electric EXHIBIT A-1" xfId="2560"/>
    <cellStyle name="_DEM-WP(C) Costs not in AURORA 2006GRC_Transmission Workbook for May BOD" xfId="2561"/>
    <cellStyle name="_DEM-WP(C) Costs not in AURORA 2006GRC_Transmission Workbook for May BOD 2" xfId="2562"/>
    <cellStyle name="_DEM-WP(C) Costs not in AURORA 2006GRC_Transmission Workbook for May BOD_DEM-WP(C) ENERG10C--ctn Mid-C_042010 2010GRC" xfId="2563"/>
    <cellStyle name="_DEM-WP(C) Costs not in AURORA 2006GRC_Wind Integration 10GRC" xfId="2564"/>
    <cellStyle name="_DEM-WP(C) Costs not in AURORA 2006GRC_Wind Integration 10GRC 2" xfId="2565"/>
    <cellStyle name="_DEM-WP(C) Costs not in AURORA 2006GRC_Wind Integration 10GRC_DEM-WP(C) ENERG10C--ctn Mid-C_042010 2010GRC" xfId="2566"/>
    <cellStyle name="_DEM-WP(C) Costs not in AURORA 2007GRC" xfId="173"/>
    <cellStyle name="_DEM-WP(C) Costs not in AURORA 2007GRC 2" xfId="2567"/>
    <cellStyle name="_DEM-WP(C) Costs not in AURORA 2007GRC 2 2" xfId="2568"/>
    <cellStyle name="_DEM-WP(C) Costs not in AURORA 2007GRC Update" xfId="2569"/>
    <cellStyle name="_DEM-WP(C) Costs not in AURORA 2007GRC Update 2" xfId="2570"/>
    <cellStyle name="_DEM-WP(C) Costs not in AURORA 2007GRC Update_DEM-WP(C) ENERG10C--ctn Mid-C_042010 2010GRC" xfId="2571"/>
    <cellStyle name="_DEM-WP(C) Costs not in AURORA 2007GRC Update_NIM Summary" xfId="2572"/>
    <cellStyle name="_DEM-WP(C) Costs not in AURORA 2007GRC Update_NIM Summary 2" xfId="2573"/>
    <cellStyle name="_DEM-WP(C) Costs not in AURORA 2007GRC Update_NIM Summary_DEM-WP(C) ENERG10C--ctn Mid-C_042010 2010GRC" xfId="2574"/>
    <cellStyle name="_DEM-WP(C) Costs not in AURORA 2007GRC_16.37E Wild Horse Expansion DeferralRevwrkingfile SF" xfId="174"/>
    <cellStyle name="_DEM-WP(C) Costs not in AURORA 2007GRC_16.37E Wild Horse Expansion DeferralRevwrkingfile SF 2" xfId="2575"/>
    <cellStyle name="_DEM-WP(C) Costs not in AURORA 2007GRC_16.37E Wild Horse Expansion DeferralRevwrkingfile SF_DEM-WP(C) ENERG10C--ctn Mid-C_042010 2010GRC" xfId="2576"/>
    <cellStyle name="_DEM-WP(C) Costs not in AURORA 2007GRC_2009 GRC Compl Filing - Exhibit D" xfId="2577"/>
    <cellStyle name="_DEM-WP(C) Costs not in AURORA 2007GRC_2009 GRC Compl Filing - Exhibit D 2" xfId="2578"/>
    <cellStyle name="_DEM-WP(C) Costs not in AURORA 2007GRC_2009 GRC Compl Filing - Exhibit D_DEM-WP(C) ENERG10C--ctn Mid-C_042010 2010GRC" xfId="2579"/>
    <cellStyle name="_DEM-WP(C) Costs not in AURORA 2007GRC_Adj Bench DR 3 for Initial Briefs (Electric)" xfId="2580"/>
    <cellStyle name="_DEM-WP(C) Costs not in AURORA 2007GRC_Adj Bench DR 3 for Initial Briefs (Electric) 2" xfId="2581"/>
    <cellStyle name="_DEM-WP(C) Costs not in AURORA 2007GRC_Adj Bench DR 3 for Initial Briefs (Electric)_DEM-WP(C) ENERG10C--ctn Mid-C_042010 2010GRC" xfId="2582"/>
    <cellStyle name="_DEM-WP(C) Costs not in AURORA 2007GRC_Book2" xfId="175"/>
    <cellStyle name="_DEM-WP(C) Costs not in AURORA 2007GRC_Book2 2" xfId="2583"/>
    <cellStyle name="_DEM-WP(C) Costs not in AURORA 2007GRC_Book2_DEM-WP(C) ENERG10C--ctn Mid-C_042010 2010GRC" xfId="2584"/>
    <cellStyle name="_DEM-WP(C) Costs not in AURORA 2007GRC_Book4" xfId="176"/>
    <cellStyle name="_DEM-WP(C) Costs not in AURORA 2007GRC_Book4 2" xfId="2585"/>
    <cellStyle name="_DEM-WP(C) Costs not in AURORA 2007GRC_Book4_DEM-WP(C) ENERG10C--ctn Mid-C_042010 2010GRC" xfId="2586"/>
    <cellStyle name="_DEM-WP(C) Costs not in AURORA 2007GRC_DEM-WP(C) ENERG10C--ctn Mid-C_042010 2010GRC" xfId="2587"/>
    <cellStyle name="_DEM-WP(C) Costs not in AURORA 2007GRC_Electric Rev Req Model (2009 GRC) " xfId="177"/>
    <cellStyle name="_DEM-WP(C) Costs not in AURORA 2007GRC_Electric Rev Req Model (2009 GRC)  2" xfId="2588"/>
    <cellStyle name="_DEM-WP(C) Costs not in AURORA 2007GRC_Electric Rev Req Model (2009 GRC) _DEM-WP(C) ENERG10C--ctn Mid-C_042010 2010GRC" xfId="2589"/>
    <cellStyle name="_DEM-WP(C) Costs not in AURORA 2007GRC_Electric Rev Req Model (2009 GRC) Rebuttal" xfId="2590"/>
    <cellStyle name="_DEM-WP(C) Costs not in AURORA 2007GRC_Electric Rev Req Model (2009 GRC) Rebuttal REmoval of New  WH Solar AdjustMI" xfId="2591"/>
    <cellStyle name="_DEM-WP(C) Costs not in AURORA 2007GRC_Electric Rev Req Model (2009 GRC) Rebuttal REmoval of New  WH Solar AdjustMI 2" xfId="2592"/>
    <cellStyle name="_DEM-WP(C) Costs not in AURORA 2007GRC_Electric Rev Req Model (2009 GRC) Rebuttal REmoval of New  WH Solar AdjustMI_DEM-WP(C) ENERG10C--ctn Mid-C_042010 2010GRC" xfId="2593"/>
    <cellStyle name="_DEM-WP(C) Costs not in AURORA 2007GRC_Electric Rev Req Model (2009 GRC) Revised 01-18-2010" xfId="2594"/>
    <cellStyle name="_DEM-WP(C) Costs not in AURORA 2007GRC_Electric Rev Req Model (2009 GRC) Revised 01-18-2010 2" xfId="2595"/>
    <cellStyle name="_DEM-WP(C) Costs not in AURORA 2007GRC_Electric Rev Req Model (2009 GRC) Revised 01-18-2010_DEM-WP(C) ENERG10C--ctn Mid-C_042010 2010GRC" xfId="2596"/>
    <cellStyle name="_DEM-WP(C) Costs not in AURORA 2007GRC_Final Order Electric EXHIBIT A-1" xfId="2597"/>
    <cellStyle name="_DEM-WP(C) Costs not in AURORA 2007GRC_NIM Summary" xfId="2598"/>
    <cellStyle name="_DEM-WP(C) Costs not in AURORA 2007GRC_NIM Summary 2" xfId="2599"/>
    <cellStyle name="_DEM-WP(C) Costs not in AURORA 2007GRC_NIM Summary_DEM-WP(C) ENERG10C--ctn Mid-C_042010 2010GRC" xfId="2600"/>
    <cellStyle name="_DEM-WP(C) Costs not in AURORA 2007GRC_NIM+O&amp;M Monthly" xfId="2601"/>
    <cellStyle name="_DEM-WP(C) Costs not in AURORA 2007GRC_Power Costs - Comparison bx Rbtl-Staff-Jt-PC" xfId="178"/>
    <cellStyle name="_DEM-WP(C) Costs not in AURORA 2007GRC_Power Costs - Comparison bx Rbtl-Staff-Jt-PC 2" xfId="2602"/>
    <cellStyle name="_DEM-WP(C) Costs not in AURORA 2007GRC_Power Costs - Comparison bx Rbtl-Staff-Jt-PC_DEM-WP(C) ENERG10C--ctn Mid-C_042010 2010GRC" xfId="2603"/>
    <cellStyle name="_DEM-WP(C) Costs not in AURORA 2007GRC_Rebuttal Power Costs" xfId="179"/>
    <cellStyle name="_DEM-WP(C) Costs not in AURORA 2007GRC_Rebuttal Power Costs 2" xfId="2604"/>
    <cellStyle name="_DEM-WP(C) Costs not in AURORA 2007GRC_Rebuttal Power Costs_DEM-WP(C) ENERG10C--ctn Mid-C_042010 2010GRC" xfId="2605"/>
    <cellStyle name="_DEM-WP(C) Costs not in AURORA 2007GRC_TENASKA REGULATORY ASSET" xfId="2606"/>
    <cellStyle name="_DEM-WP(C) Costs not in AURORA 2007PCORC" xfId="2607"/>
    <cellStyle name="_DEM-WP(C) Costs not in AURORA 2007PCORC 2" xfId="2608"/>
    <cellStyle name="_DEM-WP(C) Costs not in AURORA 2007PCORC_Chelan PUD Power Costs (8-10)" xfId="2609"/>
    <cellStyle name="_DEM-WP(C) Costs not in AURORA 2007PCORC_DEM-WP(C) ENERG10C--ctn Mid-C_042010 2010GRC" xfId="2610"/>
    <cellStyle name="_DEM-WP(C) Costs not in AURORA 2007PCORC_NIM Summary" xfId="2611"/>
    <cellStyle name="_DEM-WP(C) Costs not in AURORA 2007PCORC_NIM Summary 2" xfId="2612"/>
    <cellStyle name="_DEM-WP(C) Costs not in AURORA 2007PCORC_NIM Summary_DEM-WP(C) ENERG10C--ctn Mid-C_042010 2010GRC" xfId="2613"/>
    <cellStyle name="_DEM-WP(C) Costs not in AURORA 2007PCORC-5.07Update" xfId="180"/>
    <cellStyle name="_DEM-WP(C) Costs not in AURORA 2007PCORC-5.07Update 2" xfId="2614"/>
    <cellStyle name="_DEM-WP(C) Costs not in AURORA 2007PCORC-5.07Update 2 2" xfId="2615"/>
    <cellStyle name="_DEM-WP(C) Costs not in AURORA 2007PCORC-5.07Update 3" xfId="2616"/>
    <cellStyle name="_DEM-WP(C) Costs not in AURORA 2007PCORC-5.07Update_16.37E Wild Horse Expansion DeferralRevwrkingfile SF" xfId="181"/>
    <cellStyle name="_DEM-WP(C) Costs not in AURORA 2007PCORC-5.07Update_16.37E Wild Horse Expansion DeferralRevwrkingfile SF 2" xfId="2617"/>
    <cellStyle name="_DEM-WP(C) Costs not in AURORA 2007PCORC-5.07Update_16.37E Wild Horse Expansion DeferralRevwrkingfile SF_DEM-WP(C) ENERG10C--ctn Mid-C_042010 2010GRC" xfId="2618"/>
    <cellStyle name="_DEM-WP(C) Costs not in AURORA 2007PCORC-5.07Update_2009 GRC Compl Filing - Exhibit D" xfId="2619"/>
    <cellStyle name="_DEM-WP(C) Costs not in AURORA 2007PCORC-5.07Update_2009 GRC Compl Filing - Exhibit D 2" xfId="2620"/>
    <cellStyle name="_DEM-WP(C) Costs not in AURORA 2007PCORC-5.07Update_2009 GRC Compl Filing - Exhibit D_DEM-WP(C) ENERG10C--ctn Mid-C_042010 2010GRC" xfId="2621"/>
    <cellStyle name="_DEM-WP(C) Costs not in AURORA 2007PCORC-5.07Update_Adj Bench DR 3 for Initial Briefs (Electric)" xfId="2622"/>
    <cellStyle name="_DEM-WP(C) Costs not in AURORA 2007PCORC-5.07Update_Adj Bench DR 3 for Initial Briefs (Electric) 2" xfId="2623"/>
    <cellStyle name="_DEM-WP(C) Costs not in AURORA 2007PCORC-5.07Update_Adj Bench DR 3 for Initial Briefs (Electric)_DEM-WP(C) ENERG10C--ctn Mid-C_042010 2010GRC" xfId="2624"/>
    <cellStyle name="_DEM-WP(C) Costs not in AURORA 2007PCORC-5.07Update_Book1" xfId="2625"/>
    <cellStyle name="_DEM-WP(C) Costs not in AURORA 2007PCORC-5.07Update_Book2" xfId="182"/>
    <cellStyle name="_DEM-WP(C) Costs not in AURORA 2007PCORC-5.07Update_Book2 2" xfId="2626"/>
    <cellStyle name="_DEM-WP(C) Costs not in AURORA 2007PCORC-5.07Update_Book2_DEM-WP(C) ENERG10C--ctn Mid-C_042010 2010GRC" xfId="2627"/>
    <cellStyle name="_DEM-WP(C) Costs not in AURORA 2007PCORC-5.07Update_Book4" xfId="183"/>
    <cellStyle name="_DEM-WP(C) Costs not in AURORA 2007PCORC-5.07Update_Book4 2" xfId="2628"/>
    <cellStyle name="_DEM-WP(C) Costs not in AURORA 2007PCORC-5.07Update_Book4_DEM-WP(C) ENERG10C--ctn Mid-C_042010 2010GRC" xfId="2629"/>
    <cellStyle name="_DEM-WP(C) Costs not in AURORA 2007PCORC-5.07Update_Chelan PUD Power Costs (8-10)" xfId="2630"/>
    <cellStyle name="_DEM-WP(C) Costs not in AURORA 2007PCORC-5.07Update_Confidential Material" xfId="2631"/>
    <cellStyle name="_DEM-WP(C) Costs not in AURORA 2007PCORC-5.07Update_DEM-WP(C) Colstrip 12 Coal Cost Forecast 2010GRC" xfId="2632"/>
    <cellStyle name="_DEM-WP(C) Costs not in AURORA 2007PCORC-5.07Update_DEM-WP(C) ENERG10C--ctn Mid-C_042010 2010GRC" xfId="2633"/>
    <cellStyle name="_DEM-WP(C) Costs not in AURORA 2007PCORC-5.07Update_DEM-WP(C) Production O&amp;M 2009GRC Rebuttal" xfId="184"/>
    <cellStyle name="_DEM-WP(C) Costs not in AURORA 2007PCORC-5.07Update_DEM-WP(C) Production O&amp;M 2009GRC Rebuttal 2" xfId="2634"/>
    <cellStyle name="_DEM-WP(C) Costs not in AURORA 2007PCORC-5.07Update_DEM-WP(C) Production O&amp;M 2009GRC Rebuttal_Adj Bench DR 3 for Initial Briefs (Electric)" xfId="2635"/>
    <cellStyle name="_DEM-WP(C) Costs not in AURORA 2007PCORC-5.07Update_DEM-WP(C) Production O&amp;M 2009GRC Rebuttal_Adj Bench DR 3 for Initial Briefs (Electric) 2" xfId="2636"/>
    <cellStyle name="_DEM-WP(C) Costs not in AURORA 2007PCORC-5.07Update_DEM-WP(C) Production O&amp;M 2009GRC Rebuttal_Adj Bench DR 3 for Initial Briefs (Electric)_DEM-WP(C) ENERG10C--ctn Mid-C_042010 2010GRC" xfId="2637"/>
    <cellStyle name="_DEM-WP(C) Costs not in AURORA 2007PCORC-5.07Update_DEM-WP(C) Production O&amp;M 2009GRC Rebuttal_Book2" xfId="185"/>
    <cellStyle name="_DEM-WP(C) Costs not in AURORA 2007PCORC-5.07Update_DEM-WP(C) Production O&amp;M 2009GRC Rebuttal_Book2 2" xfId="2638"/>
    <cellStyle name="_DEM-WP(C) Costs not in AURORA 2007PCORC-5.07Update_DEM-WP(C) Production O&amp;M 2009GRC Rebuttal_Book2_Adj Bench DR 3 for Initial Briefs (Electric)" xfId="2639"/>
    <cellStyle name="_DEM-WP(C) Costs not in AURORA 2007PCORC-5.07Update_DEM-WP(C) Production O&amp;M 2009GRC Rebuttal_Book2_Adj Bench DR 3 for Initial Briefs (Electric) 2" xfId="2640"/>
    <cellStyle name="_DEM-WP(C) Costs not in AURORA 2007PCORC-5.07Update_DEM-WP(C) Production O&amp;M 2009GRC Rebuttal_Book2_Adj Bench DR 3 for Initial Briefs (Electric)_DEM-WP(C) ENERG10C--ctn Mid-C_042010 2010GRC" xfId="2641"/>
    <cellStyle name="_DEM-WP(C) Costs not in AURORA 2007PCORC-5.07Update_DEM-WP(C) Production O&amp;M 2009GRC Rebuttal_Book2_DEM-WP(C) ENERG10C--ctn Mid-C_042010 2010GRC" xfId="2642"/>
    <cellStyle name="_DEM-WP(C) Costs not in AURORA 2007PCORC-5.07Update_DEM-WP(C) Production O&amp;M 2009GRC Rebuttal_Book2_Electric Rev Req Model (2009 GRC) Rebuttal" xfId="2643"/>
    <cellStyle name="_DEM-WP(C) Costs not in AURORA 2007PCORC-5.07Update_DEM-WP(C) Production O&amp;M 2009GRC Rebuttal_Book2_Electric Rev Req Model (2009 GRC) Rebuttal REmoval of New  WH Solar AdjustMI" xfId="2644"/>
    <cellStyle name="_DEM-WP(C) Costs not in AURORA 2007PCORC-5.07Update_DEM-WP(C) Production O&amp;M 2009GRC Rebuttal_Book2_Electric Rev Req Model (2009 GRC) Rebuttal REmoval of New  WH Solar AdjustMI 2" xfId="2645"/>
    <cellStyle name="_DEM-WP(C) Costs not in AURORA 2007PCORC-5.07Update_DEM-WP(C) Production O&amp;M 2009GRC Rebuttal_Book2_Electric Rev Req Model (2009 GRC) Rebuttal REmoval of New  WH Solar AdjustMI_DEM-WP(C) ENERG10C--ctn Mid-C_042010 2010GRC" xfId="2646"/>
    <cellStyle name="_DEM-WP(C) Costs not in AURORA 2007PCORC-5.07Update_DEM-WP(C) Production O&amp;M 2009GRC Rebuttal_Book2_Electric Rev Req Model (2009 GRC) Revised 01-18-2010" xfId="2647"/>
    <cellStyle name="_DEM-WP(C) Costs not in AURORA 2007PCORC-5.07Update_DEM-WP(C) Production O&amp;M 2009GRC Rebuttal_Book2_Electric Rev Req Model (2009 GRC) Revised 01-18-2010 2" xfId="2648"/>
    <cellStyle name="_DEM-WP(C) Costs not in AURORA 2007PCORC-5.07Update_DEM-WP(C) Production O&amp;M 2009GRC Rebuttal_Book2_Electric Rev Req Model (2009 GRC) Revised 01-18-2010_DEM-WP(C) ENERG10C--ctn Mid-C_042010 2010GRC" xfId="2649"/>
    <cellStyle name="_DEM-WP(C) Costs not in AURORA 2007PCORC-5.07Update_DEM-WP(C) Production O&amp;M 2009GRC Rebuttal_Book2_Final Order Electric EXHIBIT A-1" xfId="2650"/>
    <cellStyle name="_DEM-WP(C) Costs not in AURORA 2007PCORC-5.07Update_DEM-WP(C) Production O&amp;M 2009GRC Rebuttal_DEM-WP(C) ENERG10C--ctn Mid-C_042010 2010GRC" xfId="2651"/>
    <cellStyle name="_DEM-WP(C) Costs not in AURORA 2007PCORC-5.07Update_DEM-WP(C) Production O&amp;M 2009GRC Rebuttal_Electric Rev Req Model (2009 GRC) Rebuttal" xfId="2652"/>
    <cellStyle name="_DEM-WP(C) Costs not in AURORA 2007PCORC-5.07Update_DEM-WP(C) Production O&amp;M 2009GRC Rebuttal_Electric Rev Req Model (2009 GRC) Rebuttal REmoval of New  WH Solar AdjustMI" xfId="2653"/>
    <cellStyle name="_DEM-WP(C) Costs not in AURORA 2007PCORC-5.07Update_DEM-WP(C) Production O&amp;M 2009GRC Rebuttal_Electric Rev Req Model (2009 GRC) Rebuttal REmoval of New  WH Solar AdjustMI 2" xfId="2654"/>
    <cellStyle name="_DEM-WP(C) Costs not in AURORA 2007PCORC-5.07Update_DEM-WP(C) Production O&amp;M 2009GRC Rebuttal_Electric Rev Req Model (2009 GRC) Rebuttal REmoval of New  WH Solar AdjustMI_DEM-WP(C) ENERG10C--ctn Mid-C_042010 2010GRC" xfId="2655"/>
    <cellStyle name="_DEM-WP(C) Costs not in AURORA 2007PCORC-5.07Update_DEM-WP(C) Production O&amp;M 2009GRC Rebuttal_Electric Rev Req Model (2009 GRC) Revised 01-18-2010" xfId="2656"/>
    <cellStyle name="_DEM-WP(C) Costs not in AURORA 2007PCORC-5.07Update_DEM-WP(C) Production O&amp;M 2009GRC Rebuttal_Electric Rev Req Model (2009 GRC) Revised 01-18-2010 2" xfId="2657"/>
    <cellStyle name="_DEM-WP(C) Costs not in AURORA 2007PCORC-5.07Update_DEM-WP(C) Production O&amp;M 2009GRC Rebuttal_Electric Rev Req Model (2009 GRC) Revised 01-18-2010_DEM-WP(C) ENERG10C--ctn Mid-C_042010 2010GRC" xfId="2658"/>
    <cellStyle name="_DEM-WP(C) Costs not in AURORA 2007PCORC-5.07Update_DEM-WP(C) Production O&amp;M 2009GRC Rebuttal_Final Order Electric EXHIBIT A-1" xfId="2659"/>
    <cellStyle name="_DEM-WP(C) Costs not in AURORA 2007PCORC-5.07Update_DEM-WP(C) Production O&amp;M 2009GRC Rebuttal_Rebuttal Power Costs" xfId="186"/>
    <cellStyle name="_DEM-WP(C) Costs not in AURORA 2007PCORC-5.07Update_DEM-WP(C) Production O&amp;M 2009GRC Rebuttal_Rebuttal Power Costs 2" xfId="2660"/>
    <cellStyle name="_DEM-WP(C) Costs not in AURORA 2007PCORC-5.07Update_DEM-WP(C) Production O&amp;M 2009GRC Rebuttal_Rebuttal Power Costs_Adj Bench DR 3 for Initial Briefs (Electric)" xfId="2661"/>
    <cellStyle name="_DEM-WP(C) Costs not in AURORA 2007PCORC-5.07Update_DEM-WP(C) Production O&amp;M 2009GRC Rebuttal_Rebuttal Power Costs_Adj Bench DR 3 for Initial Briefs (Electric) 2" xfId="2662"/>
    <cellStyle name="_DEM-WP(C) Costs not in AURORA 2007PCORC-5.07Update_DEM-WP(C) Production O&amp;M 2009GRC Rebuttal_Rebuttal Power Costs_Adj Bench DR 3 for Initial Briefs (Electric)_DEM-WP(C) ENERG10C--ctn Mid-C_042010 2010GRC" xfId="2663"/>
    <cellStyle name="_DEM-WP(C) Costs not in AURORA 2007PCORC-5.07Update_DEM-WP(C) Production O&amp;M 2009GRC Rebuttal_Rebuttal Power Costs_DEM-WP(C) ENERG10C--ctn Mid-C_042010 2010GRC" xfId="2664"/>
    <cellStyle name="_DEM-WP(C) Costs not in AURORA 2007PCORC-5.07Update_DEM-WP(C) Production O&amp;M 2009GRC Rebuttal_Rebuttal Power Costs_Electric Rev Req Model (2009 GRC) Rebuttal" xfId="2665"/>
    <cellStyle name="_DEM-WP(C) Costs not in AURORA 2007PCORC-5.07Update_DEM-WP(C) Production O&amp;M 2009GRC Rebuttal_Rebuttal Power Costs_Electric Rev Req Model (2009 GRC) Rebuttal REmoval of New  WH Solar AdjustMI" xfId="2666"/>
    <cellStyle name="_DEM-WP(C) Costs not in AURORA 2007PCORC-5.07Update_DEM-WP(C) Production O&amp;M 2009GRC Rebuttal_Rebuttal Power Costs_Electric Rev Req Model (2009 GRC) Rebuttal REmoval of New  WH Solar AdjustMI 2" xfId="2667"/>
    <cellStyle name="_DEM-WP(C) Costs not in AURORA 2007PCORC-5.07Update_DEM-WP(C) Production O&amp;M 2009GRC Rebuttal_Rebuttal Power Costs_Electric Rev Req Model (2009 GRC) Rebuttal REmoval of New  WH Solar AdjustMI_DEM-WP(C) ENERG10C--ctn Mid-C_042010 2010GRC" xfId="2668"/>
    <cellStyle name="_DEM-WP(C) Costs not in AURORA 2007PCORC-5.07Update_DEM-WP(C) Production O&amp;M 2009GRC Rebuttal_Rebuttal Power Costs_Electric Rev Req Model (2009 GRC) Revised 01-18-2010" xfId="2669"/>
    <cellStyle name="_DEM-WP(C) Costs not in AURORA 2007PCORC-5.07Update_DEM-WP(C) Production O&amp;M 2009GRC Rebuttal_Rebuttal Power Costs_Electric Rev Req Model (2009 GRC) Revised 01-18-2010 2" xfId="2670"/>
    <cellStyle name="_DEM-WP(C) Costs not in AURORA 2007PCORC-5.07Update_DEM-WP(C) Production O&amp;M 2009GRC Rebuttal_Rebuttal Power Costs_Electric Rev Req Model (2009 GRC) Revised 01-18-2010_DEM-WP(C) ENERG10C--ctn Mid-C_042010 2010GRC" xfId="2671"/>
    <cellStyle name="_DEM-WP(C) Costs not in AURORA 2007PCORC-5.07Update_DEM-WP(C) Production O&amp;M 2009GRC Rebuttal_Rebuttal Power Costs_Final Order Electric EXHIBIT A-1" xfId="2672"/>
    <cellStyle name="_DEM-WP(C) Costs not in AURORA 2007PCORC-5.07Update_DEM-WP(C) Production O&amp;M 2010GRC As-Filed" xfId="2673"/>
    <cellStyle name="_DEM-WP(C) Costs not in AURORA 2007PCORC-5.07Update_DEM-WP(C) Production O&amp;M 2010GRC As-Filed 2" xfId="2674"/>
    <cellStyle name="_DEM-WP(C) Costs not in AURORA 2007PCORC-5.07Update_DEM-WP(C) Production O&amp;M 2010GRC As-Filed 3" xfId="2675"/>
    <cellStyle name="_DEM-WP(C) Costs not in AURORA 2007PCORC-5.07Update_Electric Rev Req Model (2009 GRC) " xfId="187"/>
    <cellStyle name="_DEM-WP(C) Costs not in AURORA 2007PCORC-5.07Update_Electric Rev Req Model (2009 GRC)  2" xfId="2676"/>
    <cellStyle name="_DEM-WP(C) Costs not in AURORA 2007PCORC-5.07Update_Electric Rev Req Model (2009 GRC) _DEM-WP(C) ENERG10C--ctn Mid-C_042010 2010GRC" xfId="2677"/>
    <cellStyle name="_DEM-WP(C) Costs not in AURORA 2007PCORC-5.07Update_Electric Rev Req Model (2009 GRC) Rebuttal" xfId="2678"/>
    <cellStyle name="_DEM-WP(C) Costs not in AURORA 2007PCORC-5.07Update_Electric Rev Req Model (2009 GRC) Rebuttal REmoval of New  WH Solar AdjustMI" xfId="2679"/>
    <cellStyle name="_DEM-WP(C) Costs not in AURORA 2007PCORC-5.07Update_Electric Rev Req Model (2009 GRC) Rebuttal REmoval of New  WH Solar AdjustMI 2" xfId="2680"/>
    <cellStyle name="_DEM-WP(C) Costs not in AURORA 2007PCORC-5.07Update_Electric Rev Req Model (2009 GRC) Rebuttal REmoval of New  WH Solar AdjustMI_DEM-WP(C) ENERG10C--ctn Mid-C_042010 2010GRC" xfId="2681"/>
    <cellStyle name="_DEM-WP(C) Costs not in AURORA 2007PCORC-5.07Update_Electric Rev Req Model (2009 GRC) Revised 01-18-2010" xfId="2682"/>
    <cellStyle name="_DEM-WP(C) Costs not in AURORA 2007PCORC-5.07Update_Electric Rev Req Model (2009 GRC) Revised 01-18-2010 2" xfId="2683"/>
    <cellStyle name="_DEM-WP(C) Costs not in AURORA 2007PCORC-5.07Update_Electric Rev Req Model (2009 GRC) Revised 01-18-2010_DEM-WP(C) ENERG10C--ctn Mid-C_042010 2010GRC" xfId="2684"/>
    <cellStyle name="_DEM-WP(C) Costs not in AURORA 2007PCORC-5.07Update_Final Order Electric EXHIBIT A-1" xfId="2685"/>
    <cellStyle name="_DEM-WP(C) Costs not in AURORA 2007PCORC-5.07Update_NIM Summary" xfId="2686"/>
    <cellStyle name="_DEM-WP(C) Costs not in AURORA 2007PCORC-5.07Update_NIM Summary 09GRC" xfId="2687"/>
    <cellStyle name="_DEM-WP(C) Costs not in AURORA 2007PCORC-5.07Update_NIM Summary 09GRC 2" xfId="2688"/>
    <cellStyle name="_DEM-WP(C) Costs not in AURORA 2007PCORC-5.07Update_NIM Summary 09GRC_DEM-WP(C) ENERG10C--ctn Mid-C_042010 2010GRC" xfId="2689"/>
    <cellStyle name="_DEM-WP(C) Costs not in AURORA 2007PCORC-5.07Update_NIM Summary 09GRC_NIM Summary" xfId="2690"/>
    <cellStyle name="_DEM-WP(C) Costs not in AURORA 2007PCORC-5.07Update_NIM Summary 09GRC_NIM Summary 2" xfId="2691"/>
    <cellStyle name="_DEM-WP(C) Costs not in AURORA 2007PCORC-5.07Update_NIM Summary 09GRC_NIM Summary_DEM-WP(C) ENERG10C--ctn Mid-C_042010 2010GRC" xfId="2692"/>
    <cellStyle name="_DEM-WP(C) Costs not in AURORA 2007PCORC-5.07Update_NIM Summary 2" xfId="2693"/>
    <cellStyle name="_DEM-WP(C) Costs not in AURORA 2007PCORC-5.07Update_NIM Summary 3" xfId="2694"/>
    <cellStyle name="_DEM-WP(C) Costs not in AURORA 2007PCORC-5.07Update_NIM Summary 4" xfId="2695"/>
    <cellStyle name="_DEM-WP(C) Costs not in AURORA 2007PCORC-5.07Update_NIM Summary 5" xfId="2696"/>
    <cellStyle name="_DEM-WP(C) Costs not in AURORA 2007PCORC-5.07Update_NIM Summary 6" xfId="2697"/>
    <cellStyle name="_DEM-WP(C) Costs not in AURORA 2007PCORC-5.07Update_NIM Summary 7" xfId="2698"/>
    <cellStyle name="_DEM-WP(C) Costs not in AURORA 2007PCORC-5.07Update_NIM Summary 8" xfId="2699"/>
    <cellStyle name="_DEM-WP(C) Costs not in AURORA 2007PCORC-5.07Update_NIM Summary 9" xfId="2700"/>
    <cellStyle name="_DEM-WP(C) Costs not in AURORA 2007PCORC-5.07Update_NIM Summary_DEM-WP(C) ENERG10C--ctn Mid-C_042010 2010GRC" xfId="2701"/>
    <cellStyle name="_DEM-WP(C) Costs not in AURORA 2007PCORC-5.07Update_NIM+O&amp;M Monthly" xfId="2702"/>
    <cellStyle name="_DEM-WP(C) Costs not in AURORA 2007PCORC-5.07Update_Power Costs - Comparison bx Rbtl-Staff-Jt-PC" xfId="188"/>
    <cellStyle name="_DEM-WP(C) Costs not in AURORA 2007PCORC-5.07Update_Power Costs - Comparison bx Rbtl-Staff-Jt-PC 2" xfId="2703"/>
    <cellStyle name="_DEM-WP(C) Costs not in AURORA 2007PCORC-5.07Update_Power Costs - Comparison bx Rbtl-Staff-Jt-PC_DEM-WP(C) ENERG10C--ctn Mid-C_042010 2010GRC" xfId="2704"/>
    <cellStyle name="_DEM-WP(C) Costs not in AURORA 2007PCORC-5.07Update_Rebuttal Power Costs" xfId="189"/>
    <cellStyle name="_DEM-WP(C) Costs not in AURORA 2007PCORC-5.07Update_Rebuttal Power Costs 2" xfId="2705"/>
    <cellStyle name="_DEM-WP(C) Costs not in AURORA 2007PCORC-5.07Update_Rebuttal Power Costs_DEM-WP(C) ENERG10C--ctn Mid-C_042010 2010GRC" xfId="2706"/>
    <cellStyle name="_DEM-WP(C) Costs not in AURORA 2007PCORC-5.07Update_TENASKA REGULATORY ASSET" xfId="2707"/>
    <cellStyle name="_DEM-WP(C) Costs Not In AURORA 2009GRC" xfId="2708"/>
    <cellStyle name="_x0013__DEM-WP(C) ENERG10C--ctn Mid-C_042010 2010GRC" xfId="2709"/>
    <cellStyle name="_DEM-WP(C) Prod O&amp;M 2007GRC" xfId="190"/>
    <cellStyle name="_DEM-WP(C) Prod O&amp;M 2007GRC 2" xfId="2710"/>
    <cellStyle name="_DEM-WP(C) Prod O&amp;M 2007GRC 3" xfId="2711"/>
    <cellStyle name="_DEM-WP(C) Prod O&amp;M 2007GRC_Adj Bench DR 3 for Initial Briefs (Electric)" xfId="2712"/>
    <cellStyle name="_DEM-WP(C) Prod O&amp;M 2007GRC_Adj Bench DR 3 for Initial Briefs (Electric) 2" xfId="2713"/>
    <cellStyle name="_DEM-WP(C) Prod O&amp;M 2007GRC_Adj Bench DR 3 for Initial Briefs (Electric)_DEM-WP(C) ENERG10C--ctn Mid-C_042010 2010GRC" xfId="2714"/>
    <cellStyle name="_DEM-WP(C) Prod O&amp;M 2007GRC_Book2" xfId="191"/>
    <cellStyle name="_DEM-WP(C) Prod O&amp;M 2007GRC_Book2 2" xfId="2715"/>
    <cellStyle name="_DEM-WP(C) Prod O&amp;M 2007GRC_Book2_Adj Bench DR 3 for Initial Briefs (Electric)" xfId="2716"/>
    <cellStyle name="_DEM-WP(C) Prod O&amp;M 2007GRC_Book2_Adj Bench DR 3 for Initial Briefs (Electric) 2" xfId="2717"/>
    <cellStyle name="_DEM-WP(C) Prod O&amp;M 2007GRC_Book2_Adj Bench DR 3 for Initial Briefs (Electric)_DEM-WP(C) ENERG10C--ctn Mid-C_042010 2010GRC" xfId="2718"/>
    <cellStyle name="_DEM-WP(C) Prod O&amp;M 2007GRC_Book2_DEM-WP(C) ENERG10C--ctn Mid-C_042010 2010GRC" xfId="2719"/>
    <cellStyle name="_DEM-WP(C) Prod O&amp;M 2007GRC_Book2_Electric Rev Req Model (2009 GRC) Rebuttal" xfId="2720"/>
    <cellStyle name="_DEM-WP(C) Prod O&amp;M 2007GRC_Book2_Electric Rev Req Model (2009 GRC) Rebuttal REmoval of New  WH Solar AdjustMI" xfId="2721"/>
    <cellStyle name="_DEM-WP(C) Prod O&amp;M 2007GRC_Book2_Electric Rev Req Model (2009 GRC) Rebuttal REmoval of New  WH Solar AdjustMI 2" xfId="2722"/>
    <cellStyle name="_DEM-WP(C) Prod O&amp;M 2007GRC_Book2_Electric Rev Req Model (2009 GRC) Rebuttal REmoval of New  WH Solar AdjustMI_DEM-WP(C) ENERG10C--ctn Mid-C_042010 2010GRC" xfId="2723"/>
    <cellStyle name="_DEM-WP(C) Prod O&amp;M 2007GRC_Book2_Electric Rev Req Model (2009 GRC) Revised 01-18-2010" xfId="2724"/>
    <cellStyle name="_DEM-WP(C) Prod O&amp;M 2007GRC_Book2_Electric Rev Req Model (2009 GRC) Revised 01-18-2010 2" xfId="2725"/>
    <cellStyle name="_DEM-WP(C) Prod O&amp;M 2007GRC_Book2_Electric Rev Req Model (2009 GRC) Revised 01-18-2010_DEM-WP(C) ENERG10C--ctn Mid-C_042010 2010GRC" xfId="2726"/>
    <cellStyle name="_DEM-WP(C) Prod O&amp;M 2007GRC_Book2_Final Order Electric EXHIBIT A-1" xfId="2727"/>
    <cellStyle name="_DEM-WP(C) Prod O&amp;M 2007GRC_Confidential Material" xfId="2728"/>
    <cellStyle name="_DEM-WP(C) Prod O&amp;M 2007GRC_DEM-WP(C) Colstrip 12 Coal Cost Forecast 2010GRC" xfId="2729"/>
    <cellStyle name="_DEM-WP(C) Prod O&amp;M 2007GRC_DEM-WP(C) ENERG10C--ctn Mid-C_042010 2010GRC" xfId="2730"/>
    <cellStyle name="_DEM-WP(C) Prod O&amp;M 2007GRC_DEM-WP(C) Production O&amp;M 2010GRC As-Filed" xfId="2731"/>
    <cellStyle name="_DEM-WP(C) Prod O&amp;M 2007GRC_DEM-WP(C) Production O&amp;M 2010GRC As-Filed 2" xfId="2732"/>
    <cellStyle name="_DEM-WP(C) Prod O&amp;M 2007GRC_DEM-WP(C) Production O&amp;M 2010GRC As-Filed 3" xfId="2733"/>
    <cellStyle name="_DEM-WP(C) Prod O&amp;M 2007GRC_Electric Rev Req Model (2009 GRC) Rebuttal" xfId="2734"/>
    <cellStyle name="_DEM-WP(C) Prod O&amp;M 2007GRC_Electric Rev Req Model (2009 GRC) Rebuttal REmoval of New  WH Solar AdjustMI" xfId="2735"/>
    <cellStyle name="_DEM-WP(C) Prod O&amp;M 2007GRC_Electric Rev Req Model (2009 GRC) Rebuttal REmoval of New  WH Solar AdjustMI 2" xfId="2736"/>
    <cellStyle name="_DEM-WP(C) Prod O&amp;M 2007GRC_Electric Rev Req Model (2009 GRC) Rebuttal REmoval of New  WH Solar AdjustMI_DEM-WP(C) ENERG10C--ctn Mid-C_042010 2010GRC" xfId="2737"/>
    <cellStyle name="_DEM-WP(C) Prod O&amp;M 2007GRC_Electric Rev Req Model (2009 GRC) Revised 01-18-2010" xfId="2738"/>
    <cellStyle name="_DEM-WP(C) Prod O&amp;M 2007GRC_Electric Rev Req Model (2009 GRC) Revised 01-18-2010 2" xfId="2739"/>
    <cellStyle name="_DEM-WP(C) Prod O&amp;M 2007GRC_Electric Rev Req Model (2009 GRC) Revised 01-18-2010_DEM-WP(C) ENERG10C--ctn Mid-C_042010 2010GRC" xfId="2740"/>
    <cellStyle name="_DEM-WP(C) Prod O&amp;M 2007GRC_Final Order Electric EXHIBIT A-1" xfId="2741"/>
    <cellStyle name="_DEM-WP(C) Prod O&amp;M 2007GRC_Rebuttal Power Costs" xfId="192"/>
    <cellStyle name="_DEM-WP(C) Prod O&amp;M 2007GRC_Rebuttal Power Costs 2" xfId="2742"/>
    <cellStyle name="_DEM-WP(C) Prod O&amp;M 2007GRC_Rebuttal Power Costs_Adj Bench DR 3 for Initial Briefs (Electric)" xfId="2743"/>
    <cellStyle name="_DEM-WP(C) Prod O&amp;M 2007GRC_Rebuttal Power Costs_Adj Bench DR 3 for Initial Briefs (Electric) 2" xfId="2744"/>
    <cellStyle name="_DEM-WP(C) Prod O&amp;M 2007GRC_Rebuttal Power Costs_Adj Bench DR 3 for Initial Briefs (Electric)_DEM-WP(C) ENERG10C--ctn Mid-C_042010 2010GRC" xfId="2745"/>
    <cellStyle name="_DEM-WP(C) Prod O&amp;M 2007GRC_Rebuttal Power Costs_DEM-WP(C) ENERG10C--ctn Mid-C_042010 2010GRC" xfId="2746"/>
    <cellStyle name="_DEM-WP(C) Prod O&amp;M 2007GRC_Rebuttal Power Costs_Electric Rev Req Model (2009 GRC) Rebuttal" xfId="2747"/>
    <cellStyle name="_DEM-WP(C) Prod O&amp;M 2007GRC_Rebuttal Power Costs_Electric Rev Req Model (2009 GRC) Rebuttal REmoval of New  WH Solar AdjustMI" xfId="2748"/>
    <cellStyle name="_DEM-WP(C) Prod O&amp;M 2007GRC_Rebuttal Power Costs_Electric Rev Req Model (2009 GRC) Rebuttal REmoval of New  WH Solar AdjustMI 2" xfId="2749"/>
    <cellStyle name="_DEM-WP(C) Prod O&amp;M 2007GRC_Rebuttal Power Costs_Electric Rev Req Model (2009 GRC) Rebuttal REmoval of New  WH Solar AdjustMI_DEM-WP(C) ENERG10C--ctn Mid-C_042010 2010GRC" xfId="2750"/>
    <cellStyle name="_DEM-WP(C) Prod O&amp;M 2007GRC_Rebuttal Power Costs_Electric Rev Req Model (2009 GRC) Revised 01-18-2010" xfId="2751"/>
    <cellStyle name="_DEM-WP(C) Prod O&amp;M 2007GRC_Rebuttal Power Costs_Electric Rev Req Model (2009 GRC) Revised 01-18-2010 2" xfId="2752"/>
    <cellStyle name="_DEM-WP(C) Prod O&amp;M 2007GRC_Rebuttal Power Costs_Electric Rev Req Model (2009 GRC) Revised 01-18-2010_DEM-WP(C) ENERG10C--ctn Mid-C_042010 2010GRC" xfId="2753"/>
    <cellStyle name="_DEM-WP(C) Prod O&amp;M 2007GRC_Rebuttal Power Costs_Final Order Electric EXHIBIT A-1" xfId="2754"/>
    <cellStyle name="_x0013__DEM-WP(C) Production O&amp;M 2010GRC As-Filed" xfId="2755"/>
    <cellStyle name="_x0013__DEM-WP(C) Production O&amp;M 2010GRC As-Filed 2" xfId="2756"/>
    <cellStyle name="_x0013__DEM-WP(C) Production O&amp;M 2010GRC As-Filed 3" xfId="2757"/>
    <cellStyle name="_DEM-WP(C) Rate Year Sumas by Month Update Corrected" xfId="193"/>
    <cellStyle name="_DEM-WP(C) ST Power Contracts 3102008" xfId="2758"/>
    <cellStyle name="_DEM-WP(C) ST Power Contracts 3102008 2" xfId="2759"/>
    <cellStyle name="_DEM-WP(C) ST Power Contracts 3102008 3" xfId="2760"/>
    <cellStyle name="_DEM-WP(C) ST Power Contracts 3102008 3 2" xfId="2761"/>
    <cellStyle name="_DEM-WP(C) Sumas Proforma 11.14.07" xfId="2762"/>
    <cellStyle name="_DEM-WP(C) Sumas Proforma 11.5.07" xfId="194"/>
    <cellStyle name="_DEM-WP(C) Wells_Power_Cost" xfId="2763"/>
    <cellStyle name="_DEM-WP(C) Wells_Power_Cost 2" xfId="2764"/>
    <cellStyle name="_DEM-WP(C) Wells_Power_Cost 2 2" xfId="2765"/>
    <cellStyle name="_DEM-WP(C) Westside Hydro Data_051007" xfId="195"/>
    <cellStyle name="_DEM-WP(C) Westside Hydro Data_051007 2" xfId="2766"/>
    <cellStyle name="_DEM-WP(C) Westside Hydro Data_051007_16.37E Wild Horse Expansion DeferralRevwrkingfile SF" xfId="196"/>
    <cellStyle name="_DEM-WP(C) Westside Hydro Data_051007_16.37E Wild Horse Expansion DeferralRevwrkingfile SF 2" xfId="2767"/>
    <cellStyle name="_DEM-WP(C) Westside Hydro Data_051007_16.37E Wild Horse Expansion DeferralRevwrkingfile SF_DEM-WP(C) ENERG10C--ctn Mid-C_042010 2010GRC" xfId="2768"/>
    <cellStyle name="_DEM-WP(C) Westside Hydro Data_051007_2009 GRC Compl Filing - Exhibit D" xfId="2769"/>
    <cellStyle name="_DEM-WP(C) Westside Hydro Data_051007_2009 GRC Compl Filing - Exhibit D 2" xfId="2770"/>
    <cellStyle name="_DEM-WP(C) Westside Hydro Data_051007_2009 GRC Compl Filing - Exhibit D_DEM-WP(C) ENERG10C--ctn Mid-C_042010 2010GRC" xfId="2771"/>
    <cellStyle name="_DEM-WP(C) Westside Hydro Data_051007_Adj Bench DR 3 for Initial Briefs (Electric)" xfId="2772"/>
    <cellStyle name="_DEM-WP(C) Westside Hydro Data_051007_Adj Bench DR 3 for Initial Briefs (Electric) 2" xfId="2773"/>
    <cellStyle name="_DEM-WP(C) Westside Hydro Data_051007_Adj Bench DR 3 for Initial Briefs (Electric)_DEM-WP(C) ENERG10C--ctn Mid-C_042010 2010GRC" xfId="2774"/>
    <cellStyle name="_DEM-WP(C) Westside Hydro Data_051007_Book2" xfId="197"/>
    <cellStyle name="_DEM-WP(C) Westside Hydro Data_051007_Book2 2" xfId="2775"/>
    <cellStyle name="_DEM-WP(C) Westside Hydro Data_051007_Book2_DEM-WP(C) ENERG10C--ctn Mid-C_042010 2010GRC" xfId="2776"/>
    <cellStyle name="_DEM-WP(C) Westside Hydro Data_051007_Book4" xfId="198"/>
    <cellStyle name="_DEM-WP(C) Westside Hydro Data_051007_Book4 2" xfId="2777"/>
    <cellStyle name="_DEM-WP(C) Westside Hydro Data_051007_Book4_DEM-WP(C) ENERG10C--ctn Mid-C_042010 2010GRC" xfId="2778"/>
    <cellStyle name="_DEM-WP(C) Westside Hydro Data_051007_DEM-WP(C) ENERG10C--ctn Mid-C_042010 2010GRC" xfId="2779"/>
    <cellStyle name="_DEM-WP(C) Westside Hydro Data_051007_Electric Rev Req Model (2009 GRC) " xfId="199"/>
    <cellStyle name="_DEM-WP(C) Westside Hydro Data_051007_Electric Rev Req Model (2009 GRC)  2" xfId="2780"/>
    <cellStyle name="_DEM-WP(C) Westside Hydro Data_051007_Electric Rev Req Model (2009 GRC) _DEM-WP(C) ENERG10C--ctn Mid-C_042010 2010GRC" xfId="2781"/>
    <cellStyle name="_DEM-WP(C) Westside Hydro Data_051007_Electric Rev Req Model (2009 GRC) Rebuttal" xfId="2782"/>
    <cellStyle name="_DEM-WP(C) Westside Hydro Data_051007_Electric Rev Req Model (2009 GRC) Rebuttal REmoval of New  WH Solar AdjustMI" xfId="2783"/>
    <cellStyle name="_DEM-WP(C) Westside Hydro Data_051007_Electric Rev Req Model (2009 GRC) Rebuttal REmoval of New  WH Solar AdjustMI 2" xfId="2784"/>
    <cellStyle name="_DEM-WP(C) Westside Hydro Data_051007_Electric Rev Req Model (2009 GRC) Rebuttal REmoval of New  WH Solar AdjustMI_DEM-WP(C) ENERG10C--ctn Mid-C_042010 2010GRC" xfId="2785"/>
    <cellStyle name="_DEM-WP(C) Westside Hydro Data_051007_Electric Rev Req Model (2009 GRC) Revised 01-18-2010" xfId="2786"/>
    <cellStyle name="_DEM-WP(C) Westside Hydro Data_051007_Electric Rev Req Model (2009 GRC) Revised 01-18-2010 2" xfId="2787"/>
    <cellStyle name="_DEM-WP(C) Westside Hydro Data_051007_Electric Rev Req Model (2009 GRC) Revised 01-18-2010_DEM-WP(C) ENERG10C--ctn Mid-C_042010 2010GRC" xfId="2788"/>
    <cellStyle name="_DEM-WP(C) Westside Hydro Data_051007_Final Order Electric EXHIBIT A-1" xfId="2789"/>
    <cellStyle name="_DEM-WP(C) Westside Hydro Data_051007_NIM Summary" xfId="2790"/>
    <cellStyle name="_DEM-WP(C) Westside Hydro Data_051007_NIM Summary 2" xfId="2791"/>
    <cellStyle name="_DEM-WP(C) Westside Hydro Data_051007_NIM Summary_DEM-WP(C) ENERG10C--ctn Mid-C_042010 2010GRC" xfId="2792"/>
    <cellStyle name="_DEM-WP(C) Westside Hydro Data_051007_Power Costs - Comparison bx Rbtl-Staff-Jt-PC" xfId="200"/>
    <cellStyle name="_DEM-WP(C) Westside Hydro Data_051007_Power Costs - Comparison bx Rbtl-Staff-Jt-PC 2" xfId="2793"/>
    <cellStyle name="_DEM-WP(C) Westside Hydro Data_051007_Power Costs - Comparison bx Rbtl-Staff-Jt-PC_DEM-WP(C) ENERG10C--ctn Mid-C_042010 2010GRC" xfId="2794"/>
    <cellStyle name="_DEM-WP(C) Westside Hydro Data_051007_Rebuttal Power Costs" xfId="201"/>
    <cellStyle name="_DEM-WP(C) Westside Hydro Data_051007_Rebuttal Power Costs 2" xfId="2795"/>
    <cellStyle name="_DEM-WP(C) Westside Hydro Data_051007_Rebuttal Power Costs_DEM-WP(C) ENERG10C--ctn Mid-C_042010 2010GRC" xfId="2796"/>
    <cellStyle name="_DEM-WP(C) Westside Hydro Data_051007_TENASKA REGULATORY ASSET" xfId="2797"/>
    <cellStyle name="_Elec Peak Capacity Need_2008-2029_032709_Wind 5% Cap" xfId="2798"/>
    <cellStyle name="_Elec Peak Capacity Need_2008-2029_032709_Wind 5% Cap 2" xfId="2799"/>
    <cellStyle name="_Elec Peak Capacity Need_2008-2029_032709_Wind 5% Cap 2 2" xfId="2800"/>
    <cellStyle name="_Elec Peak Capacity Need_2008-2029_032709_Wind 5% Cap_DEM-WP(C) ENERG10C--ctn Mid-C_042010 2010GRC" xfId="2801"/>
    <cellStyle name="_Elec Peak Capacity Need_2008-2029_032709_Wind 5% Cap_NIM Summary" xfId="2802"/>
    <cellStyle name="_Elec Peak Capacity Need_2008-2029_032709_Wind 5% Cap_NIM Summary 2" xfId="2803"/>
    <cellStyle name="_Elec Peak Capacity Need_2008-2029_032709_Wind 5% Cap_NIM Summary_DEM-WP(C) ENERG10C--ctn Mid-C_042010 2010GRC" xfId="2804"/>
    <cellStyle name="_Elec Peak Capacity Need_2008-2029_032709_Wind 5% Cap-ST-Adj-PJP1" xfId="2805"/>
    <cellStyle name="_Elec Peak Capacity Need_2008-2029_032709_Wind 5% Cap-ST-Adj-PJP1 2" xfId="2806"/>
    <cellStyle name="_Elec Peak Capacity Need_2008-2029_032709_Wind 5% Cap-ST-Adj-PJP1 2 2" xfId="2807"/>
    <cellStyle name="_Elec Peak Capacity Need_2008-2029_032709_Wind 5% Cap-ST-Adj-PJP1_DEM-WP(C) ENERG10C--ctn Mid-C_042010 2010GRC" xfId="2808"/>
    <cellStyle name="_Elec Peak Capacity Need_2008-2029_032709_Wind 5% Cap-ST-Adj-PJP1_NIM Summary" xfId="2809"/>
    <cellStyle name="_Elec Peak Capacity Need_2008-2029_032709_Wind 5% Cap-ST-Adj-PJP1_NIM Summary 2" xfId="2810"/>
    <cellStyle name="_Elec Peak Capacity Need_2008-2029_032709_Wind 5% Cap-ST-Adj-PJP1_NIM Summary_DEM-WP(C) ENERG10C--ctn Mid-C_042010 2010GRC" xfId="2811"/>
    <cellStyle name="_Elec Peak Capacity Need_2008-2029_120908_Wind 5% Cap_Low" xfId="2812"/>
    <cellStyle name="_Elec Peak Capacity Need_2008-2029_120908_Wind 5% Cap_Low 2" xfId="2813"/>
    <cellStyle name="_Elec Peak Capacity Need_2008-2029_120908_Wind 5% Cap_Low 2 2" xfId="2814"/>
    <cellStyle name="_Elec Peak Capacity Need_2008-2029_120908_Wind 5% Cap_Low_DEM-WP(C) ENERG10C--ctn Mid-C_042010 2010GRC" xfId="2815"/>
    <cellStyle name="_Elec Peak Capacity Need_2008-2029_120908_Wind 5% Cap_Low_NIM Summary" xfId="2816"/>
    <cellStyle name="_Elec Peak Capacity Need_2008-2029_120908_Wind 5% Cap_Low_NIM Summary 2" xfId="2817"/>
    <cellStyle name="_Elec Peak Capacity Need_2008-2029_120908_Wind 5% Cap_Low_NIM Summary_DEM-WP(C) ENERG10C--ctn Mid-C_042010 2010GRC" xfId="2818"/>
    <cellStyle name="_Elec Peak Capacity Need_2008-2029_Wind 5% Cap_050809" xfId="2819"/>
    <cellStyle name="_Elec Peak Capacity Need_2008-2029_Wind 5% Cap_050809 2" xfId="2820"/>
    <cellStyle name="_Elec Peak Capacity Need_2008-2029_Wind 5% Cap_050809 2 2" xfId="2821"/>
    <cellStyle name="_Elec Peak Capacity Need_2008-2029_Wind 5% Cap_050809_DEM-WP(C) ENERG10C--ctn Mid-C_042010 2010GRC" xfId="2822"/>
    <cellStyle name="_Elec Peak Capacity Need_2008-2029_Wind 5% Cap_050809_NIM Summary" xfId="2823"/>
    <cellStyle name="_Elec Peak Capacity Need_2008-2029_Wind 5% Cap_050809_NIM Summary 2" xfId="2824"/>
    <cellStyle name="_Elec Peak Capacity Need_2008-2029_Wind 5% Cap_050809_NIM Summary_DEM-WP(C) ENERG10C--ctn Mid-C_042010 2010GRC" xfId="2825"/>
    <cellStyle name="_x0013__Electric Rev Req Model (2009 GRC) " xfId="202"/>
    <cellStyle name="_x0013__Electric Rev Req Model (2009 GRC)  2" xfId="2826"/>
    <cellStyle name="_x0013__Electric Rev Req Model (2009 GRC) _DEM-WP(C) ENERG10C--ctn Mid-C_042010 2010GRC" xfId="2827"/>
    <cellStyle name="_x0013__Electric Rev Req Model (2009 GRC) Rebuttal" xfId="2828"/>
    <cellStyle name="_x0013__Electric Rev Req Model (2009 GRC) Rebuttal REmoval of New  WH Solar AdjustMI" xfId="2829"/>
    <cellStyle name="_x0013__Electric Rev Req Model (2009 GRC) Rebuttal REmoval of New  WH Solar AdjustMI 2" xfId="2830"/>
    <cellStyle name="_x0013__Electric Rev Req Model (2009 GRC) Rebuttal REmoval of New  WH Solar AdjustMI_DEM-WP(C) ENERG10C--ctn Mid-C_042010 2010GRC" xfId="2831"/>
    <cellStyle name="_x0013__Electric Rev Req Model (2009 GRC) Revised 01-18-2010" xfId="2832"/>
    <cellStyle name="_x0013__Electric Rev Req Model (2009 GRC) Revised 01-18-2010 2" xfId="2833"/>
    <cellStyle name="_x0013__Electric Rev Req Model (2009 GRC) Revised 01-18-2010_DEM-WP(C) ENERG10C--ctn Mid-C_042010 2010GRC" xfId="2834"/>
    <cellStyle name="_ENCOGEN_WBOOK" xfId="2835"/>
    <cellStyle name="_ENCOGEN_WBOOK 2" xfId="2836"/>
    <cellStyle name="_ENCOGEN_WBOOK_DEM-WP(C) ENERG10C--ctn Mid-C_042010 2010GRC" xfId="2837"/>
    <cellStyle name="_ENCOGEN_WBOOK_NIM Summary" xfId="2838"/>
    <cellStyle name="_ENCOGEN_WBOOK_NIM Summary 2" xfId="2839"/>
    <cellStyle name="_ENCOGEN_WBOOK_NIM Summary_DEM-WP(C) ENERG10C--ctn Mid-C_042010 2010GRC" xfId="2840"/>
    <cellStyle name="_x0013__Final Order Electric EXHIBIT A-1" xfId="2841"/>
    <cellStyle name="_Fixed Gas Transport 1 19 09" xfId="203"/>
    <cellStyle name="_Fixed Gas Transport 1 19 09 2" xfId="2842"/>
    <cellStyle name="_Fixed Gas Transport 1 19 09 2 2" xfId="2843"/>
    <cellStyle name="_Fixed Gas Transport 1 19 09_DEM-WP(C) ENERG10C--ctn Mid-C_042010 2010GRC" xfId="2844"/>
    <cellStyle name="_Fuel Prices 4-14" xfId="204"/>
    <cellStyle name="_Fuel Prices 4-14 2" xfId="2845"/>
    <cellStyle name="_Fuel Prices 4-14 2 2" xfId="2846"/>
    <cellStyle name="_Fuel Prices 4-14 3" xfId="2847"/>
    <cellStyle name="_Fuel Prices 4-14 4" xfId="2848"/>
    <cellStyle name="_Fuel Prices 4-14 4 2" xfId="2849"/>
    <cellStyle name="_Fuel Prices 4-14 5" xfId="2850"/>
    <cellStyle name="_Fuel Prices 4-14 5 2" xfId="2851"/>
    <cellStyle name="_Fuel Prices 4-14 6" xfId="2852"/>
    <cellStyle name="_Fuel Prices 4-14 7" xfId="2853"/>
    <cellStyle name="_Fuel Prices 4-14 7 2" xfId="2854"/>
    <cellStyle name="_Fuel Prices 4-14 8" xfId="2855"/>
    <cellStyle name="_Fuel Prices 4-14 8 2" xfId="2856"/>
    <cellStyle name="_Fuel Prices 4-14_04 07E Wild Horse Wind Expansion (C) (2)" xfId="205"/>
    <cellStyle name="_Fuel Prices 4-14_04 07E Wild Horse Wind Expansion (C) (2) 2" xfId="2857"/>
    <cellStyle name="_Fuel Prices 4-14_04 07E Wild Horse Wind Expansion (C) (2)_Adj Bench DR 3 for Initial Briefs (Electric)" xfId="2858"/>
    <cellStyle name="_Fuel Prices 4-14_04 07E Wild Horse Wind Expansion (C) (2)_Adj Bench DR 3 for Initial Briefs (Electric) 2" xfId="2859"/>
    <cellStyle name="_Fuel Prices 4-14_04 07E Wild Horse Wind Expansion (C) (2)_Adj Bench DR 3 for Initial Briefs (Electric)_DEM-WP(C) ENERG10C--ctn Mid-C_042010 2010GRC" xfId="2860"/>
    <cellStyle name="_Fuel Prices 4-14_04 07E Wild Horse Wind Expansion (C) (2)_DEM-WP(C) ENERG10C--ctn Mid-C_042010 2010GRC" xfId="2861"/>
    <cellStyle name="_Fuel Prices 4-14_04 07E Wild Horse Wind Expansion (C) (2)_Electric Rev Req Model (2009 GRC) " xfId="206"/>
    <cellStyle name="_Fuel Prices 4-14_04 07E Wild Horse Wind Expansion (C) (2)_Electric Rev Req Model (2009 GRC)  2" xfId="2862"/>
    <cellStyle name="_Fuel Prices 4-14_04 07E Wild Horse Wind Expansion (C) (2)_Electric Rev Req Model (2009 GRC) _DEM-WP(C) ENERG10C--ctn Mid-C_042010 2010GRC" xfId="2863"/>
    <cellStyle name="_Fuel Prices 4-14_04 07E Wild Horse Wind Expansion (C) (2)_Electric Rev Req Model (2009 GRC) Rebuttal" xfId="2864"/>
    <cellStyle name="_Fuel Prices 4-14_04 07E Wild Horse Wind Expansion (C) (2)_Electric Rev Req Model (2009 GRC) Rebuttal REmoval of New  WH Solar AdjustMI" xfId="2865"/>
    <cellStyle name="_Fuel Prices 4-14_04 07E Wild Horse Wind Expansion (C) (2)_Electric Rev Req Model (2009 GRC) Rebuttal REmoval of New  WH Solar AdjustMI 2" xfId="2866"/>
    <cellStyle name="_Fuel Prices 4-14_04 07E Wild Horse Wind Expansion (C) (2)_Electric Rev Req Model (2009 GRC) Rebuttal REmoval of New  WH Solar AdjustMI_DEM-WP(C) ENERG10C--ctn Mid-C_042010 2010GRC" xfId="2867"/>
    <cellStyle name="_Fuel Prices 4-14_04 07E Wild Horse Wind Expansion (C) (2)_Electric Rev Req Model (2009 GRC) Revised 01-18-2010" xfId="2868"/>
    <cellStyle name="_Fuel Prices 4-14_04 07E Wild Horse Wind Expansion (C) (2)_Electric Rev Req Model (2009 GRC) Revised 01-18-2010 2" xfId="2869"/>
    <cellStyle name="_Fuel Prices 4-14_04 07E Wild Horse Wind Expansion (C) (2)_Electric Rev Req Model (2009 GRC) Revised 01-18-2010_DEM-WP(C) ENERG10C--ctn Mid-C_042010 2010GRC" xfId="2870"/>
    <cellStyle name="_Fuel Prices 4-14_04 07E Wild Horse Wind Expansion (C) (2)_Final Order Electric EXHIBIT A-1" xfId="2871"/>
    <cellStyle name="_Fuel Prices 4-14_04 07E Wild Horse Wind Expansion (C) (2)_TENASKA REGULATORY ASSET" xfId="2872"/>
    <cellStyle name="_Fuel Prices 4-14_16.37E Wild Horse Expansion DeferralRevwrkingfile SF" xfId="207"/>
    <cellStyle name="_Fuel Prices 4-14_16.37E Wild Horse Expansion DeferralRevwrkingfile SF 2" xfId="2873"/>
    <cellStyle name="_Fuel Prices 4-14_16.37E Wild Horse Expansion DeferralRevwrkingfile SF_DEM-WP(C) ENERG10C--ctn Mid-C_042010 2010GRC" xfId="2874"/>
    <cellStyle name="_Fuel Prices 4-14_2009 GRC Compl Filing - Exhibit D" xfId="2875"/>
    <cellStyle name="_Fuel Prices 4-14_2009 GRC Compl Filing - Exhibit D 2" xfId="2876"/>
    <cellStyle name="_Fuel Prices 4-14_2009 GRC Compl Filing - Exhibit D_DEM-WP(C) ENERG10C--ctn Mid-C_042010 2010GRC" xfId="2877"/>
    <cellStyle name="_Fuel Prices 4-14_4 31 Regulatory Assets and Liabilities  7 06- Exhibit D" xfId="208"/>
    <cellStyle name="_Fuel Prices 4-14_4 31 Regulatory Assets and Liabilities  7 06- Exhibit D 2" xfId="2878"/>
    <cellStyle name="_Fuel Prices 4-14_4 31 Regulatory Assets and Liabilities  7 06- Exhibit D_DEM-WP(C) ENERG10C--ctn Mid-C_042010 2010GRC" xfId="2879"/>
    <cellStyle name="_Fuel Prices 4-14_4 31 Regulatory Assets and Liabilities  7 06- Exhibit D_NIM Summary" xfId="2880"/>
    <cellStyle name="_Fuel Prices 4-14_4 31 Regulatory Assets and Liabilities  7 06- Exhibit D_NIM Summary 2" xfId="2881"/>
    <cellStyle name="_Fuel Prices 4-14_4 31 Regulatory Assets and Liabilities  7 06- Exhibit D_NIM Summary_DEM-WP(C) ENERG10C--ctn Mid-C_042010 2010GRC" xfId="2882"/>
    <cellStyle name="_Fuel Prices 4-14_4 31 Regulatory Assets and Liabilities  7 06- Exhibit D_NIM+O&amp;M" xfId="2883"/>
    <cellStyle name="_Fuel Prices 4-14_4 31 Regulatory Assets and Liabilities  7 06- Exhibit D_NIM+O&amp;M Monthly" xfId="2884"/>
    <cellStyle name="_Fuel Prices 4-14_4 31E Reg Asset  Liab and EXH D" xfId="2885"/>
    <cellStyle name="_Fuel Prices 4-14_4 31E Reg Asset  Liab and EXH D _ Aug 10 Filing (2)" xfId="2886"/>
    <cellStyle name="_Fuel Prices 4-14_4 31E Reg Asset  Liab and EXH D _ Aug 10 Filing (2) 2" xfId="2887"/>
    <cellStyle name="_Fuel Prices 4-14_4 31E Reg Asset  Liab and EXH D 2" xfId="2888"/>
    <cellStyle name="_Fuel Prices 4-14_4 31E Reg Asset  Liab and EXH D 3" xfId="2889"/>
    <cellStyle name="_Fuel Prices 4-14_4 32 Regulatory Assets and Liabilities  7 06- Exhibit D" xfId="209"/>
    <cellStyle name="_Fuel Prices 4-14_4 32 Regulatory Assets and Liabilities  7 06- Exhibit D 2" xfId="2890"/>
    <cellStyle name="_Fuel Prices 4-14_4 32 Regulatory Assets and Liabilities  7 06- Exhibit D_DEM-WP(C) ENERG10C--ctn Mid-C_042010 2010GRC" xfId="2891"/>
    <cellStyle name="_Fuel Prices 4-14_4 32 Regulatory Assets and Liabilities  7 06- Exhibit D_NIM Summary" xfId="2892"/>
    <cellStyle name="_Fuel Prices 4-14_4 32 Regulatory Assets and Liabilities  7 06- Exhibit D_NIM Summary 2" xfId="2893"/>
    <cellStyle name="_Fuel Prices 4-14_4 32 Regulatory Assets and Liabilities  7 06- Exhibit D_NIM Summary_DEM-WP(C) ENERG10C--ctn Mid-C_042010 2010GRC" xfId="2894"/>
    <cellStyle name="_Fuel Prices 4-14_4 32 Regulatory Assets and Liabilities  7 06- Exhibit D_NIM+O&amp;M" xfId="2895"/>
    <cellStyle name="_Fuel Prices 4-14_4 32 Regulatory Assets and Liabilities  7 06- Exhibit D_NIM+O&amp;M Monthly" xfId="2896"/>
    <cellStyle name="_Fuel Prices 4-14_AURORA Total New" xfId="2897"/>
    <cellStyle name="_Fuel Prices 4-14_AURORA Total New 2" xfId="2898"/>
    <cellStyle name="_Fuel Prices 4-14_Book2" xfId="210"/>
    <cellStyle name="_Fuel Prices 4-14_Book2 2" xfId="2899"/>
    <cellStyle name="_Fuel Prices 4-14_Book2_Adj Bench DR 3 for Initial Briefs (Electric)" xfId="2900"/>
    <cellStyle name="_Fuel Prices 4-14_Book2_Adj Bench DR 3 for Initial Briefs (Electric) 2" xfId="2901"/>
    <cellStyle name="_Fuel Prices 4-14_Book2_Adj Bench DR 3 for Initial Briefs (Electric)_DEM-WP(C) ENERG10C--ctn Mid-C_042010 2010GRC" xfId="2902"/>
    <cellStyle name="_Fuel Prices 4-14_Book2_DEM-WP(C) ENERG10C--ctn Mid-C_042010 2010GRC" xfId="2903"/>
    <cellStyle name="_Fuel Prices 4-14_Book2_Electric Rev Req Model (2009 GRC) Rebuttal" xfId="2904"/>
    <cellStyle name="_Fuel Prices 4-14_Book2_Electric Rev Req Model (2009 GRC) Rebuttal REmoval of New  WH Solar AdjustMI" xfId="2905"/>
    <cellStyle name="_Fuel Prices 4-14_Book2_Electric Rev Req Model (2009 GRC) Rebuttal REmoval of New  WH Solar AdjustMI 2" xfId="2906"/>
    <cellStyle name="_Fuel Prices 4-14_Book2_Electric Rev Req Model (2009 GRC) Rebuttal REmoval of New  WH Solar AdjustMI_DEM-WP(C) ENERG10C--ctn Mid-C_042010 2010GRC" xfId="2907"/>
    <cellStyle name="_Fuel Prices 4-14_Book2_Electric Rev Req Model (2009 GRC) Revised 01-18-2010" xfId="2908"/>
    <cellStyle name="_Fuel Prices 4-14_Book2_Electric Rev Req Model (2009 GRC) Revised 01-18-2010 2" xfId="2909"/>
    <cellStyle name="_Fuel Prices 4-14_Book2_Electric Rev Req Model (2009 GRC) Revised 01-18-2010_DEM-WP(C) ENERG10C--ctn Mid-C_042010 2010GRC" xfId="2910"/>
    <cellStyle name="_Fuel Prices 4-14_Book2_Final Order Electric EXHIBIT A-1" xfId="2911"/>
    <cellStyle name="_Fuel Prices 4-14_Book4" xfId="211"/>
    <cellStyle name="_Fuel Prices 4-14_Book4 2" xfId="2912"/>
    <cellStyle name="_Fuel Prices 4-14_Book4_DEM-WP(C) ENERG10C--ctn Mid-C_042010 2010GRC" xfId="2913"/>
    <cellStyle name="_Fuel Prices 4-14_Book9" xfId="212"/>
    <cellStyle name="_Fuel Prices 4-14_Book9 2" xfId="2914"/>
    <cellStyle name="_Fuel Prices 4-14_Book9_DEM-WP(C) ENERG10C--ctn Mid-C_042010 2010GRC" xfId="2915"/>
    <cellStyle name="_Fuel Prices 4-14_Chelan PUD Power Costs (8-10)" xfId="2916"/>
    <cellStyle name="_Fuel Prices 4-14_DEM-WP(C) Chelan Power Costs" xfId="2917"/>
    <cellStyle name="_Fuel Prices 4-14_DEM-WP(C) Chelan Power Costs 2" xfId="2918"/>
    <cellStyle name="_Fuel Prices 4-14_DEM-WP(C) ENERG10C--ctn Mid-C_042010 2010GRC" xfId="2919"/>
    <cellStyle name="_Fuel Prices 4-14_DEM-WP(C) Gas Transport 2010GRC" xfId="2920"/>
    <cellStyle name="_Fuel Prices 4-14_DEM-WP(C) Gas Transport 2010GRC 2" xfId="2921"/>
    <cellStyle name="_Fuel Prices 4-14_NIM Summary" xfId="2922"/>
    <cellStyle name="_Fuel Prices 4-14_NIM Summary 09GRC" xfId="2923"/>
    <cellStyle name="_Fuel Prices 4-14_NIM Summary 09GRC 2" xfId="2924"/>
    <cellStyle name="_Fuel Prices 4-14_NIM Summary 09GRC_DEM-WP(C) ENERG10C--ctn Mid-C_042010 2010GRC" xfId="2925"/>
    <cellStyle name="_Fuel Prices 4-14_NIM Summary 2" xfId="2926"/>
    <cellStyle name="_Fuel Prices 4-14_NIM Summary 3" xfId="2927"/>
    <cellStyle name="_Fuel Prices 4-14_NIM Summary 4" xfId="2928"/>
    <cellStyle name="_Fuel Prices 4-14_NIM Summary 5" xfId="2929"/>
    <cellStyle name="_Fuel Prices 4-14_NIM Summary 6" xfId="2930"/>
    <cellStyle name="_Fuel Prices 4-14_NIM Summary 7" xfId="2931"/>
    <cellStyle name="_Fuel Prices 4-14_NIM Summary 8" xfId="2932"/>
    <cellStyle name="_Fuel Prices 4-14_NIM Summary 9" xfId="2933"/>
    <cellStyle name="_Fuel Prices 4-14_NIM Summary_DEM-WP(C) ENERG10C--ctn Mid-C_042010 2010GRC" xfId="2934"/>
    <cellStyle name="_Fuel Prices 4-14_NIM+O&amp;M" xfId="2935"/>
    <cellStyle name="_Fuel Prices 4-14_NIM+O&amp;M 2" xfId="2936"/>
    <cellStyle name="_Fuel Prices 4-14_NIM+O&amp;M Monthly" xfId="2937"/>
    <cellStyle name="_Fuel Prices 4-14_NIM+O&amp;M Monthly 2" xfId="2938"/>
    <cellStyle name="_Fuel Prices 4-14_PCA 9 -  Exhibit D April 2010 (3)" xfId="2939"/>
    <cellStyle name="_Fuel Prices 4-14_PCA 9 -  Exhibit D April 2010 (3) 2" xfId="2940"/>
    <cellStyle name="_Fuel Prices 4-14_PCA 9 -  Exhibit D April 2010 (3)_DEM-WP(C) ENERG10C--ctn Mid-C_042010 2010GRC" xfId="2941"/>
    <cellStyle name="_Fuel Prices 4-14_Power Costs - Comparison bx Rbtl-Staff-Jt-PC" xfId="213"/>
    <cellStyle name="_Fuel Prices 4-14_Power Costs - Comparison bx Rbtl-Staff-Jt-PC 2" xfId="2942"/>
    <cellStyle name="_Fuel Prices 4-14_Power Costs - Comparison bx Rbtl-Staff-Jt-PC_Adj Bench DR 3 for Initial Briefs (Electric)" xfId="2943"/>
    <cellStyle name="_Fuel Prices 4-14_Power Costs - Comparison bx Rbtl-Staff-Jt-PC_Adj Bench DR 3 for Initial Briefs (Electric) 2" xfId="2944"/>
    <cellStyle name="_Fuel Prices 4-14_Power Costs - Comparison bx Rbtl-Staff-Jt-PC_Adj Bench DR 3 for Initial Briefs (Electric)_DEM-WP(C) ENERG10C--ctn Mid-C_042010 2010GRC" xfId="2945"/>
    <cellStyle name="_Fuel Prices 4-14_Power Costs - Comparison bx Rbtl-Staff-Jt-PC_DEM-WP(C) ENERG10C--ctn Mid-C_042010 2010GRC" xfId="2946"/>
    <cellStyle name="_Fuel Prices 4-14_Power Costs - Comparison bx Rbtl-Staff-Jt-PC_Electric Rev Req Model (2009 GRC) Rebuttal" xfId="2947"/>
    <cellStyle name="_Fuel Prices 4-14_Power Costs - Comparison bx Rbtl-Staff-Jt-PC_Electric Rev Req Model (2009 GRC) Rebuttal REmoval of New  WH Solar AdjustMI" xfId="2948"/>
    <cellStyle name="_Fuel Prices 4-14_Power Costs - Comparison bx Rbtl-Staff-Jt-PC_Electric Rev Req Model (2009 GRC) Rebuttal REmoval of New  WH Solar AdjustMI 2" xfId="2949"/>
    <cellStyle name="_Fuel Prices 4-14_Power Costs - Comparison bx Rbtl-Staff-Jt-PC_Electric Rev Req Model (2009 GRC) Rebuttal REmoval of New  WH Solar AdjustMI_DEM-WP(C) ENERG10C--ctn Mid-C_042010 2010GRC" xfId="2950"/>
    <cellStyle name="_Fuel Prices 4-14_Power Costs - Comparison bx Rbtl-Staff-Jt-PC_Electric Rev Req Model (2009 GRC) Revised 01-18-2010" xfId="2951"/>
    <cellStyle name="_Fuel Prices 4-14_Power Costs - Comparison bx Rbtl-Staff-Jt-PC_Electric Rev Req Model (2009 GRC) Revised 01-18-2010 2" xfId="2952"/>
    <cellStyle name="_Fuel Prices 4-14_Power Costs - Comparison bx Rbtl-Staff-Jt-PC_Electric Rev Req Model (2009 GRC) Revised 01-18-2010_DEM-WP(C) ENERG10C--ctn Mid-C_042010 2010GRC" xfId="2953"/>
    <cellStyle name="_Fuel Prices 4-14_Power Costs - Comparison bx Rbtl-Staff-Jt-PC_Final Order Electric EXHIBIT A-1" xfId="2954"/>
    <cellStyle name="_Fuel Prices 4-14_Rebuttal Power Costs" xfId="214"/>
    <cellStyle name="_Fuel Prices 4-14_Rebuttal Power Costs 2" xfId="2955"/>
    <cellStyle name="_Fuel Prices 4-14_Rebuttal Power Costs_Adj Bench DR 3 for Initial Briefs (Electric)" xfId="2956"/>
    <cellStyle name="_Fuel Prices 4-14_Rebuttal Power Costs_Adj Bench DR 3 for Initial Briefs (Electric) 2" xfId="2957"/>
    <cellStyle name="_Fuel Prices 4-14_Rebuttal Power Costs_Adj Bench DR 3 for Initial Briefs (Electric)_DEM-WP(C) ENERG10C--ctn Mid-C_042010 2010GRC" xfId="2958"/>
    <cellStyle name="_Fuel Prices 4-14_Rebuttal Power Costs_DEM-WP(C) ENERG10C--ctn Mid-C_042010 2010GRC" xfId="2959"/>
    <cellStyle name="_Fuel Prices 4-14_Rebuttal Power Costs_Electric Rev Req Model (2009 GRC) Rebuttal" xfId="2960"/>
    <cellStyle name="_Fuel Prices 4-14_Rebuttal Power Costs_Electric Rev Req Model (2009 GRC) Rebuttal REmoval of New  WH Solar AdjustMI" xfId="2961"/>
    <cellStyle name="_Fuel Prices 4-14_Rebuttal Power Costs_Electric Rev Req Model (2009 GRC) Rebuttal REmoval of New  WH Solar AdjustMI 2" xfId="2962"/>
    <cellStyle name="_Fuel Prices 4-14_Rebuttal Power Costs_Electric Rev Req Model (2009 GRC) Rebuttal REmoval of New  WH Solar AdjustMI_DEM-WP(C) ENERG10C--ctn Mid-C_042010 2010GRC" xfId="2963"/>
    <cellStyle name="_Fuel Prices 4-14_Rebuttal Power Costs_Electric Rev Req Model (2009 GRC) Revised 01-18-2010" xfId="2964"/>
    <cellStyle name="_Fuel Prices 4-14_Rebuttal Power Costs_Electric Rev Req Model (2009 GRC) Revised 01-18-2010 2" xfId="2965"/>
    <cellStyle name="_Fuel Prices 4-14_Rebuttal Power Costs_Electric Rev Req Model (2009 GRC) Revised 01-18-2010_DEM-WP(C) ENERG10C--ctn Mid-C_042010 2010GRC" xfId="2966"/>
    <cellStyle name="_Fuel Prices 4-14_Rebuttal Power Costs_Final Order Electric EXHIBIT A-1" xfId="2967"/>
    <cellStyle name="_Fuel Prices 4-14_Wind Integration 10GRC" xfId="2968"/>
    <cellStyle name="_Fuel Prices 4-14_Wind Integration 10GRC 2" xfId="2969"/>
    <cellStyle name="_Fuel Prices 4-14_Wind Integration 10GRC_DEM-WP(C) ENERG10C--ctn Mid-C_042010 2010GRC" xfId="2970"/>
    <cellStyle name="_Gas Transportation Charges_2009GRC_120308" xfId="215"/>
    <cellStyle name="_Gas Transportation Charges_2009GRC_120308 2" xfId="2971"/>
    <cellStyle name="_Gas Transportation Charges_2009GRC_120308 2 2" xfId="2972"/>
    <cellStyle name="_Gas Transportation Charges_2009GRC_120308 3" xfId="2973"/>
    <cellStyle name="_Gas Transportation Charges_2009GRC_120308 4" xfId="2974"/>
    <cellStyle name="_Gas Transportation Charges_2009GRC_120308 4 2" xfId="2975"/>
    <cellStyle name="_Gas Transportation Charges_2009GRC_120308_4 31E Reg Asset  Liab and EXH D" xfId="2976"/>
    <cellStyle name="_Gas Transportation Charges_2009GRC_120308_4 31E Reg Asset  Liab and EXH D _ Aug 10 Filing (2)" xfId="2977"/>
    <cellStyle name="_Gas Transportation Charges_2009GRC_120308_4 31E Reg Asset  Liab and EXH D _ Aug 10 Filing (2) 2" xfId="2978"/>
    <cellStyle name="_Gas Transportation Charges_2009GRC_120308_4 31E Reg Asset  Liab and EXH D 2" xfId="2979"/>
    <cellStyle name="_Gas Transportation Charges_2009GRC_120308_4 31E Reg Asset  Liab and EXH D 3" xfId="2980"/>
    <cellStyle name="_Gas Transportation Charges_2009GRC_120308_Chelan PUD Power Costs (8-10)" xfId="2981"/>
    <cellStyle name="_Gas Transportation Charges_2009GRC_120308_DEM-WP(C) Chelan Power Costs" xfId="2982"/>
    <cellStyle name="_Gas Transportation Charges_2009GRC_120308_DEM-WP(C) Chelan Power Costs 2" xfId="2983"/>
    <cellStyle name="_Gas Transportation Charges_2009GRC_120308_DEM-WP(C) Costs Not In AURORA 2010GRC As Filed" xfId="2984"/>
    <cellStyle name="_Gas Transportation Charges_2009GRC_120308_DEM-WP(C) Costs Not In AURORA 2010GRC As Filed 2" xfId="2985"/>
    <cellStyle name="_Gas Transportation Charges_2009GRC_120308_DEM-WP(C) Costs Not In AURORA 2010GRC As Filed 3" xfId="2986"/>
    <cellStyle name="_Gas Transportation Charges_2009GRC_120308_DEM-WP(C) Costs Not In AURORA 2010GRC As Filed_DEM-WP(C) ENERG10C--ctn Mid-C_042010 2010GRC" xfId="2987"/>
    <cellStyle name="_Gas Transportation Charges_2009GRC_120308_DEM-WP(C) ENERG10C--ctn Mid-C_042010 2010GRC" xfId="2988"/>
    <cellStyle name="_Gas Transportation Charges_2009GRC_120308_DEM-WP(C) Gas Transport 2010GRC" xfId="2989"/>
    <cellStyle name="_Gas Transportation Charges_2009GRC_120308_DEM-WP(C) Gas Transport 2010GRC 2" xfId="2990"/>
    <cellStyle name="_Gas Transportation Charges_2009GRC_120308_NIM Summary" xfId="2991"/>
    <cellStyle name="_Gas Transportation Charges_2009GRC_120308_NIM Summary 09GRC" xfId="2992"/>
    <cellStyle name="_Gas Transportation Charges_2009GRC_120308_NIM Summary 09GRC 2" xfId="2993"/>
    <cellStyle name="_Gas Transportation Charges_2009GRC_120308_NIM Summary 09GRC_DEM-WP(C) ENERG10C--ctn Mid-C_042010 2010GRC" xfId="2994"/>
    <cellStyle name="_Gas Transportation Charges_2009GRC_120308_NIM Summary 2" xfId="2995"/>
    <cellStyle name="_Gas Transportation Charges_2009GRC_120308_NIM Summary 3" xfId="2996"/>
    <cellStyle name="_Gas Transportation Charges_2009GRC_120308_NIM Summary 4" xfId="2997"/>
    <cellStyle name="_Gas Transportation Charges_2009GRC_120308_NIM Summary 5" xfId="2998"/>
    <cellStyle name="_Gas Transportation Charges_2009GRC_120308_NIM Summary 6" xfId="2999"/>
    <cellStyle name="_Gas Transportation Charges_2009GRC_120308_NIM Summary 7" xfId="3000"/>
    <cellStyle name="_Gas Transportation Charges_2009GRC_120308_NIM Summary 8" xfId="3001"/>
    <cellStyle name="_Gas Transportation Charges_2009GRC_120308_NIM Summary 9" xfId="3002"/>
    <cellStyle name="_Gas Transportation Charges_2009GRC_120308_NIM Summary_DEM-WP(C) ENERG10C--ctn Mid-C_042010 2010GRC" xfId="3003"/>
    <cellStyle name="_Gas Transportation Charges_2009GRC_120308_NIM+O&amp;M" xfId="3004"/>
    <cellStyle name="_Gas Transportation Charges_2009GRC_120308_NIM+O&amp;M 2" xfId="3005"/>
    <cellStyle name="_Gas Transportation Charges_2009GRC_120308_NIM+O&amp;M Monthly" xfId="3006"/>
    <cellStyle name="_Gas Transportation Charges_2009GRC_120308_NIM+O&amp;M Monthly 2" xfId="3007"/>
    <cellStyle name="_Gas Transportation Charges_2009GRC_120308_PCA 9 -  Exhibit D April 2010 (3)" xfId="3008"/>
    <cellStyle name="_Gas Transportation Charges_2009GRC_120308_PCA 9 -  Exhibit D April 2010 (3) 2" xfId="3009"/>
    <cellStyle name="_Gas Transportation Charges_2009GRC_120308_PCA 9 -  Exhibit D April 2010 (3)_DEM-WP(C) ENERG10C--ctn Mid-C_042010 2010GRC" xfId="3010"/>
    <cellStyle name="_Gas Transportation Charges_2009GRC_120308_Reconciliation" xfId="3011"/>
    <cellStyle name="_Gas Transportation Charges_2009GRC_120308_Reconciliation 2" xfId="3012"/>
    <cellStyle name="_Gas Transportation Charges_2009GRC_120308_Reconciliation 3" xfId="3013"/>
    <cellStyle name="_Gas Transportation Charges_2009GRC_120308_Reconciliation_DEM-WP(C) ENERG10C--ctn Mid-C_042010 2010GRC" xfId="3014"/>
    <cellStyle name="_Gas Transportation Charges_2009GRC_120308_Wind Integration 10GRC" xfId="3015"/>
    <cellStyle name="_Gas Transportation Charges_2009GRC_120308_Wind Integration 10GRC 2" xfId="3016"/>
    <cellStyle name="_Gas Transportation Charges_2009GRC_120308_Wind Integration 10GRC_DEM-WP(C) ENERG10C--ctn Mid-C_042010 2010GRC" xfId="3017"/>
    <cellStyle name="_x0013__LSRWEP LGIA like Acctg Petition Aug 2010" xfId="3018"/>
    <cellStyle name="_Mid C 09GRC" xfId="3019"/>
    <cellStyle name="_Monthly Fixed Input" xfId="3020"/>
    <cellStyle name="_Monthly Fixed Input 2" xfId="3021"/>
    <cellStyle name="_Monthly Fixed Input_DEM-WP(C) ENERG10C--ctn Mid-C_042010 2010GRC" xfId="3022"/>
    <cellStyle name="_Monthly Fixed Input_NIM Summary" xfId="3023"/>
    <cellStyle name="_Monthly Fixed Input_NIM Summary 2" xfId="3024"/>
    <cellStyle name="_Monthly Fixed Input_NIM Summary_DEM-WP(C) ENERG10C--ctn Mid-C_042010 2010GRC" xfId="3025"/>
    <cellStyle name="_NIM 06 Base Case Current Trends" xfId="216"/>
    <cellStyle name="_NIM 06 Base Case Current Trends 2" xfId="3026"/>
    <cellStyle name="_NIM 06 Base Case Current Trends 2 2" xfId="3027"/>
    <cellStyle name="_NIM 06 Base Case Current Trends 2 3" xfId="3028"/>
    <cellStyle name="_NIM 06 Base Case Current Trends 3" xfId="3029"/>
    <cellStyle name="_NIM 06 Base Case Current Trends_Adj Bench DR 3 for Initial Briefs (Electric)" xfId="3030"/>
    <cellStyle name="_NIM 06 Base Case Current Trends_Adj Bench DR 3 for Initial Briefs (Electric) 2" xfId="3031"/>
    <cellStyle name="_NIM 06 Base Case Current Trends_Adj Bench DR 3 for Initial Briefs (Electric)_DEM-WP(C) ENERG10C--ctn Mid-C_042010 2010GRC" xfId="3032"/>
    <cellStyle name="_NIM 06 Base Case Current Trends_Book2" xfId="217"/>
    <cellStyle name="_NIM 06 Base Case Current Trends_Book2 2" xfId="3033"/>
    <cellStyle name="_NIM 06 Base Case Current Trends_Book2_Adj Bench DR 3 for Initial Briefs (Electric)" xfId="3034"/>
    <cellStyle name="_NIM 06 Base Case Current Trends_Book2_Adj Bench DR 3 for Initial Briefs (Electric) 2" xfId="3035"/>
    <cellStyle name="_NIM 06 Base Case Current Trends_Book2_Adj Bench DR 3 for Initial Briefs (Electric)_DEM-WP(C) ENERG10C--ctn Mid-C_042010 2010GRC" xfId="3036"/>
    <cellStyle name="_NIM 06 Base Case Current Trends_Book2_DEM-WP(C) ENERG10C--ctn Mid-C_042010 2010GRC" xfId="3037"/>
    <cellStyle name="_NIM 06 Base Case Current Trends_Book2_Electric Rev Req Model (2009 GRC) Rebuttal" xfId="3038"/>
    <cellStyle name="_NIM 06 Base Case Current Trends_Book2_Electric Rev Req Model (2009 GRC) Rebuttal REmoval of New  WH Solar AdjustMI" xfId="3039"/>
    <cellStyle name="_NIM 06 Base Case Current Trends_Book2_Electric Rev Req Model (2009 GRC) Rebuttal REmoval of New  WH Solar AdjustMI 2" xfId="3040"/>
    <cellStyle name="_NIM 06 Base Case Current Trends_Book2_Electric Rev Req Model (2009 GRC) Rebuttal REmoval of New  WH Solar AdjustMI_DEM-WP(C) ENERG10C--ctn Mid-C_042010 2010GRC" xfId="3041"/>
    <cellStyle name="_NIM 06 Base Case Current Trends_Book2_Electric Rev Req Model (2009 GRC) Revised 01-18-2010" xfId="3042"/>
    <cellStyle name="_NIM 06 Base Case Current Trends_Book2_Electric Rev Req Model (2009 GRC) Revised 01-18-2010 2" xfId="3043"/>
    <cellStyle name="_NIM 06 Base Case Current Trends_Book2_Electric Rev Req Model (2009 GRC) Revised 01-18-2010_DEM-WP(C) ENERG10C--ctn Mid-C_042010 2010GRC" xfId="3044"/>
    <cellStyle name="_NIM 06 Base Case Current Trends_Book2_Final Order Electric EXHIBIT A-1" xfId="3045"/>
    <cellStyle name="_NIM 06 Base Case Current Trends_Chelan PUD Power Costs (8-10)" xfId="3046"/>
    <cellStyle name="_NIM 06 Base Case Current Trends_Confidential Material" xfId="3047"/>
    <cellStyle name="_NIM 06 Base Case Current Trends_DEM-WP(C) Colstrip 12 Coal Cost Forecast 2010GRC" xfId="3048"/>
    <cellStyle name="_NIM 06 Base Case Current Trends_DEM-WP(C) ENERG10C--ctn Mid-C_042010 2010GRC" xfId="3049"/>
    <cellStyle name="_NIM 06 Base Case Current Trends_DEM-WP(C) Production O&amp;M 2010GRC As-Filed" xfId="3050"/>
    <cellStyle name="_NIM 06 Base Case Current Trends_DEM-WP(C) Production O&amp;M 2010GRC As-Filed 2" xfId="3051"/>
    <cellStyle name="_NIM 06 Base Case Current Trends_DEM-WP(C) Production O&amp;M 2010GRC As-Filed 3" xfId="3052"/>
    <cellStyle name="_NIM 06 Base Case Current Trends_Electric Rev Req Model (2009 GRC) " xfId="218"/>
    <cellStyle name="_NIM 06 Base Case Current Trends_Electric Rev Req Model (2009 GRC)  2" xfId="3053"/>
    <cellStyle name="_NIM 06 Base Case Current Trends_Electric Rev Req Model (2009 GRC) _DEM-WP(C) ENERG10C--ctn Mid-C_042010 2010GRC" xfId="3054"/>
    <cellStyle name="_NIM 06 Base Case Current Trends_Electric Rev Req Model (2009 GRC) Rebuttal" xfId="3055"/>
    <cellStyle name="_NIM 06 Base Case Current Trends_Electric Rev Req Model (2009 GRC) Rebuttal REmoval of New  WH Solar AdjustMI" xfId="3056"/>
    <cellStyle name="_NIM 06 Base Case Current Trends_Electric Rev Req Model (2009 GRC) Rebuttal REmoval of New  WH Solar AdjustMI 2" xfId="3057"/>
    <cellStyle name="_NIM 06 Base Case Current Trends_Electric Rev Req Model (2009 GRC) Rebuttal REmoval of New  WH Solar AdjustMI_DEM-WP(C) ENERG10C--ctn Mid-C_042010 2010GRC" xfId="3058"/>
    <cellStyle name="_NIM 06 Base Case Current Trends_Electric Rev Req Model (2009 GRC) Revised 01-18-2010" xfId="3059"/>
    <cellStyle name="_NIM 06 Base Case Current Trends_Electric Rev Req Model (2009 GRC) Revised 01-18-2010 2" xfId="3060"/>
    <cellStyle name="_NIM 06 Base Case Current Trends_Electric Rev Req Model (2009 GRC) Revised 01-18-2010_DEM-WP(C) ENERG10C--ctn Mid-C_042010 2010GRC" xfId="3061"/>
    <cellStyle name="_NIM 06 Base Case Current Trends_Final Order Electric EXHIBIT A-1" xfId="3062"/>
    <cellStyle name="_NIM 06 Base Case Current Trends_NIM Summary" xfId="3063"/>
    <cellStyle name="_NIM 06 Base Case Current Trends_NIM Summary 2" xfId="3064"/>
    <cellStyle name="_NIM 06 Base Case Current Trends_NIM Summary_DEM-WP(C) ENERG10C--ctn Mid-C_042010 2010GRC" xfId="3065"/>
    <cellStyle name="_NIM 06 Base Case Current Trends_NIM+O&amp;M" xfId="3066"/>
    <cellStyle name="_NIM 06 Base Case Current Trends_NIM+O&amp;M 2" xfId="3067"/>
    <cellStyle name="_NIM 06 Base Case Current Trends_NIM+O&amp;M Monthly" xfId="3068"/>
    <cellStyle name="_NIM 06 Base Case Current Trends_NIM+O&amp;M Monthly 2" xfId="3069"/>
    <cellStyle name="_NIM 06 Base Case Current Trends_Rebuttal Power Costs" xfId="219"/>
    <cellStyle name="_NIM 06 Base Case Current Trends_Rebuttal Power Costs 2" xfId="3070"/>
    <cellStyle name="_NIM 06 Base Case Current Trends_Rebuttal Power Costs_Adj Bench DR 3 for Initial Briefs (Electric)" xfId="3071"/>
    <cellStyle name="_NIM 06 Base Case Current Trends_Rebuttal Power Costs_Adj Bench DR 3 for Initial Briefs (Electric) 2" xfId="3072"/>
    <cellStyle name="_NIM 06 Base Case Current Trends_Rebuttal Power Costs_Adj Bench DR 3 for Initial Briefs (Electric)_DEM-WP(C) ENERG10C--ctn Mid-C_042010 2010GRC" xfId="3073"/>
    <cellStyle name="_NIM 06 Base Case Current Trends_Rebuttal Power Costs_DEM-WP(C) ENERG10C--ctn Mid-C_042010 2010GRC" xfId="3074"/>
    <cellStyle name="_NIM 06 Base Case Current Trends_Rebuttal Power Costs_Electric Rev Req Model (2009 GRC) Rebuttal" xfId="3075"/>
    <cellStyle name="_NIM 06 Base Case Current Trends_Rebuttal Power Costs_Electric Rev Req Model (2009 GRC) Rebuttal REmoval of New  WH Solar AdjustMI" xfId="3076"/>
    <cellStyle name="_NIM 06 Base Case Current Trends_Rebuttal Power Costs_Electric Rev Req Model (2009 GRC) Rebuttal REmoval of New  WH Solar AdjustMI 2" xfId="3077"/>
    <cellStyle name="_NIM 06 Base Case Current Trends_Rebuttal Power Costs_Electric Rev Req Model (2009 GRC) Rebuttal REmoval of New  WH Solar AdjustMI_DEM-WP(C) ENERG10C--ctn Mid-C_042010 2010GRC" xfId="3078"/>
    <cellStyle name="_NIM 06 Base Case Current Trends_Rebuttal Power Costs_Electric Rev Req Model (2009 GRC) Revised 01-18-2010" xfId="3079"/>
    <cellStyle name="_NIM 06 Base Case Current Trends_Rebuttal Power Costs_Electric Rev Req Model (2009 GRC) Revised 01-18-2010 2" xfId="3080"/>
    <cellStyle name="_NIM 06 Base Case Current Trends_Rebuttal Power Costs_Electric Rev Req Model (2009 GRC) Revised 01-18-2010_DEM-WP(C) ENERG10C--ctn Mid-C_042010 2010GRC" xfId="3081"/>
    <cellStyle name="_NIM 06 Base Case Current Trends_Rebuttal Power Costs_Final Order Electric EXHIBIT A-1" xfId="3082"/>
    <cellStyle name="_NIM 06 Base Case Current Trends_TENASKA REGULATORY ASSET" xfId="3083"/>
    <cellStyle name="_NIM Summary 09GRC" xfId="3084"/>
    <cellStyle name="_NIM Summary 09GRC 2" xfId="3085"/>
    <cellStyle name="_NIM Summary 09GRC_DEM-WP(C) ENERG10C--ctn Mid-C_042010 2010GRC" xfId="3086"/>
    <cellStyle name="_NIM Summary 09GRC_NIM Summary" xfId="3087"/>
    <cellStyle name="_NIM Summary 09GRC_NIM Summary 2" xfId="3088"/>
    <cellStyle name="_NIM Summary 09GRC_NIM Summary_DEM-WP(C) ENERG10C--ctn Mid-C_042010 2010GRC" xfId="3089"/>
    <cellStyle name="_PC DRAFT 10 15 07" xfId="3090"/>
    <cellStyle name="_PCA 7 - Exhibit D update 9_30_2008" xfId="3091"/>
    <cellStyle name="_PCA 7 - Exhibit D update 9_30_2008 2" xfId="3092"/>
    <cellStyle name="_PCA 7 - Exhibit D update 9_30_2008 2 2" xfId="3093"/>
    <cellStyle name="_PCA 7 - Exhibit D update 9_30_2008 3" xfId="3094"/>
    <cellStyle name="_PCA 7 - Exhibit D update 9_30_2008 4" xfId="3095"/>
    <cellStyle name="_PCA 7 - Exhibit D update 9_30_2008 4 2" xfId="3096"/>
    <cellStyle name="_PCA 7 - Exhibit D update 9_30_2008_Chelan PUD Power Costs (8-10)" xfId="3097"/>
    <cellStyle name="_PCA 7 - Exhibit D update 9_30_2008_DEM-WP(C) Chelan Power Costs" xfId="3098"/>
    <cellStyle name="_PCA 7 - Exhibit D update 9_30_2008_DEM-WP(C) Chelan Power Costs 2" xfId="3099"/>
    <cellStyle name="_PCA 7 - Exhibit D update 9_30_2008_DEM-WP(C) ENERG10C--ctn Mid-C_042010 2010GRC" xfId="3100"/>
    <cellStyle name="_PCA 7 - Exhibit D update 9_30_2008_DEM-WP(C) Gas Transport 2010GRC" xfId="3101"/>
    <cellStyle name="_PCA 7 - Exhibit D update 9_30_2008_DEM-WP(C) Gas Transport 2010GRC 2" xfId="3102"/>
    <cellStyle name="_PCA 7 - Exhibit D update 9_30_2008_NIM Summary" xfId="3103"/>
    <cellStyle name="_PCA 7 - Exhibit D update 9_30_2008_NIM Summary 2" xfId="3104"/>
    <cellStyle name="_PCA 7 - Exhibit D update 9_30_2008_NIM Summary_DEM-WP(C) ENERG10C--ctn Mid-C_042010 2010GRC" xfId="3105"/>
    <cellStyle name="_PCA 7 - Exhibit D update 9_30_2008_Transmission Workbook for May BOD" xfId="3106"/>
    <cellStyle name="_PCA 7 - Exhibit D update 9_30_2008_Transmission Workbook for May BOD 2" xfId="3107"/>
    <cellStyle name="_PCA 7 - Exhibit D update 9_30_2008_Transmission Workbook for May BOD_DEM-WP(C) ENERG10C--ctn Mid-C_042010 2010GRC" xfId="3108"/>
    <cellStyle name="_PCA 7 - Exhibit D update 9_30_2008_Wind Integration 10GRC" xfId="3109"/>
    <cellStyle name="_PCA 7 - Exhibit D update 9_30_2008_Wind Integration 10GRC 2" xfId="3110"/>
    <cellStyle name="_PCA 7 - Exhibit D update 9_30_2008_Wind Integration 10GRC_DEM-WP(C) ENERG10C--ctn Mid-C_042010 2010GRC" xfId="3111"/>
    <cellStyle name="_Portfolio SPlan Base Case.xls Chart 1" xfId="220"/>
    <cellStyle name="_Portfolio SPlan Base Case.xls Chart 1 2" xfId="3112"/>
    <cellStyle name="_Portfolio SPlan Base Case.xls Chart 1 2 2" xfId="3113"/>
    <cellStyle name="_Portfolio SPlan Base Case.xls Chart 1 3" xfId="3114"/>
    <cellStyle name="_Portfolio SPlan Base Case.xls Chart 1_Adj Bench DR 3 for Initial Briefs (Electric)" xfId="3115"/>
    <cellStyle name="_Portfolio SPlan Base Case.xls Chart 1_Adj Bench DR 3 for Initial Briefs (Electric) 2" xfId="3116"/>
    <cellStyle name="_Portfolio SPlan Base Case.xls Chart 1_Adj Bench DR 3 for Initial Briefs (Electric)_DEM-WP(C) ENERG10C--ctn Mid-C_042010 2010GRC" xfId="3117"/>
    <cellStyle name="_Portfolio SPlan Base Case.xls Chart 1_Book2" xfId="221"/>
    <cellStyle name="_Portfolio SPlan Base Case.xls Chart 1_Book2 2" xfId="3118"/>
    <cellStyle name="_Portfolio SPlan Base Case.xls Chart 1_Book2_Adj Bench DR 3 for Initial Briefs (Electric)" xfId="3119"/>
    <cellStyle name="_Portfolio SPlan Base Case.xls Chart 1_Book2_Adj Bench DR 3 for Initial Briefs (Electric) 2" xfId="3120"/>
    <cellStyle name="_Portfolio SPlan Base Case.xls Chart 1_Book2_Adj Bench DR 3 for Initial Briefs (Electric)_DEM-WP(C) ENERG10C--ctn Mid-C_042010 2010GRC" xfId="3121"/>
    <cellStyle name="_Portfolio SPlan Base Case.xls Chart 1_Book2_DEM-WP(C) ENERG10C--ctn Mid-C_042010 2010GRC" xfId="3122"/>
    <cellStyle name="_Portfolio SPlan Base Case.xls Chart 1_Book2_Electric Rev Req Model (2009 GRC) Rebuttal" xfId="3123"/>
    <cellStyle name="_Portfolio SPlan Base Case.xls Chart 1_Book2_Electric Rev Req Model (2009 GRC) Rebuttal REmoval of New  WH Solar AdjustMI" xfId="3124"/>
    <cellStyle name="_Portfolio SPlan Base Case.xls Chart 1_Book2_Electric Rev Req Model (2009 GRC) Rebuttal REmoval of New  WH Solar AdjustMI 2" xfId="3125"/>
    <cellStyle name="_Portfolio SPlan Base Case.xls Chart 1_Book2_Electric Rev Req Model (2009 GRC) Rebuttal REmoval of New  WH Solar AdjustMI_DEM-WP(C) ENERG10C--ctn Mid-C_042010 2010GRC" xfId="3126"/>
    <cellStyle name="_Portfolio SPlan Base Case.xls Chart 1_Book2_Electric Rev Req Model (2009 GRC) Revised 01-18-2010" xfId="3127"/>
    <cellStyle name="_Portfolio SPlan Base Case.xls Chart 1_Book2_Electric Rev Req Model (2009 GRC) Revised 01-18-2010 2" xfId="3128"/>
    <cellStyle name="_Portfolio SPlan Base Case.xls Chart 1_Book2_Electric Rev Req Model (2009 GRC) Revised 01-18-2010_DEM-WP(C) ENERG10C--ctn Mid-C_042010 2010GRC" xfId="3129"/>
    <cellStyle name="_Portfolio SPlan Base Case.xls Chart 1_Book2_Final Order Electric EXHIBIT A-1" xfId="3130"/>
    <cellStyle name="_Portfolio SPlan Base Case.xls Chart 1_Chelan PUD Power Costs (8-10)" xfId="3131"/>
    <cellStyle name="_Portfolio SPlan Base Case.xls Chart 1_Confidential Material" xfId="3132"/>
    <cellStyle name="_Portfolio SPlan Base Case.xls Chart 1_DEM-WP(C) Colstrip 12 Coal Cost Forecast 2010GRC" xfId="3133"/>
    <cellStyle name="_Portfolio SPlan Base Case.xls Chart 1_DEM-WP(C) ENERG10C--ctn Mid-C_042010 2010GRC" xfId="3134"/>
    <cellStyle name="_Portfolio SPlan Base Case.xls Chart 1_DEM-WP(C) Production O&amp;M 2010GRC As-Filed" xfId="3135"/>
    <cellStyle name="_Portfolio SPlan Base Case.xls Chart 1_DEM-WP(C) Production O&amp;M 2010GRC As-Filed 2" xfId="3136"/>
    <cellStyle name="_Portfolio SPlan Base Case.xls Chart 1_DEM-WP(C) Production O&amp;M 2010GRC As-Filed 3" xfId="3137"/>
    <cellStyle name="_Portfolio SPlan Base Case.xls Chart 1_Electric Rev Req Model (2009 GRC) " xfId="222"/>
    <cellStyle name="_Portfolio SPlan Base Case.xls Chart 1_Electric Rev Req Model (2009 GRC)  2" xfId="3138"/>
    <cellStyle name="_Portfolio SPlan Base Case.xls Chart 1_Electric Rev Req Model (2009 GRC) _DEM-WP(C) ENERG10C--ctn Mid-C_042010 2010GRC" xfId="3139"/>
    <cellStyle name="_Portfolio SPlan Base Case.xls Chart 1_Electric Rev Req Model (2009 GRC) Rebuttal" xfId="3140"/>
    <cellStyle name="_Portfolio SPlan Base Case.xls Chart 1_Electric Rev Req Model (2009 GRC) Rebuttal REmoval of New  WH Solar AdjustMI" xfId="3141"/>
    <cellStyle name="_Portfolio SPlan Base Case.xls Chart 1_Electric Rev Req Model (2009 GRC) Rebuttal REmoval of New  WH Solar AdjustMI 2" xfId="3142"/>
    <cellStyle name="_Portfolio SPlan Base Case.xls Chart 1_Electric Rev Req Model (2009 GRC) Rebuttal REmoval of New  WH Solar AdjustMI_DEM-WP(C) ENERG10C--ctn Mid-C_042010 2010GRC" xfId="3143"/>
    <cellStyle name="_Portfolio SPlan Base Case.xls Chart 1_Electric Rev Req Model (2009 GRC) Revised 01-18-2010" xfId="3144"/>
    <cellStyle name="_Portfolio SPlan Base Case.xls Chart 1_Electric Rev Req Model (2009 GRC) Revised 01-18-2010 2" xfId="3145"/>
    <cellStyle name="_Portfolio SPlan Base Case.xls Chart 1_Electric Rev Req Model (2009 GRC) Revised 01-18-2010_DEM-WP(C) ENERG10C--ctn Mid-C_042010 2010GRC" xfId="3146"/>
    <cellStyle name="_Portfolio SPlan Base Case.xls Chart 1_Final Order Electric EXHIBIT A-1" xfId="3147"/>
    <cellStyle name="_Portfolio SPlan Base Case.xls Chart 1_NIM Summary" xfId="3148"/>
    <cellStyle name="_Portfolio SPlan Base Case.xls Chart 1_NIM Summary 2" xfId="3149"/>
    <cellStyle name="_Portfolio SPlan Base Case.xls Chart 1_NIM Summary_DEM-WP(C) ENERG10C--ctn Mid-C_042010 2010GRC" xfId="3150"/>
    <cellStyle name="_Portfolio SPlan Base Case.xls Chart 1_Rebuttal Power Costs" xfId="223"/>
    <cellStyle name="_Portfolio SPlan Base Case.xls Chart 1_Rebuttal Power Costs 2" xfId="3151"/>
    <cellStyle name="_Portfolio SPlan Base Case.xls Chart 1_Rebuttal Power Costs_Adj Bench DR 3 for Initial Briefs (Electric)" xfId="3152"/>
    <cellStyle name="_Portfolio SPlan Base Case.xls Chart 1_Rebuttal Power Costs_Adj Bench DR 3 for Initial Briefs (Electric) 2" xfId="3153"/>
    <cellStyle name="_Portfolio SPlan Base Case.xls Chart 1_Rebuttal Power Costs_Adj Bench DR 3 for Initial Briefs (Electric)_DEM-WP(C) ENERG10C--ctn Mid-C_042010 2010GRC" xfId="3154"/>
    <cellStyle name="_Portfolio SPlan Base Case.xls Chart 1_Rebuttal Power Costs_DEM-WP(C) ENERG10C--ctn Mid-C_042010 2010GRC" xfId="3155"/>
    <cellStyle name="_Portfolio SPlan Base Case.xls Chart 1_Rebuttal Power Costs_Electric Rev Req Model (2009 GRC) Rebuttal" xfId="3156"/>
    <cellStyle name="_Portfolio SPlan Base Case.xls Chart 1_Rebuttal Power Costs_Electric Rev Req Model (2009 GRC) Rebuttal REmoval of New  WH Solar AdjustMI" xfId="3157"/>
    <cellStyle name="_Portfolio SPlan Base Case.xls Chart 1_Rebuttal Power Costs_Electric Rev Req Model (2009 GRC) Rebuttal REmoval of New  WH Solar AdjustMI 2" xfId="3158"/>
    <cellStyle name="_Portfolio SPlan Base Case.xls Chart 1_Rebuttal Power Costs_Electric Rev Req Model (2009 GRC) Rebuttal REmoval of New  WH Solar AdjustMI_DEM-WP(C) ENERG10C--ctn Mid-C_042010 2010GRC" xfId="3159"/>
    <cellStyle name="_Portfolio SPlan Base Case.xls Chart 1_Rebuttal Power Costs_Electric Rev Req Model (2009 GRC) Revised 01-18-2010" xfId="3160"/>
    <cellStyle name="_Portfolio SPlan Base Case.xls Chart 1_Rebuttal Power Costs_Electric Rev Req Model (2009 GRC) Revised 01-18-2010 2" xfId="3161"/>
    <cellStyle name="_Portfolio SPlan Base Case.xls Chart 1_Rebuttal Power Costs_Electric Rev Req Model (2009 GRC) Revised 01-18-2010_DEM-WP(C) ENERG10C--ctn Mid-C_042010 2010GRC" xfId="3162"/>
    <cellStyle name="_Portfolio SPlan Base Case.xls Chart 1_Rebuttal Power Costs_Final Order Electric EXHIBIT A-1" xfId="3163"/>
    <cellStyle name="_Portfolio SPlan Base Case.xls Chart 1_TENASKA REGULATORY ASSET" xfId="3164"/>
    <cellStyle name="_Portfolio SPlan Base Case.xls Chart 2" xfId="224"/>
    <cellStyle name="_Portfolio SPlan Base Case.xls Chart 2 2" xfId="3165"/>
    <cellStyle name="_Portfolio SPlan Base Case.xls Chart 2 2 2" xfId="3166"/>
    <cellStyle name="_Portfolio SPlan Base Case.xls Chart 2 3" xfId="3167"/>
    <cellStyle name="_Portfolio SPlan Base Case.xls Chart 2_Adj Bench DR 3 for Initial Briefs (Electric)" xfId="3168"/>
    <cellStyle name="_Portfolio SPlan Base Case.xls Chart 2_Adj Bench DR 3 for Initial Briefs (Electric) 2" xfId="3169"/>
    <cellStyle name="_Portfolio SPlan Base Case.xls Chart 2_Adj Bench DR 3 for Initial Briefs (Electric)_DEM-WP(C) ENERG10C--ctn Mid-C_042010 2010GRC" xfId="3170"/>
    <cellStyle name="_Portfolio SPlan Base Case.xls Chart 2_Book2" xfId="225"/>
    <cellStyle name="_Portfolio SPlan Base Case.xls Chart 2_Book2 2" xfId="3171"/>
    <cellStyle name="_Portfolio SPlan Base Case.xls Chart 2_Book2_Adj Bench DR 3 for Initial Briefs (Electric)" xfId="3172"/>
    <cellStyle name="_Portfolio SPlan Base Case.xls Chart 2_Book2_Adj Bench DR 3 for Initial Briefs (Electric) 2" xfId="3173"/>
    <cellStyle name="_Portfolio SPlan Base Case.xls Chart 2_Book2_Adj Bench DR 3 for Initial Briefs (Electric)_DEM-WP(C) ENERG10C--ctn Mid-C_042010 2010GRC" xfId="3174"/>
    <cellStyle name="_Portfolio SPlan Base Case.xls Chart 2_Book2_DEM-WP(C) ENERG10C--ctn Mid-C_042010 2010GRC" xfId="3175"/>
    <cellStyle name="_Portfolio SPlan Base Case.xls Chart 2_Book2_Electric Rev Req Model (2009 GRC) Rebuttal" xfId="3176"/>
    <cellStyle name="_Portfolio SPlan Base Case.xls Chart 2_Book2_Electric Rev Req Model (2009 GRC) Rebuttal REmoval of New  WH Solar AdjustMI" xfId="3177"/>
    <cellStyle name="_Portfolio SPlan Base Case.xls Chart 2_Book2_Electric Rev Req Model (2009 GRC) Rebuttal REmoval of New  WH Solar AdjustMI 2" xfId="3178"/>
    <cellStyle name="_Portfolio SPlan Base Case.xls Chart 2_Book2_Electric Rev Req Model (2009 GRC) Rebuttal REmoval of New  WH Solar AdjustMI_DEM-WP(C) ENERG10C--ctn Mid-C_042010 2010GRC" xfId="3179"/>
    <cellStyle name="_Portfolio SPlan Base Case.xls Chart 2_Book2_Electric Rev Req Model (2009 GRC) Revised 01-18-2010" xfId="3180"/>
    <cellStyle name="_Portfolio SPlan Base Case.xls Chart 2_Book2_Electric Rev Req Model (2009 GRC) Revised 01-18-2010 2" xfId="3181"/>
    <cellStyle name="_Portfolio SPlan Base Case.xls Chart 2_Book2_Electric Rev Req Model (2009 GRC) Revised 01-18-2010_DEM-WP(C) ENERG10C--ctn Mid-C_042010 2010GRC" xfId="3182"/>
    <cellStyle name="_Portfolio SPlan Base Case.xls Chart 2_Book2_Final Order Electric EXHIBIT A-1" xfId="3183"/>
    <cellStyle name="_Portfolio SPlan Base Case.xls Chart 2_Chelan PUD Power Costs (8-10)" xfId="3184"/>
    <cellStyle name="_Portfolio SPlan Base Case.xls Chart 2_Confidential Material" xfId="3185"/>
    <cellStyle name="_Portfolio SPlan Base Case.xls Chart 2_DEM-WP(C) Colstrip 12 Coal Cost Forecast 2010GRC" xfId="3186"/>
    <cellStyle name="_Portfolio SPlan Base Case.xls Chart 2_DEM-WP(C) ENERG10C--ctn Mid-C_042010 2010GRC" xfId="3187"/>
    <cellStyle name="_Portfolio SPlan Base Case.xls Chart 2_DEM-WP(C) Production O&amp;M 2010GRC As-Filed" xfId="3188"/>
    <cellStyle name="_Portfolio SPlan Base Case.xls Chart 2_DEM-WP(C) Production O&amp;M 2010GRC As-Filed 2" xfId="3189"/>
    <cellStyle name="_Portfolio SPlan Base Case.xls Chart 2_DEM-WP(C) Production O&amp;M 2010GRC As-Filed 3" xfId="3190"/>
    <cellStyle name="_Portfolio SPlan Base Case.xls Chart 2_Electric Rev Req Model (2009 GRC) " xfId="226"/>
    <cellStyle name="_Portfolio SPlan Base Case.xls Chart 2_Electric Rev Req Model (2009 GRC)  2" xfId="3191"/>
    <cellStyle name="_Portfolio SPlan Base Case.xls Chart 2_Electric Rev Req Model (2009 GRC) _DEM-WP(C) ENERG10C--ctn Mid-C_042010 2010GRC" xfId="3192"/>
    <cellStyle name="_Portfolio SPlan Base Case.xls Chart 2_Electric Rev Req Model (2009 GRC) Rebuttal" xfId="3193"/>
    <cellStyle name="_Portfolio SPlan Base Case.xls Chart 2_Electric Rev Req Model (2009 GRC) Rebuttal REmoval of New  WH Solar AdjustMI" xfId="3194"/>
    <cellStyle name="_Portfolio SPlan Base Case.xls Chart 2_Electric Rev Req Model (2009 GRC) Rebuttal REmoval of New  WH Solar AdjustMI 2" xfId="3195"/>
    <cellStyle name="_Portfolio SPlan Base Case.xls Chart 2_Electric Rev Req Model (2009 GRC) Rebuttal REmoval of New  WH Solar AdjustMI_DEM-WP(C) ENERG10C--ctn Mid-C_042010 2010GRC" xfId="3196"/>
    <cellStyle name="_Portfolio SPlan Base Case.xls Chart 2_Electric Rev Req Model (2009 GRC) Revised 01-18-2010" xfId="3197"/>
    <cellStyle name="_Portfolio SPlan Base Case.xls Chart 2_Electric Rev Req Model (2009 GRC) Revised 01-18-2010 2" xfId="3198"/>
    <cellStyle name="_Portfolio SPlan Base Case.xls Chart 2_Electric Rev Req Model (2009 GRC) Revised 01-18-2010_DEM-WP(C) ENERG10C--ctn Mid-C_042010 2010GRC" xfId="3199"/>
    <cellStyle name="_Portfolio SPlan Base Case.xls Chart 2_Final Order Electric EXHIBIT A-1" xfId="3200"/>
    <cellStyle name="_Portfolio SPlan Base Case.xls Chart 2_NIM Summary" xfId="3201"/>
    <cellStyle name="_Portfolio SPlan Base Case.xls Chart 2_NIM Summary 2" xfId="3202"/>
    <cellStyle name="_Portfolio SPlan Base Case.xls Chart 2_NIM Summary_DEM-WP(C) ENERG10C--ctn Mid-C_042010 2010GRC" xfId="3203"/>
    <cellStyle name="_Portfolio SPlan Base Case.xls Chart 2_Rebuttal Power Costs" xfId="227"/>
    <cellStyle name="_Portfolio SPlan Base Case.xls Chart 2_Rebuttal Power Costs 2" xfId="3204"/>
    <cellStyle name="_Portfolio SPlan Base Case.xls Chart 2_Rebuttal Power Costs_Adj Bench DR 3 for Initial Briefs (Electric)" xfId="3205"/>
    <cellStyle name="_Portfolio SPlan Base Case.xls Chart 2_Rebuttal Power Costs_Adj Bench DR 3 for Initial Briefs (Electric) 2" xfId="3206"/>
    <cellStyle name="_Portfolio SPlan Base Case.xls Chart 2_Rebuttal Power Costs_Adj Bench DR 3 for Initial Briefs (Electric)_DEM-WP(C) ENERG10C--ctn Mid-C_042010 2010GRC" xfId="3207"/>
    <cellStyle name="_Portfolio SPlan Base Case.xls Chart 2_Rebuttal Power Costs_DEM-WP(C) ENERG10C--ctn Mid-C_042010 2010GRC" xfId="3208"/>
    <cellStyle name="_Portfolio SPlan Base Case.xls Chart 2_Rebuttal Power Costs_Electric Rev Req Model (2009 GRC) Rebuttal" xfId="3209"/>
    <cellStyle name="_Portfolio SPlan Base Case.xls Chart 2_Rebuttal Power Costs_Electric Rev Req Model (2009 GRC) Rebuttal REmoval of New  WH Solar AdjustMI" xfId="3210"/>
    <cellStyle name="_Portfolio SPlan Base Case.xls Chart 2_Rebuttal Power Costs_Electric Rev Req Model (2009 GRC) Rebuttal REmoval of New  WH Solar AdjustMI 2" xfId="3211"/>
    <cellStyle name="_Portfolio SPlan Base Case.xls Chart 2_Rebuttal Power Costs_Electric Rev Req Model (2009 GRC) Rebuttal REmoval of New  WH Solar AdjustMI_DEM-WP(C) ENERG10C--ctn Mid-C_042010 2010GRC" xfId="3212"/>
    <cellStyle name="_Portfolio SPlan Base Case.xls Chart 2_Rebuttal Power Costs_Electric Rev Req Model (2009 GRC) Revised 01-18-2010" xfId="3213"/>
    <cellStyle name="_Portfolio SPlan Base Case.xls Chart 2_Rebuttal Power Costs_Electric Rev Req Model (2009 GRC) Revised 01-18-2010 2" xfId="3214"/>
    <cellStyle name="_Portfolio SPlan Base Case.xls Chart 2_Rebuttal Power Costs_Electric Rev Req Model (2009 GRC) Revised 01-18-2010_DEM-WP(C) ENERG10C--ctn Mid-C_042010 2010GRC" xfId="3215"/>
    <cellStyle name="_Portfolio SPlan Base Case.xls Chart 2_Rebuttal Power Costs_Final Order Electric EXHIBIT A-1" xfId="3216"/>
    <cellStyle name="_Portfolio SPlan Base Case.xls Chart 2_TENASKA REGULATORY ASSET" xfId="3217"/>
    <cellStyle name="_Portfolio SPlan Base Case.xls Chart 3" xfId="228"/>
    <cellStyle name="_Portfolio SPlan Base Case.xls Chart 3 2" xfId="3218"/>
    <cellStyle name="_Portfolio SPlan Base Case.xls Chart 3 2 2" xfId="3219"/>
    <cellStyle name="_Portfolio SPlan Base Case.xls Chart 3 3" xfId="3220"/>
    <cellStyle name="_Portfolio SPlan Base Case.xls Chart 3_Adj Bench DR 3 for Initial Briefs (Electric)" xfId="3221"/>
    <cellStyle name="_Portfolio SPlan Base Case.xls Chart 3_Adj Bench DR 3 for Initial Briefs (Electric) 2" xfId="3222"/>
    <cellStyle name="_Portfolio SPlan Base Case.xls Chart 3_Adj Bench DR 3 for Initial Briefs (Electric)_DEM-WP(C) ENERG10C--ctn Mid-C_042010 2010GRC" xfId="3223"/>
    <cellStyle name="_Portfolio SPlan Base Case.xls Chart 3_Book2" xfId="229"/>
    <cellStyle name="_Portfolio SPlan Base Case.xls Chart 3_Book2 2" xfId="3224"/>
    <cellStyle name="_Portfolio SPlan Base Case.xls Chart 3_Book2_Adj Bench DR 3 for Initial Briefs (Electric)" xfId="3225"/>
    <cellStyle name="_Portfolio SPlan Base Case.xls Chart 3_Book2_Adj Bench DR 3 for Initial Briefs (Electric) 2" xfId="3226"/>
    <cellStyle name="_Portfolio SPlan Base Case.xls Chart 3_Book2_Adj Bench DR 3 for Initial Briefs (Electric)_DEM-WP(C) ENERG10C--ctn Mid-C_042010 2010GRC" xfId="3227"/>
    <cellStyle name="_Portfolio SPlan Base Case.xls Chart 3_Book2_DEM-WP(C) ENERG10C--ctn Mid-C_042010 2010GRC" xfId="3228"/>
    <cellStyle name="_Portfolio SPlan Base Case.xls Chart 3_Book2_Electric Rev Req Model (2009 GRC) Rebuttal" xfId="3229"/>
    <cellStyle name="_Portfolio SPlan Base Case.xls Chart 3_Book2_Electric Rev Req Model (2009 GRC) Rebuttal REmoval of New  WH Solar AdjustMI" xfId="3230"/>
    <cellStyle name="_Portfolio SPlan Base Case.xls Chart 3_Book2_Electric Rev Req Model (2009 GRC) Rebuttal REmoval of New  WH Solar AdjustMI 2" xfId="3231"/>
    <cellStyle name="_Portfolio SPlan Base Case.xls Chart 3_Book2_Electric Rev Req Model (2009 GRC) Rebuttal REmoval of New  WH Solar AdjustMI_DEM-WP(C) ENERG10C--ctn Mid-C_042010 2010GRC" xfId="3232"/>
    <cellStyle name="_Portfolio SPlan Base Case.xls Chart 3_Book2_Electric Rev Req Model (2009 GRC) Revised 01-18-2010" xfId="3233"/>
    <cellStyle name="_Portfolio SPlan Base Case.xls Chart 3_Book2_Electric Rev Req Model (2009 GRC) Revised 01-18-2010 2" xfId="3234"/>
    <cellStyle name="_Portfolio SPlan Base Case.xls Chart 3_Book2_Electric Rev Req Model (2009 GRC) Revised 01-18-2010_DEM-WP(C) ENERG10C--ctn Mid-C_042010 2010GRC" xfId="3235"/>
    <cellStyle name="_Portfolio SPlan Base Case.xls Chart 3_Book2_Final Order Electric EXHIBIT A-1" xfId="3236"/>
    <cellStyle name="_Portfolio SPlan Base Case.xls Chart 3_Chelan PUD Power Costs (8-10)" xfId="3237"/>
    <cellStyle name="_Portfolio SPlan Base Case.xls Chart 3_Confidential Material" xfId="3238"/>
    <cellStyle name="_Portfolio SPlan Base Case.xls Chart 3_DEM-WP(C) Colstrip 12 Coal Cost Forecast 2010GRC" xfId="3239"/>
    <cellStyle name="_Portfolio SPlan Base Case.xls Chart 3_DEM-WP(C) ENERG10C--ctn Mid-C_042010 2010GRC" xfId="3240"/>
    <cellStyle name="_Portfolio SPlan Base Case.xls Chart 3_DEM-WP(C) Production O&amp;M 2010GRC As-Filed" xfId="3241"/>
    <cellStyle name="_Portfolio SPlan Base Case.xls Chart 3_DEM-WP(C) Production O&amp;M 2010GRC As-Filed 2" xfId="3242"/>
    <cellStyle name="_Portfolio SPlan Base Case.xls Chart 3_DEM-WP(C) Production O&amp;M 2010GRC As-Filed 3" xfId="3243"/>
    <cellStyle name="_Portfolio SPlan Base Case.xls Chart 3_Electric Rev Req Model (2009 GRC) " xfId="230"/>
    <cellStyle name="_Portfolio SPlan Base Case.xls Chart 3_Electric Rev Req Model (2009 GRC)  2" xfId="3244"/>
    <cellStyle name="_Portfolio SPlan Base Case.xls Chart 3_Electric Rev Req Model (2009 GRC) _DEM-WP(C) ENERG10C--ctn Mid-C_042010 2010GRC" xfId="3245"/>
    <cellStyle name="_Portfolio SPlan Base Case.xls Chart 3_Electric Rev Req Model (2009 GRC) Rebuttal" xfId="3246"/>
    <cellStyle name="_Portfolio SPlan Base Case.xls Chart 3_Electric Rev Req Model (2009 GRC) Rebuttal REmoval of New  WH Solar AdjustMI" xfId="3247"/>
    <cellStyle name="_Portfolio SPlan Base Case.xls Chart 3_Electric Rev Req Model (2009 GRC) Rebuttal REmoval of New  WH Solar AdjustMI 2" xfId="3248"/>
    <cellStyle name="_Portfolio SPlan Base Case.xls Chart 3_Electric Rev Req Model (2009 GRC) Rebuttal REmoval of New  WH Solar AdjustMI_DEM-WP(C) ENERG10C--ctn Mid-C_042010 2010GRC" xfId="3249"/>
    <cellStyle name="_Portfolio SPlan Base Case.xls Chart 3_Electric Rev Req Model (2009 GRC) Revised 01-18-2010" xfId="3250"/>
    <cellStyle name="_Portfolio SPlan Base Case.xls Chart 3_Electric Rev Req Model (2009 GRC) Revised 01-18-2010 2" xfId="3251"/>
    <cellStyle name="_Portfolio SPlan Base Case.xls Chart 3_Electric Rev Req Model (2009 GRC) Revised 01-18-2010_DEM-WP(C) ENERG10C--ctn Mid-C_042010 2010GRC" xfId="3252"/>
    <cellStyle name="_Portfolio SPlan Base Case.xls Chart 3_Final Order Electric EXHIBIT A-1" xfId="3253"/>
    <cellStyle name="_Portfolio SPlan Base Case.xls Chart 3_NIM Summary" xfId="3254"/>
    <cellStyle name="_Portfolio SPlan Base Case.xls Chart 3_NIM Summary 2" xfId="3255"/>
    <cellStyle name="_Portfolio SPlan Base Case.xls Chart 3_NIM Summary_DEM-WP(C) ENERG10C--ctn Mid-C_042010 2010GRC" xfId="3256"/>
    <cellStyle name="_Portfolio SPlan Base Case.xls Chart 3_Rebuttal Power Costs" xfId="231"/>
    <cellStyle name="_Portfolio SPlan Base Case.xls Chart 3_Rebuttal Power Costs 2" xfId="3257"/>
    <cellStyle name="_Portfolio SPlan Base Case.xls Chart 3_Rebuttal Power Costs_Adj Bench DR 3 for Initial Briefs (Electric)" xfId="3258"/>
    <cellStyle name="_Portfolio SPlan Base Case.xls Chart 3_Rebuttal Power Costs_Adj Bench DR 3 for Initial Briefs (Electric) 2" xfId="3259"/>
    <cellStyle name="_Portfolio SPlan Base Case.xls Chart 3_Rebuttal Power Costs_Adj Bench DR 3 for Initial Briefs (Electric)_DEM-WP(C) ENERG10C--ctn Mid-C_042010 2010GRC" xfId="3260"/>
    <cellStyle name="_Portfolio SPlan Base Case.xls Chart 3_Rebuttal Power Costs_DEM-WP(C) ENERG10C--ctn Mid-C_042010 2010GRC" xfId="3261"/>
    <cellStyle name="_Portfolio SPlan Base Case.xls Chart 3_Rebuttal Power Costs_Electric Rev Req Model (2009 GRC) Rebuttal" xfId="3262"/>
    <cellStyle name="_Portfolio SPlan Base Case.xls Chart 3_Rebuttal Power Costs_Electric Rev Req Model (2009 GRC) Rebuttal REmoval of New  WH Solar AdjustMI" xfId="3263"/>
    <cellStyle name="_Portfolio SPlan Base Case.xls Chart 3_Rebuttal Power Costs_Electric Rev Req Model (2009 GRC) Rebuttal REmoval of New  WH Solar AdjustMI 2" xfId="3264"/>
    <cellStyle name="_Portfolio SPlan Base Case.xls Chart 3_Rebuttal Power Costs_Electric Rev Req Model (2009 GRC) Rebuttal REmoval of New  WH Solar AdjustMI_DEM-WP(C) ENERG10C--ctn Mid-C_042010 2010GRC" xfId="3265"/>
    <cellStyle name="_Portfolio SPlan Base Case.xls Chart 3_Rebuttal Power Costs_Electric Rev Req Model (2009 GRC) Revised 01-18-2010" xfId="3266"/>
    <cellStyle name="_Portfolio SPlan Base Case.xls Chart 3_Rebuttal Power Costs_Electric Rev Req Model (2009 GRC) Revised 01-18-2010 2" xfId="3267"/>
    <cellStyle name="_Portfolio SPlan Base Case.xls Chart 3_Rebuttal Power Costs_Electric Rev Req Model (2009 GRC) Revised 01-18-2010_DEM-WP(C) ENERG10C--ctn Mid-C_042010 2010GRC" xfId="3268"/>
    <cellStyle name="_Portfolio SPlan Base Case.xls Chart 3_Rebuttal Power Costs_Final Order Electric EXHIBIT A-1" xfId="3269"/>
    <cellStyle name="_Portfolio SPlan Base Case.xls Chart 3_TENASKA REGULATORY ASSET" xfId="3270"/>
    <cellStyle name="_Power Cost Value Copy 11.30.05 gas 1.09.06 AURORA at 1.10.06" xfId="232"/>
    <cellStyle name="_Power Cost Value Copy 11.30.05 gas 1.09.06 AURORA at 1.10.06 2" xfId="3271"/>
    <cellStyle name="_Power Cost Value Copy 11.30.05 gas 1.09.06 AURORA at 1.10.06 2 2" xfId="3272"/>
    <cellStyle name="_Power Cost Value Copy 11.30.05 gas 1.09.06 AURORA at 1.10.06 3" xfId="3273"/>
    <cellStyle name="_Power Cost Value Copy 11.30.05 gas 1.09.06 AURORA at 1.10.06 4" xfId="3274"/>
    <cellStyle name="_Power Cost Value Copy 11.30.05 gas 1.09.06 AURORA at 1.10.06 4 2" xfId="3275"/>
    <cellStyle name="_Power Cost Value Copy 11.30.05 gas 1.09.06 AURORA at 1.10.06 5" xfId="3276"/>
    <cellStyle name="_Power Cost Value Copy 11.30.05 gas 1.09.06 AURORA at 1.10.06 6" xfId="3277"/>
    <cellStyle name="_Power Cost Value Copy 11.30.05 gas 1.09.06 AURORA at 1.10.06 6 2" xfId="3278"/>
    <cellStyle name="_Power Cost Value Copy 11.30.05 gas 1.09.06 AURORA at 1.10.06 7" xfId="3279"/>
    <cellStyle name="_Power Cost Value Copy 11.30.05 gas 1.09.06 AURORA at 1.10.06 7 2" xfId="3280"/>
    <cellStyle name="_Power Cost Value Copy 11.30.05 gas 1.09.06 AURORA at 1.10.06_04 07E Wild Horse Wind Expansion (C) (2)" xfId="233"/>
    <cellStyle name="_Power Cost Value Copy 11.30.05 gas 1.09.06 AURORA at 1.10.06_04 07E Wild Horse Wind Expansion (C) (2) 2" xfId="3281"/>
    <cellStyle name="_Power Cost Value Copy 11.30.05 gas 1.09.06 AURORA at 1.10.06_04 07E Wild Horse Wind Expansion (C) (2)_Adj Bench DR 3 for Initial Briefs (Electric)" xfId="3282"/>
    <cellStyle name="_Power Cost Value Copy 11.30.05 gas 1.09.06 AURORA at 1.10.06_04 07E Wild Horse Wind Expansion (C) (2)_Adj Bench DR 3 for Initial Briefs (Electric) 2" xfId="3283"/>
    <cellStyle name="_Power Cost Value Copy 11.30.05 gas 1.09.06 AURORA at 1.10.06_04 07E Wild Horse Wind Expansion (C) (2)_Adj Bench DR 3 for Initial Briefs (Electric)_DEM-WP(C) ENERG10C--ctn Mid-C_042010 2010GRC" xfId="3284"/>
    <cellStyle name="_Power Cost Value Copy 11.30.05 gas 1.09.06 AURORA at 1.10.06_04 07E Wild Horse Wind Expansion (C) (2)_DEM-WP(C) ENERG10C--ctn Mid-C_042010 2010GRC" xfId="3285"/>
    <cellStyle name="_Power Cost Value Copy 11.30.05 gas 1.09.06 AURORA at 1.10.06_04 07E Wild Horse Wind Expansion (C) (2)_Electric Rev Req Model (2009 GRC) " xfId="234"/>
    <cellStyle name="_Power Cost Value Copy 11.30.05 gas 1.09.06 AURORA at 1.10.06_04 07E Wild Horse Wind Expansion (C) (2)_Electric Rev Req Model (2009 GRC)  2" xfId="3286"/>
    <cellStyle name="_Power Cost Value Copy 11.30.05 gas 1.09.06 AURORA at 1.10.06_04 07E Wild Horse Wind Expansion (C) (2)_Electric Rev Req Model (2009 GRC) _DEM-WP(C) ENERG10C--ctn Mid-C_042010 2010GRC" xfId="3287"/>
    <cellStyle name="_Power Cost Value Copy 11.30.05 gas 1.09.06 AURORA at 1.10.06_04 07E Wild Horse Wind Expansion (C) (2)_Electric Rev Req Model (2009 GRC) Rebuttal" xfId="3288"/>
    <cellStyle name="_Power Cost Value Copy 11.30.05 gas 1.09.06 AURORA at 1.10.06_04 07E Wild Horse Wind Expansion (C) (2)_Electric Rev Req Model (2009 GRC) Rebuttal REmoval of New  WH Solar AdjustMI" xfId="3289"/>
    <cellStyle name="_Power Cost Value Copy 11.30.05 gas 1.09.06 AURORA at 1.10.06_04 07E Wild Horse Wind Expansion (C) (2)_Electric Rev Req Model (2009 GRC) Rebuttal REmoval of New  WH Solar AdjustMI 2" xfId="3290"/>
    <cellStyle name="_Power Cost Value Copy 11.30.05 gas 1.09.06 AURORA at 1.10.06_04 07E Wild Horse Wind Expansion (C) (2)_Electric Rev Req Model (2009 GRC) Rebuttal REmoval of New  WH Solar AdjustMI_DEM-WP(C) ENERG10C--ctn Mid-C_042010 2010GRC" xfId="3291"/>
    <cellStyle name="_Power Cost Value Copy 11.30.05 gas 1.09.06 AURORA at 1.10.06_04 07E Wild Horse Wind Expansion (C) (2)_Electric Rev Req Model (2009 GRC) Revised 01-18-2010" xfId="3292"/>
    <cellStyle name="_Power Cost Value Copy 11.30.05 gas 1.09.06 AURORA at 1.10.06_04 07E Wild Horse Wind Expansion (C) (2)_Electric Rev Req Model (2009 GRC) Revised 01-18-2010 2" xfId="3293"/>
    <cellStyle name="_Power Cost Value Copy 11.30.05 gas 1.09.06 AURORA at 1.10.06_04 07E Wild Horse Wind Expansion (C) (2)_Electric Rev Req Model (2009 GRC) Revised 01-18-2010_DEM-WP(C) ENERG10C--ctn Mid-C_042010 2010GRC" xfId="3294"/>
    <cellStyle name="_Power Cost Value Copy 11.30.05 gas 1.09.06 AURORA at 1.10.06_04 07E Wild Horse Wind Expansion (C) (2)_Final Order Electric EXHIBIT A-1" xfId="3295"/>
    <cellStyle name="_Power Cost Value Copy 11.30.05 gas 1.09.06 AURORA at 1.10.06_04 07E Wild Horse Wind Expansion (C) (2)_TENASKA REGULATORY ASSET" xfId="3296"/>
    <cellStyle name="_Power Cost Value Copy 11.30.05 gas 1.09.06 AURORA at 1.10.06_16.37E Wild Horse Expansion DeferralRevwrkingfile SF" xfId="235"/>
    <cellStyle name="_Power Cost Value Copy 11.30.05 gas 1.09.06 AURORA at 1.10.06_16.37E Wild Horse Expansion DeferralRevwrkingfile SF 2" xfId="3297"/>
    <cellStyle name="_Power Cost Value Copy 11.30.05 gas 1.09.06 AURORA at 1.10.06_16.37E Wild Horse Expansion DeferralRevwrkingfile SF_DEM-WP(C) ENERG10C--ctn Mid-C_042010 2010GRC" xfId="3298"/>
    <cellStyle name="_Power Cost Value Copy 11.30.05 gas 1.09.06 AURORA at 1.10.06_2009 GRC Compl Filing - Exhibit D" xfId="3299"/>
    <cellStyle name="_Power Cost Value Copy 11.30.05 gas 1.09.06 AURORA at 1.10.06_2009 GRC Compl Filing - Exhibit D 2" xfId="3300"/>
    <cellStyle name="_Power Cost Value Copy 11.30.05 gas 1.09.06 AURORA at 1.10.06_2009 GRC Compl Filing - Exhibit D_DEM-WP(C) ENERG10C--ctn Mid-C_042010 2010GRC" xfId="3301"/>
    <cellStyle name="_Power Cost Value Copy 11.30.05 gas 1.09.06 AURORA at 1.10.06_4 31 Regulatory Assets and Liabilities  7 06- Exhibit D" xfId="236"/>
    <cellStyle name="_Power Cost Value Copy 11.30.05 gas 1.09.06 AURORA at 1.10.06_4 31 Regulatory Assets and Liabilities  7 06- Exhibit D 2" xfId="3302"/>
    <cellStyle name="_Power Cost Value Copy 11.30.05 gas 1.09.06 AURORA at 1.10.06_4 31 Regulatory Assets and Liabilities  7 06- Exhibit D_DEM-WP(C) ENERG10C--ctn Mid-C_042010 2010GRC" xfId="3303"/>
    <cellStyle name="_Power Cost Value Copy 11.30.05 gas 1.09.06 AURORA at 1.10.06_4 31 Regulatory Assets and Liabilities  7 06- Exhibit D_NIM Summary" xfId="3304"/>
    <cellStyle name="_Power Cost Value Copy 11.30.05 gas 1.09.06 AURORA at 1.10.06_4 31 Regulatory Assets and Liabilities  7 06- Exhibit D_NIM Summary 2" xfId="3305"/>
    <cellStyle name="_Power Cost Value Copy 11.30.05 gas 1.09.06 AURORA at 1.10.06_4 31 Regulatory Assets and Liabilities  7 06- Exhibit D_NIM Summary_DEM-WP(C) ENERG10C--ctn Mid-C_042010 2010GRC" xfId="3306"/>
    <cellStyle name="_Power Cost Value Copy 11.30.05 gas 1.09.06 AURORA at 1.10.06_4 31E Reg Asset  Liab and EXH D" xfId="3307"/>
    <cellStyle name="_Power Cost Value Copy 11.30.05 gas 1.09.06 AURORA at 1.10.06_4 31E Reg Asset  Liab and EXH D _ Aug 10 Filing (2)" xfId="3308"/>
    <cellStyle name="_Power Cost Value Copy 11.30.05 gas 1.09.06 AURORA at 1.10.06_4 31E Reg Asset  Liab and EXH D _ Aug 10 Filing (2) 2" xfId="3309"/>
    <cellStyle name="_Power Cost Value Copy 11.30.05 gas 1.09.06 AURORA at 1.10.06_4 31E Reg Asset  Liab and EXH D 2" xfId="3310"/>
    <cellStyle name="_Power Cost Value Copy 11.30.05 gas 1.09.06 AURORA at 1.10.06_4 31E Reg Asset  Liab and EXH D 3" xfId="3311"/>
    <cellStyle name="_Power Cost Value Copy 11.30.05 gas 1.09.06 AURORA at 1.10.06_4 32 Regulatory Assets and Liabilities  7 06- Exhibit D" xfId="237"/>
    <cellStyle name="_Power Cost Value Copy 11.30.05 gas 1.09.06 AURORA at 1.10.06_4 32 Regulatory Assets and Liabilities  7 06- Exhibit D 2" xfId="3312"/>
    <cellStyle name="_Power Cost Value Copy 11.30.05 gas 1.09.06 AURORA at 1.10.06_4 32 Regulatory Assets and Liabilities  7 06- Exhibit D_DEM-WP(C) ENERG10C--ctn Mid-C_042010 2010GRC" xfId="3313"/>
    <cellStyle name="_Power Cost Value Copy 11.30.05 gas 1.09.06 AURORA at 1.10.06_4 32 Regulatory Assets and Liabilities  7 06- Exhibit D_NIM Summary" xfId="3314"/>
    <cellStyle name="_Power Cost Value Copy 11.30.05 gas 1.09.06 AURORA at 1.10.06_4 32 Regulatory Assets and Liabilities  7 06- Exhibit D_NIM Summary 2" xfId="3315"/>
    <cellStyle name="_Power Cost Value Copy 11.30.05 gas 1.09.06 AURORA at 1.10.06_4 32 Regulatory Assets and Liabilities  7 06- Exhibit D_NIM Summary_DEM-WP(C) ENERG10C--ctn Mid-C_042010 2010GRC" xfId="3316"/>
    <cellStyle name="_Power Cost Value Copy 11.30.05 gas 1.09.06 AURORA at 1.10.06_AURORA Total New" xfId="3317"/>
    <cellStyle name="_Power Cost Value Copy 11.30.05 gas 1.09.06 AURORA at 1.10.06_AURORA Total New 2" xfId="3318"/>
    <cellStyle name="_Power Cost Value Copy 11.30.05 gas 1.09.06 AURORA at 1.10.06_Book2" xfId="238"/>
    <cellStyle name="_Power Cost Value Copy 11.30.05 gas 1.09.06 AURORA at 1.10.06_Book2 2" xfId="3319"/>
    <cellStyle name="_Power Cost Value Copy 11.30.05 gas 1.09.06 AURORA at 1.10.06_Book2_Adj Bench DR 3 for Initial Briefs (Electric)" xfId="3320"/>
    <cellStyle name="_Power Cost Value Copy 11.30.05 gas 1.09.06 AURORA at 1.10.06_Book2_Adj Bench DR 3 for Initial Briefs (Electric) 2" xfId="3321"/>
    <cellStyle name="_Power Cost Value Copy 11.30.05 gas 1.09.06 AURORA at 1.10.06_Book2_Adj Bench DR 3 for Initial Briefs (Electric)_DEM-WP(C) ENERG10C--ctn Mid-C_042010 2010GRC" xfId="3322"/>
    <cellStyle name="_Power Cost Value Copy 11.30.05 gas 1.09.06 AURORA at 1.10.06_Book2_DEM-WP(C) ENERG10C--ctn Mid-C_042010 2010GRC" xfId="3323"/>
    <cellStyle name="_Power Cost Value Copy 11.30.05 gas 1.09.06 AURORA at 1.10.06_Book2_Electric Rev Req Model (2009 GRC) Rebuttal" xfId="3324"/>
    <cellStyle name="_Power Cost Value Copy 11.30.05 gas 1.09.06 AURORA at 1.10.06_Book2_Electric Rev Req Model (2009 GRC) Rebuttal REmoval of New  WH Solar AdjustMI" xfId="3325"/>
    <cellStyle name="_Power Cost Value Copy 11.30.05 gas 1.09.06 AURORA at 1.10.06_Book2_Electric Rev Req Model (2009 GRC) Rebuttal REmoval of New  WH Solar AdjustMI 2" xfId="3326"/>
    <cellStyle name="_Power Cost Value Copy 11.30.05 gas 1.09.06 AURORA at 1.10.06_Book2_Electric Rev Req Model (2009 GRC) Rebuttal REmoval of New  WH Solar AdjustMI_DEM-WP(C) ENERG10C--ctn Mid-C_042010 2010GRC" xfId="3327"/>
    <cellStyle name="_Power Cost Value Copy 11.30.05 gas 1.09.06 AURORA at 1.10.06_Book2_Electric Rev Req Model (2009 GRC) Revised 01-18-2010" xfId="3328"/>
    <cellStyle name="_Power Cost Value Copy 11.30.05 gas 1.09.06 AURORA at 1.10.06_Book2_Electric Rev Req Model (2009 GRC) Revised 01-18-2010 2" xfId="3329"/>
    <cellStyle name="_Power Cost Value Copy 11.30.05 gas 1.09.06 AURORA at 1.10.06_Book2_Electric Rev Req Model (2009 GRC) Revised 01-18-2010_DEM-WP(C) ENERG10C--ctn Mid-C_042010 2010GRC" xfId="3330"/>
    <cellStyle name="_Power Cost Value Copy 11.30.05 gas 1.09.06 AURORA at 1.10.06_Book2_Final Order Electric EXHIBIT A-1" xfId="3331"/>
    <cellStyle name="_Power Cost Value Copy 11.30.05 gas 1.09.06 AURORA at 1.10.06_Book4" xfId="239"/>
    <cellStyle name="_Power Cost Value Copy 11.30.05 gas 1.09.06 AURORA at 1.10.06_Book4 2" xfId="3332"/>
    <cellStyle name="_Power Cost Value Copy 11.30.05 gas 1.09.06 AURORA at 1.10.06_Book4_DEM-WP(C) ENERG10C--ctn Mid-C_042010 2010GRC" xfId="3333"/>
    <cellStyle name="_Power Cost Value Copy 11.30.05 gas 1.09.06 AURORA at 1.10.06_Book9" xfId="240"/>
    <cellStyle name="_Power Cost Value Copy 11.30.05 gas 1.09.06 AURORA at 1.10.06_Book9 2" xfId="3334"/>
    <cellStyle name="_Power Cost Value Copy 11.30.05 gas 1.09.06 AURORA at 1.10.06_Book9_DEM-WP(C) ENERG10C--ctn Mid-C_042010 2010GRC" xfId="3335"/>
    <cellStyle name="_Power Cost Value Copy 11.30.05 gas 1.09.06 AURORA at 1.10.06_Chelan PUD Power Costs (8-10)" xfId="3336"/>
    <cellStyle name="_Power Cost Value Copy 11.30.05 gas 1.09.06 AURORA at 1.10.06_DEM-WP(C) Chelan Power Costs" xfId="3337"/>
    <cellStyle name="_Power Cost Value Copy 11.30.05 gas 1.09.06 AURORA at 1.10.06_DEM-WP(C) Chelan Power Costs 2" xfId="3338"/>
    <cellStyle name="_Power Cost Value Copy 11.30.05 gas 1.09.06 AURORA at 1.10.06_DEM-WP(C) ENERG10C--ctn Mid-C_042010 2010GRC" xfId="3339"/>
    <cellStyle name="_Power Cost Value Copy 11.30.05 gas 1.09.06 AURORA at 1.10.06_DEM-WP(C) Gas Transport 2010GRC" xfId="3340"/>
    <cellStyle name="_Power Cost Value Copy 11.30.05 gas 1.09.06 AURORA at 1.10.06_DEM-WP(C) Gas Transport 2010GRC 2" xfId="3341"/>
    <cellStyle name="_Power Cost Value Copy 11.30.05 gas 1.09.06 AURORA at 1.10.06_Exhibit D fr R Gho 12-31-08" xfId="3342"/>
    <cellStyle name="_Power Cost Value Copy 11.30.05 gas 1.09.06 AURORA at 1.10.06_Exhibit D fr R Gho 12-31-08 2" xfId="3343"/>
    <cellStyle name="_Power Cost Value Copy 11.30.05 gas 1.09.06 AURORA at 1.10.06_Exhibit D fr R Gho 12-31-08 v2" xfId="3344"/>
    <cellStyle name="_Power Cost Value Copy 11.30.05 gas 1.09.06 AURORA at 1.10.06_Exhibit D fr R Gho 12-31-08 v2 2" xfId="3345"/>
    <cellStyle name="_Power Cost Value Copy 11.30.05 gas 1.09.06 AURORA at 1.10.06_Exhibit D fr R Gho 12-31-08 v2_DEM-WP(C) ENERG10C--ctn Mid-C_042010 2010GRC" xfId="3346"/>
    <cellStyle name="_Power Cost Value Copy 11.30.05 gas 1.09.06 AURORA at 1.10.06_Exhibit D fr R Gho 12-31-08 v2_NIM Summary" xfId="3347"/>
    <cellStyle name="_Power Cost Value Copy 11.30.05 gas 1.09.06 AURORA at 1.10.06_Exhibit D fr R Gho 12-31-08 v2_NIM Summary 2" xfId="3348"/>
    <cellStyle name="_Power Cost Value Copy 11.30.05 gas 1.09.06 AURORA at 1.10.06_Exhibit D fr R Gho 12-31-08 v2_NIM Summary_DEM-WP(C) ENERG10C--ctn Mid-C_042010 2010GRC" xfId="3349"/>
    <cellStyle name="_Power Cost Value Copy 11.30.05 gas 1.09.06 AURORA at 1.10.06_Exhibit D fr R Gho 12-31-08_DEM-WP(C) ENERG10C--ctn Mid-C_042010 2010GRC" xfId="3350"/>
    <cellStyle name="_Power Cost Value Copy 11.30.05 gas 1.09.06 AURORA at 1.10.06_Exhibit D fr R Gho 12-31-08_NIM Summary" xfId="3351"/>
    <cellStyle name="_Power Cost Value Copy 11.30.05 gas 1.09.06 AURORA at 1.10.06_Exhibit D fr R Gho 12-31-08_NIM Summary 2" xfId="3352"/>
    <cellStyle name="_Power Cost Value Copy 11.30.05 gas 1.09.06 AURORA at 1.10.06_Exhibit D fr R Gho 12-31-08_NIM Summary_DEM-WP(C) ENERG10C--ctn Mid-C_042010 2010GRC" xfId="3353"/>
    <cellStyle name="_Power Cost Value Copy 11.30.05 gas 1.09.06 AURORA at 1.10.06_Hopkins Ridge Prepaid Tran - Interest Earned RY 12ME Feb  '11" xfId="3354"/>
    <cellStyle name="_Power Cost Value Copy 11.30.05 gas 1.09.06 AURORA at 1.10.06_Hopkins Ridge Prepaid Tran - Interest Earned RY 12ME Feb  '11 2" xfId="3355"/>
    <cellStyle name="_Power Cost Value Copy 11.30.05 gas 1.09.06 AURORA at 1.10.06_Hopkins Ridge Prepaid Tran - Interest Earned RY 12ME Feb  '11_DEM-WP(C) ENERG10C--ctn Mid-C_042010 2010GRC" xfId="3356"/>
    <cellStyle name="_Power Cost Value Copy 11.30.05 gas 1.09.06 AURORA at 1.10.06_Hopkins Ridge Prepaid Tran - Interest Earned RY 12ME Feb  '11_NIM Summary" xfId="3357"/>
    <cellStyle name="_Power Cost Value Copy 11.30.05 gas 1.09.06 AURORA at 1.10.06_Hopkins Ridge Prepaid Tran - Interest Earned RY 12ME Feb  '11_NIM Summary 2" xfId="3358"/>
    <cellStyle name="_Power Cost Value Copy 11.30.05 gas 1.09.06 AURORA at 1.10.06_Hopkins Ridge Prepaid Tran - Interest Earned RY 12ME Feb  '11_NIM Summary_DEM-WP(C) ENERG10C--ctn Mid-C_042010 2010GRC" xfId="3359"/>
    <cellStyle name="_Power Cost Value Copy 11.30.05 gas 1.09.06 AURORA at 1.10.06_Hopkins Ridge Prepaid Tran - Interest Earned RY 12ME Feb  '11_Transmission Workbook for May BOD" xfId="3360"/>
    <cellStyle name="_Power Cost Value Copy 11.30.05 gas 1.09.06 AURORA at 1.10.06_Hopkins Ridge Prepaid Tran - Interest Earned RY 12ME Feb  '11_Transmission Workbook for May BOD 2" xfId="3361"/>
    <cellStyle name="_Power Cost Value Copy 11.30.05 gas 1.09.06 AURORA at 1.10.06_Hopkins Ridge Prepaid Tran - Interest Earned RY 12ME Feb  '11_Transmission Workbook for May BOD_DEM-WP(C) ENERG10C--ctn Mid-C_042010 2010GRC" xfId="3362"/>
    <cellStyle name="_Power Cost Value Copy 11.30.05 gas 1.09.06 AURORA at 1.10.06_NIM Summary" xfId="3363"/>
    <cellStyle name="_Power Cost Value Copy 11.30.05 gas 1.09.06 AURORA at 1.10.06_NIM Summary 09GRC" xfId="3364"/>
    <cellStyle name="_Power Cost Value Copy 11.30.05 gas 1.09.06 AURORA at 1.10.06_NIM Summary 09GRC 2" xfId="3365"/>
    <cellStyle name="_Power Cost Value Copy 11.30.05 gas 1.09.06 AURORA at 1.10.06_NIM Summary 09GRC_DEM-WP(C) ENERG10C--ctn Mid-C_042010 2010GRC" xfId="3366"/>
    <cellStyle name="_Power Cost Value Copy 11.30.05 gas 1.09.06 AURORA at 1.10.06_NIM Summary 2" xfId="3367"/>
    <cellStyle name="_Power Cost Value Copy 11.30.05 gas 1.09.06 AURORA at 1.10.06_NIM Summary 3" xfId="3368"/>
    <cellStyle name="_Power Cost Value Copy 11.30.05 gas 1.09.06 AURORA at 1.10.06_NIM Summary 4" xfId="3369"/>
    <cellStyle name="_Power Cost Value Copy 11.30.05 gas 1.09.06 AURORA at 1.10.06_NIM Summary 5" xfId="3370"/>
    <cellStyle name="_Power Cost Value Copy 11.30.05 gas 1.09.06 AURORA at 1.10.06_NIM Summary 6" xfId="3371"/>
    <cellStyle name="_Power Cost Value Copy 11.30.05 gas 1.09.06 AURORA at 1.10.06_NIM Summary 7" xfId="3372"/>
    <cellStyle name="_Power Cost Value Copy 11.30.05 gas 1.09.06 AURORA at 1.10.06_NIM Summary 8" xfId="3373"/>
    <cellStyle name="_Power Cost Value Copy 11.30.05 gas 1.09.06 AURORA at 1.10.06_NIM Summary 9" xfId="3374"/>
    <cellStyle name="_Power Cost Value Copy 11.30.05 gas 1.09.06 AURORA at 1.10.06_NIM Summary_DEM-WP(C) ENERG10C--ctn Mid-C_042010 2010GRC" xfId="3375"/>
    <cellStyle name="_Power Cost Value Copy 11.30.05 gas 1.09.06 AURORA at 1.10.06_PCA 7 - Exhibit D update 11_30_08 (2)" xfId="3376"/>
    <cellStyle name="_Power Cost Value Copy 11.30.05 gas 1.09.06 AURORA at 1.10.06_PCA 7 - Exhibit D update 11_30_08 (2) 2" xfId="3377"/>
    <cellStyle name="_Power Cost Value Copy 11.30.05 gas 1.09.06 AURORA at 1.10.06_PCA 7 - Exhibit D update 11_30_08 (2) 2 2" xfId="3378"/>
    <cellStyle name="_Power Cost Value Copy 11.30.05 gas 1.09.06 AURORA at 1.10.06_PCA 7 - Exhibit D update 11_30_08 (2) 3" xfId="3379"/>
    <cellStyle name="_Power Cost Value Copy 11.30.05 gas 1.09.06 AURORA at 1.10.06_PCA 7 - Exhibit D update 11_30_08 (2)_DEM-WP(C) ENERG10C--ctn Mid-C_042010 2010GRC" xfId="3380"/>
    <cellStyle name="_Power Cost Value Copy 11.30.05 gas 1.09.06 AURORA at 1.10.06_PCA 7 - Exhibit D update 11_30_08 (2)_NIM Summary" xfId="3381"/>
    <cellStyle name="_Power Cost Value Copy 11.30.05 gas 1.09.06 AURORA at 1.10.06_PCA 7 - Exhibit D update 11_30_08 (2)_NIM Summary 2" xfId="3382"/>
    <cellStyle name="_Power Cost Value Copy 11.30.05 gas 1.09.06 AURORA at 1.10.06_PCA 7 - Exhibit D update 11_30_08 (2)_NIM Summary_DEM-WP(C) ENERG10C--ctn Mid-C_042010 2010GRC" xfId="3383"/>
    <cellStyle name="_Power Cost Value Copy 11.30.05 gas 1.09.06 AURORA at 1.10.06_PCA 9 -  Exhibit D April 2010 (3)" xfId="3384"/>
    <cellStyle name="_Power Cost Value Copy 11.30.05 gas 1.09.06 AURORA at 1.10.06_PCA 9 -  Exhibit D April 2010 (3) 2" xfId="3385"/>
    <cellStyle name="_Power Cost Value Copy 11.30.05 gas 1.09.06 AURORA at 1.10.06_PCA 9 -  Exhibit D April 2010 (3)_DEM-WP(C) ENERG10C--ctn Mid-C_042010 2010GRC" xfId="3386"/>
    <cellStyle name="_Power Cost Value Copy 11.30.05 gas 1.09.06 AURORA at 1.10.06_Power Costs - Comparison bx Rbtl-Staff-Jt-PC" xfId="241"/>
    <cellStyle name="_Power Cost Value Copy 11.30.05 gas 1.09.06 AURORA at 1.10.06_Power Costs - Comparison bx Rbtl-Staff-Jt-PC 2" xfId="3387"/>
    <cellStyle name="_Power Cost Value Copy 11.30.05 gas 1.09.06 AURORA at 1.10.06_Power Costs - Comparison bx Rbtl-Staff-Jt-PC_Adj Bench DR 3 for Initial Briefs (Electric)" xfId="3388"/>
    <cellStyle name="_Power Cost Value Copy 11.30.05 gas 1.09.06 AURORA at 1.10.06_Power Costs - Comparison bx Rbtl-Staff-Jt-PC_Adj Bench DR 3 for Initial Briefs (Electric) 2" xfId="3389"/>
    <cellStyle name="_Power Cost Value Copy 11.30.05 gas 1.09.06 AURORA at 1.10.06_Power Costs - Comparison bx Rbtl-Staff-Jt-PC_Adj Bench DR 3 for Initial Briefs (Electric)_DEM-WP(C) ENERG10C--ctn Mid-C_042010 2010GRC" xfId="3390"/>
    <cellStyle name="_Power Cost Value Copy 11.30.05 gas 1.09.06 AURORA at 1.10.06_Power Costs - Comparison bx Rbtl-Staff-Jt-PC_DEM-WP(C) ENERG10C--ctn Mid-C_042010 2010GRC" xfId="3391"/>
    <cellStyle name="_Power Cost Value Copy 11.30.05 gas 1.09.06 AURORA at 1.10.06_Power Costs - Comparison bx Rbtl-Staff-Jt-PC_Electric Rev Req Model (2009 GRC) Rebuttal" xfId="3392"/>
    <cellStyle name="_Power Cost Value Copy 11.30.05 gas 1.09.06 AURORA at 1.10.06_Power Costs - Comparison bx Rbtl-Staff-Jt-PC_Electric Rev Req Model (2009 GRC) Rebuttal REmoval of New  WH Solar AdjustMI" xfId="3393"/>
    <cellStyle name="_Power Cost Value Copy 11.30.05 gas 1.09.06 AURORA at 1.10.06_Power Costs - Comparison bx Rbtl-Staff-Jt-PC_Electric Rev Req Model (2009 GRC) Rebuttal REmoval of New  WH Solar AdjustMI 2" xfId="3394"/>
    <cellStyle name="_Power Cost Value Copy 11.30.05 gas 1.09.06 AURORA at 1.10.06_Power Costs - Comparison bx Rbtl-Staff-Jt-PC_Electric Rev Req Model (2009 GRC) Rebuttal REmoval of New  WH Solar AdjustMI_DEM-WP(C) ENERG10C--ctn Mid-C_042010 2010GRC" xfId="3395"/>
    <cellStyle name="_Power Cost Value Copy 11.30.05 gas 1.09.06 AURORA at 1.10.06_Power Costs - Comparison bx Rbtl-Staff-Jt-PC_Electric Rev Req Model (2009 GRC) Revised 01-18-2010" xfId="3396"/>
    <cellStyle name="_Power Cost Value Copy 11.30.05 gas 1.09.06 AURORA at 1.10.06_Power Costs - Comparison bx Rbtl-Staff-Jt-PC_Electric Rev Req Model (2009 GRC) Revised 01-18-2010 2" xfId="3397"/>
    <cellStyle name="_Power Cost Value Copy 11.30.05 gas 1.09.06 AURORA at 1.10.06_Power Costs - Comparison bx Rbtl-Staff-Jt-PC_Electric Rev Req Model (2009 GRC) Revised 01-18-2010_DEM-WP(C) ENERG10C--ctn Mid-C_042010 2010GRC" xfId="3398"/>
    <cellStyle name="_Power Cost Value Copy 11.30.05 gas 1.09.06 AURORA at 1.10.06_Power Costs - Comparison bx Rbtl-Staff-Jt-PC_Final Order Electric EXHIBIT A-1" xfId="3399"/>
    <cellStyle name="_Power Cost Value Copy 11.30.05 gas 1.09.06 AURORA at 1.10.06_Rebuttal Power Costs" xfId="242"/>
    <cellStyle name="_Power Cost Value Copy 11.30.05 gas 1.09.06 AURORA at 1.10.06_Rebuttal Power Costs 2" xfId="3400"/>
    <cellStyle name="_Power Cost Value Copy 11.30.05 gas 1.09.06 AURORA at 1.10.06_Rebuttal Power Costs_Adj Bench DR 3 for Initial Briefs (Electric)" xfId="3401"/>
    <cellStyle name="_Power Cost Value Copy 11.30.05 gas 1.09.06 AURORA at 1.10.06_Rebuttal Power Costs_Adj Bench DR 3 for Initial Briefs (Electric) 2" xfId="3402"/>
    <cellStyle name="_Power Cost Value Copy 11.30.05 gas 1.09.06 AURORA at 1.10.06_Rebuttal Power Costs_Adj Bench DR 3 for Initial Briefs (Electric)_DEM-WP(C) ENERG10C--ctn Mid-C_042010 2010GRC" xfId="3403"/>
    <cellStyle name="_Power Cost Value Copy 11.30.05 gas 1.09.06 AURORA at 1.10.06_Rebuttal Power Costs_DEM-WP(C) ENERG10C--ctn Mid-C_042010 2010GRC" xfId="3404"/>
    <cellStyle name="_Power Cost Value Copy 11.30.05 gas 1.09.06 AURORA at 1.10.06_Rebuttal Power Costs_Electric Rev Req Model (2009 GRC) Rebuttal" xfId="3405"/>
    <cellStyle name="_Power Cost Value Copy 11.30.05 gas 1.09.06 AURORA at 1.10.06_Rebuttal Power Costs_Electric Rev Req Model (2009 GRC) Rebuttal REmoval of New  WH Solar AdjustMI" xfId="3406"/>
    <cellStyle name="_Power Cost Value Copy 11.30.05 gas 1.09.06 AURORA at 1.10.06_Rebuttal Power Costs_Electric Rev Req Model (2009 GRC) Rebuttal REmoval of New  WH Solar AdjustMI 2" xfId="3407"/>
    <cellStyle name="_Power Cost Value Copy 11.30.05 gas 1.09.06 AURORA at 1.10.06_Rebuttal Power Costs_Electric Rev Req Model (2009 GRC) Rebuttal REmoval of New  WH Solar AdjustMI_DEM-WP(C) ENERG10C--ctn Mid-C_042010 2010GRC" xfId="3408"/>
    <cellStyle name="_Power Cost Value Copy 11.30.05 gas 1.09.06 AURORA at 1.10.06_Rebuttal Power Costs_Electric Rev Req Model (2009 GRC) Revised 01-18-2010" xfId="3409"/>
    <cellStyle name="_Power Cost Value Copy 11.30.05 gas 1.09.06 AURORA at 1.10.06_Rebuttal Power Costs_Electric Rev Req Model (2009 GRC) Revised 01-18-2010 2" xfId="3410"/>
    <cellStyle name="_Power Cost Value Copy 11.30.05 gas 1.09.06 AURORA at 1.10.06_Rebuttal Power Costs_Electric Rev Req Model (2009 GRC) Revised 01-18-2010_DEM-WP(C) ENERG10C--ctn Mid-C_042010 2010GRC" xfId="3411"/>
    <cellStyle name="_Power Cost Value Copy 11.30.05 gas 1.09.06 AURORA at 1.10.06_Rebuttal Power Costs_Final Order Electric EXHIBIT A-1" xfId="3412"/>
    <cellStyle name="_Power Cost Value Copy 11.30.05 gas 1.09.06 AURORA at 1.10.06_Transmission Workbook for May BOD" xfId="3413"/>
    <cellStyle name="_Power Cost Value Copy 11.30.05 gas 1.09.06 AURORA at 1.10.06_Transmission Workbook for May BOD 2" xfId="3414"/>
    <cellStyle name="_Power Cost Value Copy 11.30.05 gas 1.09.06 AURORA at 1.10.06_Transmission Workbook for May BOD_DEM-WP(C) ENERG10C--ctn Mid-C_042010 2010GRC" xfId="3415"/>
    <cellStyle name="_Power Cost Value Copy 11.30.05 gas 1.09.06 AURORA at 1.10.06_Wind Integration 10GRC" xfId="3416"/>
    <cellStyle name="_Power Cost Value Copy 11.30.05 gas 1.09.06 AURORA at 1.10.06_Wind Integration 10GRC 2" xfId="3417"/>
    <cellStyle name="_Power Cost Value Copy 11.30.05 gas 1.09.06 AURORA at 1.10.06_Wind Integration 10GRC_DEM-WP(C) ENERG10C--ctn Mid-C_042010 2010GRC" xfId="3418"/>
    <cellStyle name="_Power Costs Rate Year 11-13-07" xfId="3419"/>
    <cellStyle name="_Price Output" xfId="3420"/>
    <cellStyle name="_Price Output 2" xfId="3421"/>
    <cellStyle name="_Price Output 2 2" xfId="3422"/>
    <cellStyle name="_Price Output 3" xfId="3423"/>
    <cellStyle name="_Price Output 3 2" xfId="3424"/>
    <cellStyle name="_Price Output_DEM-WP(C) Chelan Power Costs" xfId="3425"/>
    <cellStyle name="_Price Output_DEM-WP(C) Chelan Power Costs 2" xfId="3426"/>
    <cellStyle name="_Price Output_DEM-WP(C) ENERG10C--ctn Mid-C_042010 2010GRC" xfId="3427"/>
    <cellStyle name="_Price Output_DEM-WP(C) Gas Transport 2010GRC" xfId="3428"/>
    <cellStyle name="_Price Output_DEM-WP(C) Gas Transport 2010GRC 2" xfId="3429"/>
    <cellStyle name="_Price Output_NIM Summary" xfId="3430"/>
    <cellStyle name="_Price Output_NIM Summary 2" xfId="3431"/>
    <cellStyle name="_Price Output_NIM Summary_DEM-WP(C) ENERG10C--ctn Mid-C_042010 2010GRC" xfId="3432"/>
    <cellStyle name="_Price Output_Wind Integration 10GRC" xfId="3433"/>
    <cellStyle name="_Price Output_Wind Integration 10GRC 2" xfId="3434"/>
    <cellStyle name="_Price Output_Wind Integration 10GRC_DEM-WP(C) ENERG10C--ctn Mid-C_042010 2010GRC" xfId="3435"/>
    <cellStyle name="_Prices" xfId="3436"/>
    <cellStyle name="_Prices 2" xfId="3437"/>
    <cellStyle name="_Prices 2 2" xfId="3438"/>
    <cellStyle name="_Prices 3" xfId="3439"/>
    <cellStyle name="_Prices 3 2" xfId="3440"/>
    <cellStyle name="_Prices_DEM-WP(C) Chelan Power Costs" xfId="3441"/>
    <cellStyle name="_Prices_DEM-WP(C) Chelan Power Costs 2" xfId="3442"/>
    <cellStyle name="_Prices_DEM-WP(C) ENERG10C--ctn Mid-C_042010 2010GRC" xfId="3443"/>
    <cellStyle name="_Prices_DEM-WP(C) Gas Transport 2010GRC" xfId="3444"/>
    <cellStyle name="_Prices_DEM-WP(C) Gas Transport 2010GRC 2" xfId="3445"/>
    <cellStyle name="_Prices_NIM Summary" xfId="3446"/>
    <cellStyle name="_Prices_NIM Summary 2" xfId="3447"/>
    <cellStyle name="_Prices_NIM Summary_DEM-WP(C) ENERG10C--ctn Mid-C_042010 2010GRC" xfId="3448"/>
    <cellStyle name="_Prices_Wind Integration 10GRC" xfId="3449"/>
    <cellStyle name="_Prices_Wind Integration 10GRC 2" xfId="3450"/>
    <cellStyle name="_Prices_Wind Integration 10GRC_DEM-WP(C) ENERG10C--ctn Mid-C_042010 2010GRC" xfId="3451"/>
    <cellStyle name="_Pro Forma Rev 07 GRC" xfId="3452"/>
    <cellStyle name="_x0013__Rebuttal Power Costs" xfId="243"/>
    <cellStyle name="_x0013__Rebuttal Power Costs 2" xfId="3453"/>
    <cellStyle name="_x0013__Rebuttal Power Costs_Adj Bench DR 3 for Initial Briefs (Electric)" xfId="3454"/>
    <cellStyle name="_x0013__Rebuttal Power Costs_Adj Bench DR 3 for Initial Briefs (Electric) 2" xfId="3455"/>
    <cellStyle name="_x0013__Rebuttal Power Costs_Adj Bench DR 3 for Initial Briefs (Electric)_DEM-WP(C) ENERG10C--ctn Mid-C_042010 2010GRC" xfId="3456"/>
    <cellStyle name="_x0013__Rebuttal Power Costs_DEM-WP(C) ENERG10C--ctn Mid-C_042010 2010GRC" xfId="3457"/>
    <cellStyle name="_x0013__Rebuttal Power Costs_Electric Rev Req Model (2009 GRC) Rebuttal" xfId="3458"/>
    <cellStyle name="_x0013__Rebuttal Power Costs_Electric Rev Req Model (2009 GRC) Rebuttal REmoval of New  WH Solar AdjustMI" xfId="3459"/>
    <cellStyle name="_x0013__Rebuttal Power Costs_Electric Rev Req Model (2009 GRC) Rebuttal REmoval of New  WH Solar AdjustMI 2" xfId="3460"/>
    <cellStyle name="_x0013__Rebuttal Power Costs_Electric Rev Req Model (2009 GRC) Rebuttal REmoval of New  WH Solar AdjustMI_DEM-WP(C) ENERG10C--ctn Mid-C_042010 2010GRC" xfId="3461"/>
    <cellStyle name="_x0013__Rebuttal Power Costs_Electric Rev Req Model (2009 GRC) Revised 01-18-2010" xfId="3462"/>
    <cellStyle name="_x0013__Rebuttal Power Costs_Electric Rev Req Model (2009 GRC) Revised 01-18-2010 2" xfId="3463"/>
    <cellStyle name="_x0013__Rebuttal Power Costs_Electric Rev Req Model (2009 GRC) Revised 01-18-2010_DEM-WP(C) ENERG10C--ctn Mid-C_042010 2010GRC" xfId="3464"/>
    <cellStyle name="_x0013__Rebuttal Power Costs_Final Order Electric EXHIBIT A-1" xfId="3465"/>
    <cellStyle name="_recommendation" xfId="3466"/>
    <cellStyle name="_recommendation 2" xfId="3467"/>
    <cellStyle name="_recommendation 2 2" xfId="3468"/>
    <cellStyle name="_recommendation 3" xfId="3469"/>
    <cellStyle name="_recommendation 3 2" xfId="3470"/>
    <cellStyle name="_recommendation_DEM-WP(C) Chelan Power Costs" xfId="3471"/>
    <cellStyle name="_recommendation_DEM-WP(C) Chelan Power Costs 2" xfId="3472"/>
    <cellStyle name="_recommendation_DEM-WP(C) ENERG10C--ctn Mid-C_042010 2010GRC" xfId="3473"/>
    <cellStyle name="_recommendation_DEM-WP(C) Gas Transport 2010GRC" xfId="3474"/>
    <cellStyle name="_recommendation_DEM-WP(C) Gas Transport 2010GRC 2" xfId="3475"/>
    <cellStyle name="_recommendation_DEM-WP(C) Wind Integration Summary 2010GRC" xfId="3476"/>
    <cellStyle name="_recommendation_DEM-WP(C) Wind Integration Summary 2010GRC 2" xfId="3477"/>
    <cellStyle name="_recommendation_DEM-WP(C) Wind Integration Summary 2010GRC_DEM-WP(C) ENERG10C--ctn Mid-C_042010 2010GRC" xfId="3478"/>
    <cellStyle name="_recommendation_NIM Summary" xfId="3479"/>
    <cellStyle name="_recommendation_NIM Summary 2" xfId="3480"/>
    <cellStyle name="_recommendation_NIM Summary_DEM-WP(C) ENERG10C--ctn Mid-C_042010 2010GRC" xfId="3481"/>
    <cellStyle name="_Recon to Darrin's 5.11.05 proforma" xfId="244"/>
    <cellStyle name="_Recon to Darrin's 5.11.05 proforma 2" xfId="3482"/>
    <cellStyle name="_Recon to Darrin's 5.11.05 proforma 2 2" xfId="3483"/>
    <cellStyle name="_Recon to Darrin's 5.11.05 proforma 3" xfId="3484"/>
    <cellStyle name="_Recon to Darrin's 5.11.05 proforma 4" xfId="3485"/>
    <cellStyle name="_Recon to Darrin's 5.11.05 proforma 4 2" xfId="3486"/>
    <cellStyle name="_Recon to Darrin's 5.11.05 proforma 5" xfId="3487"/>
    <cellStyle name="_Recon to Darrin's 5.11.05 proforma 5 2" xfId="3488"/>
    <cellStyle name="_Recon to Darrin's 5.11.05 proforma 6" xfId="3489"/>
    <cellStyle name="_Recon to Darrin's 5.11.05 proforma 7" xfId="3490"/>
    <cellStyle name="_Recon to Darrin's 5.11.05 proforma 7 2" xfId="3491"/>
    <cellStyle name="_Recon to Darrin's 5.11.05 proforma 8" xfId="3492"/>
    <cellStyle name="_Recon to Darrin's 5.11.05 proforma 8 2" xfId="3493"/>
    <cellStyle name="_Recon to Darrin's 5.11.05 proforma_(C) WHE Proforma with ITC cash grant 10 Yr Amort_for deferral_102809" xfId="245"/>
    <cellStyle name="_Recon to Darrin's 5.11.05 proforma_(C) WHE Proforma with ITC cash grant 10 Yr Amort_for deferral_102809 2" xfId="3494"/>
    <cellStyle name="_Recon to Darrin's 5.11.05 proforma_(C) WHE Proforma with ITC cash grant 10 Yr Amort_for deferral_102809_16.07E Wild Horse Wind Expansionwrkingfile" xfId="3495"/>
    <cellStyle name="_Recon to Darrin's 5.11.05 proforma_(C) WHE Proforma with ITC cash grant 10 Yr Amort_for deferral_102809_16.07E Wild Horse Wind Expansionwrkingfile 2" xfId="3496"/>
    <cellStyle name="_Recon to Darrin's 5.11.05 proforma_(C) WHE Proforma with ITC cash grant 10 Yr Amort_for deferral_102809_16.07E Wild Horse Wind Expansionwrkingfile SF" xfId="3497"/>
    <cellStyle name="_Recon to Darrin's 5.11.05 proforma_(C) WHE Proforma with ITC cash grant 10 Yr Amort_for deferral_102809_16.07E Wild Horse Wind Expansionwrkingfile SF 2" xfId="3498"/>
    <cellStyle name="_Recon to Darrin's 5.11.05 proforma_(C) WHE Proforma with ITC cash grant 10 Yr Amort_for deferral_102809_16.07E Wild Horse Wind Expansionwrkingfile SF_DEM-WP(C) ENERG10C--ctn Mid-C_042010 2010GRC" xfId="3499"/>
    <cellStyle name="_Recon to Darrin's 5.11.05 proforma_(C) WHE Proforma with ITC cash grant 10 Yr Amort_for deferral_102809_16.07E Wild Horse Wind Expansionwrkingfile_DEM-WP(C) ENERG10C--ctn Mid-C_042010 2010GRC" xfId="3500"/>
    <cellStyle name="_Recon to Darrin's 5.11.05 proforma_(C) WHE Proforma with ITC cash grant 10 Yr Amort_for deferral_102809_16.37E Wild Horse Expansion DeferralRevwrkingfile SF" xfId="246"/>
    <cellStyle name="_Recon to Darrin's 5.11.05 proforma_(C) WHE Proforma with ITC cash grant 10 Yr Amort_for deferral_102809_16.37E Wild Horse Expansion DeferralRevwrkingfile SF 2" xfId="3501"/>
    <cellStyle name="_Recon to Darrin's 5.11.05 proforma_(C) WHE Proforma with ITC cash grant 10 Yr Amort_for deferral_102809_16.37E Wild Horse Expansion DeferralRevwrkingfile SF_DEM-WP(C) ENERG10C--ctn Mid-C_042010 2010GRC" xfId="3502"/>
    <cellStyle name="_Recon to Darrin's 5.11.05 proforma_(C) WHE Proforma with ITC cash grant 10 Yr Amort_for deferral_102809_DEM-WP(C) ENERG10C--ctn Mid-C_042010 2010GRC" xfId="3503"/>
    <cellStyle name="_Recon to Darrin's 5.11.05 proforma_(C) WHE Proforma with ITC cash grant 10 Yr Amort_for rebuttal_120709" xfId="247"/>
    <cellStyle name="_Recon to Darrin's 5.11.05 proforma_(C) WHE Proforma with ITC cash grant 10 Yr Amort_for rebuttal_120709 2" xfId="3504"/>
    <cellStyle name="_Recon to Darrin's 5.11.05 proforma_(C) WHE Proforma with ITC cash grant 10 Yr Amort_for rebuttal_120709_DEM-WP(C) ENERG10C--ctn Mid-C_042010 2010GRC" xfId="3505"/>
    <cellStyle name="_Recon to Darrin's 5.11.05 proforma_04.07E Wild Horse Wind Expansion" xfId="248"/>
    <cellStyle name="_Recon to Darrin's 5.11.05 proforma_04.07E Wild Horse Wind Expansion 2" xfId="3506"/>
    <cellStyle name="_Recon to Darrin's 5.11.05 proforma_04.07E Wild Horse Wind Expansion_16.07E Wild Horse Wind Expansionwrkingfile" xfId="3507"/>
    <cellStyle name="_Recon to Darrin's 5.11.05 proforma_04.07E Wild Horse Wind Expansion_16.07E Wild Horse Wind Expansionwrkingfile 2" xfId="3508"/>
    <cellStyle name="_Recon to Darrin's 5.11.05 proforma_04.07E Wild Horse Wind Expansion_16.07E Wild Horse Wind Expansionwrkingfile SF" xfId="3509"/>
    <cellStyle name="_Recon to Darrin's 5.11.05 proforma_04.07E Wild Horse Wind Expansion_16.07E Wild Horse Wind Expansionwrkingfile SF 2" xfId="3510"/>
    <cellStyle name="_Recon to Darrin's 5.11.05 proforma_04.07E Wild Horse Wind Expansion_16.07E Wild Horse Wind Expansionwrkingfile SF_DEM-WP(C) ENERG10C--ctn Mid-C_042010 2010GRC" xfId="3511"/>
    <cellStyle name="_Recon to Darrin's 5.11.05 proforma_04.07E Wild Horse Wind Expansion_16.07E Wild Horse Wind Expansionwrkingfile_DEM-WP(C) ENERG10C--ctn Mid-C_042010 2010GRC" xfId="3512"/>
    <cellStyle name="_Recon to Darrin's 5.11.05 proforma_04.07E Wild Horse Wind Expansion_16.37E Wild Horse Expansion DeferralRevwrkingfile SF" xfId="249"/>
    <cellStyle name="_Recon to Darrin's 5.11.05 proforma_04.07E Wild Horse Wind Expansion_16.37E Wild Horse Expansion DeferralRevwrkingfile SF 2" xfId="3513"/>
    <cellStyle name="_Recon to Darrin's 5.11.05 proforma_04.07E Wild Horse Wind Expansion_16.37E Wild Horse Expansion DeferralRevwrkingfile SF_DEM-WP(C) ENERG10C--ctn Mid-C_042010 2010GRC" xfId="3514"/>
    <cellStyle name="_Recon to Darrin's 5.11.05 proforma_04.07E Wild Horse Wind Expansion_DEM-WP(C) ENERG10C--ctn Mid-C_042010 2010GRC" xfId="3515"/>
    <cellStyle name="_Recon to Darrin's 5.11.05 proforma_16.07E Wild Horse Wind Expansionwrkingfile" xfId="3516"/>
    <cellStyle name="_Recon to Darrin's 5.11.05 proforma_16.07E Wild Horse Wind Expansionwrkingfile 2" xfId="3517"/>
    <cellStyle name="_Recon to Darrin's 5.11.05 proforma_16.07E Wild Horse Wind Expansionwrkingfile SF" xfId="3518"/>
    <cellStyle name="_Recon to Darrin's 5.11.05 proforma_16.07E Wild Horse Wind Expansionwrkingfile SF 2" xfId="3519"/>
    <cellStyle name="_Recon to Darrin's 5.11.05 proforma_16.07E Wild Horse Wind Expansionwrkingfile SF_DEM-WP(C) ENERG10C--ctn Mid-C_042010 2010GRC" xfId="3520"/>
    <cellStyle name="_Recon to Darrin's 5.11.05 proforma_16.07E Wild Horse Wind Expansionwrkingfile_DEM-WP(C) ENERG10C--ctn Mid-C_042010 2010GRC" xfId="3521"/>
    <cellStyle name="_Recon to Darrin's 5.11.05 proforma_16.37E Wild Horse Expansion DeferralRevwrkingfile SF" xfId="250"/>
    <cellStyle name="_Recon to Darrin's 5.11.05 proforma_16.37E Wild Horse Expansion DeferralRevwrkingfile SF 2" xfId="3522"/>
    <cellStyle name="_Recon to Darrin's 5.11.05 proforma_16.37E Wild Horse Expansion DeferralRevwrkingfile SF_DEM-WP(C) ENERG10C--ctn Mid-C_042010 2010GRC" xfId="3523"/>
    <cellStyle name="_Recon to Darrin's 5.11.05 proforma_2009 GRC Compl Filing - Exhibit D" xfId="3524"/>
    <cellStyle name="_Recon to Darrin's 5.11.05 proforma_2009 GRC Compl Filing - Exhibit D 2" xfId="3525"/>
    <cellStyle name="_Recon to Darrin's 5.11.05 proforma_2009 GRC Compl Filing - Exhibit D_DEM-WP(C) ENERG10C--ctn Mid-C_042010 2010GRC" xfId="3526"/>
    <cellStyle name="_Recon to Darrin's 5.11.05 proforma_4 31 Regulatory Assets and Liabilities  7 06- Exhibit D" xfId="251"/>
    <cellStyle name="_Recon to Darrin's 5.11.05 proforma_4 31 Regulatory Assets and Liabilities  7 06- Exhibit D 2" xfId="3527"/>
    <cellStyle name="_Recon to Darrin's 5.11.05 proforma_4 31 Regulatory Assets and Liabilities  7 06- Exhibit D_DEM-WP(C) ENERG10C--ctn Mid-C_042010 2010GRC" xfId="3528"/>
    <cellStyle name="_Recon to Darrin's 5.11.05 proforma_4 31 Regulatory Assets and Liabilities  7 06- Exhibit D_NIM Summary" xfId="3529"/>
    <cellStyle name="_Recon to Darrin's 5.11.05 proforma_4 31 Regulatory Assets and Liabilities  7 06- Exhibit D_NIM Summary 2" xfId="3530"/>
    <cellStyle name="_Recon to Darrin's 5.11.05 proforma_4 31 Regulatory Assets and Liabilities  7 06- Exhibit D_NIM Summary_DEM-WP(C) ENERG10C--ctn Mid-C_042010 2010GRC" xfId="3531"/>
    <cellStyle name="_Recon to Darrin's 5.11.05 proforma_4 31 Regulatory Assets and Liabilities  7 06- Exhibit D_NIM+O&amp;M" xfId="3532"/>
    <cellStyle name="_Recon to Darrin's 5.11.05 proforma_4 31 Regulatory Assets and Liabilities  7 06- Exhibit D_NIM+O&amp;M Monthly" xfId="3533"/>
    <cellStyle name="_Recon to Darrin's 5.11.05 proforma_4 31E Reg Asset  Liab and EXH D" xfId="3534"/>
    <cellStyle name="_Recon to Darrin's 5.11.05 proforma_4 31E Reg Asset  Liab and EXH D _ Aug 10 Filing (2)" xfId="3535"/>
    <cellStyle name="_Recon to Darrin's 5.11.05 proforma_4 31E Reg Asset  Liab and EXH D _ Aug 10 Filing (2) 2" xfId="3536"/>
    <cellStyle name="_Recon to Darrin's 5.11.05 proforma_4 31E Reg Asset  Liab and EXH D 2" xfId="3537"/>
    <cellStyle name="_Recon to Darrin's 5.11.05 proforma_4 31E Reg Asset  Liab and EXH D 3" xfId="3538"/>
    <cellStyle name="_Recon to Darrin's 5.11.05 proforma_4 32 Regulatory Assets and Liabilities  7 06- Exhibit D" xfId="252"/>
    <cellStyle name="_Recon to Darrin's 5.11.05 proforma_4 32 Regulatory Assets and Liabilities  7 06- Exhibit D 2" xfId="3539"/>
    <cellStyle name="_Recon to Darrin's 5.11.05 proforma_4 32 Regulatory Assets and Liabilities  7 06- Exhibit D_DEM-WP(C) ENERG10C--ctn Mid-C_042010 2010GRC" xfId="3540"/>
    <cellStyle name="_Recon to Darrin's 5.11.05 proforma_4 32 Regulatory Assets and Liabilities  7 06- Exhibit D_NIM Summary" xfId="3541"/>
    <cellStyle name="_Recon to Darrin's 5.11.05 proforma_4 32 Regulatory Assets and Liabilities  7 06- Exhibit D_NIM Summary 2" xfId="3542"/>
    <cellStyle name="_Recon to Darrin's 5.11.05 proforma_4 32 Regulatory Assets and Liabilities  7 06- Exhibit D_NIM Summary_DEM-WP(C) ENERG10C--ctn Mid-C_042010 2010GRC" xfId="3543"/>
    <cellStyle name="_Recon to Darrin's 5.11.05 proforma_4 32 Regulatory Assets and Liabilities  7 06- Exhibit D_NIM+O&amp;M" xfId="3544"/>
    <cellStyle name="_Recon to Darrin's 5.11.05 proforma_4 32 Regulatory Assets and Liabilities  7 06- Exhibit D_NIM+O&amp;M Monthly" xfId="3545"/>
    <cellStyle name="_Recon to Darrin's 5.11.05 proforma_AURORA Total New" xfId="3546"/>
    <cellStyle name="_Recon to Darrin's 5.11.05 proforma_AURORA Total New 2" xfId="3547"/>
    <cellStyle name="_Recon to Darrin's 5.11.05 proforma_Book1" xfId="3548"/>
    <cellStyle name="_Recon to Darrin's 5.11.05 proforma_Book2" xfId="253"/>
    <cellStyle name="_Recon to Darrin's 5.11.05 proforma_Book2 2" xfId="3549"/>
    <cellStyle name="_Recon to Darrin's 5.11.05 proforma_Book2_Adj Bench DR 3 for Initial Briefs (Electric)" xfId="3550"/>
    <cellStyle name="_Recon to Darrin's 5.11.05 proforma_Book2_Adj Bench DR 3 for Initial Briefs (Electric) 2" xfId="3551"/>
    <cellStyle name="_Recon to Darrin's 5.11.05 proforma_Book2_Adj Bench DR 3 for Initial Briefs (Electric)_DEM-WP(C) ENERG10C--ctn Mid-C_042010 2010GRC" xfId="3552"/>
    <cellStyle name="_Recon to Darrin's 5.11.05 proforma_Book2_DEM-WP(C) ENERG10C--ctn Mid-C_042010 2010GRC" xfId="3553"/>
    <cellStyle name="_Recon to Darrin's 5.11.05 proforma_Book2_Electric Rev Req Model (2009 GRC) Rebuttal" xfId="3554"/>
    <cellStyle name="_Recon to Darrin's 5.11.05 proforma_Book2_Electric Rev Req Model (2009 GRC) Rebuttal REmoval of New  WH Solar AdjustMI" xfId="3555"/>
    <cellStyle name="_Recon to Darrin's 5.11.05 proforma_Book2_Electric Rev Req Model (2009 GRC) Rebuttal REmoval of New  WH Solar AdjustMI 2" xfId="3556"/>
    <cellStyle name="_Recon to Darrin's 5.11.05 proforma_Book2_Electric Rev Req Model (2009 GRC) Rebuttal REmoval of New  WH Solar AdjustMI_DEM-WP(C) ENERG10C--ctn Mid-C_042010 2010GRC" xfId="3557"/>
    <cellStyle name="_Recon to Darrin's 5.11.05 proforma_Book2_Electric Rev Req Model (2009 GRC) Revised 01-18-2010" xfId="3558"/>
    <cellStyle name="_Recon to Darrin's 5.11.05 proforma_Book2_Electric Rev Req Model (2009 GRC) Revised 01-18-2010 2" xfId="3559"/>
    <cellStyle name="_Recon to Darrin's 5.11.05 proforma_Book2_Electric Rev Req Model (2009 GRC) Revised 01-18-2010_DEM-WP(C) ENERG10C--ctn Mid-C_042010 2010GRC" xfId="3560"/>
    <cellStyle name="_Recon to Darrin's 5.11.05 proforma_Book2_Final Order Electric EXHIBIT A-1" xfId="3561"/>
    <cellStyle name="_Recon to Darrin's 5.11.05 proforma_Book4" xfId="254"/>
    <cellStyle name="_Recon to Darrin's 5.11.05 proforma_Book4 2" xfId="3562"/>
    <cellStyle name="_Recon to Darrin's 5.11.05 proforma_Book4_DEM-WP(C) ENERG10C--ctn Mid-C_042010 2010GRC" xfId="3563"/>
    <cellStyle name="_Recon to Darrin's 5.11.05 proforma_Book9" xfId="255"/>
    <cellStyle name="_Recon to Darrin's 5.11.05 proforma_Book9 2" xfId="3564"/>
    <cellStyle name="_Recon to Darrin's 5.11.05 proforma_Book9_DEM-WP(C) ENERG10C--ctn Mid-C_042010 2010GRC" xfId="3565"/>
    <cellStyle name="_Recon to Darrin's 5.11.05 proforma_Chelan PUD Power Costs (8-10)" xfId="3566"/>
    <cellStyle name="_Recon to Darrin's 5.11.05 proforma_DEM-WP(C) Chelan Power Costs" xfId="3567"/>
    <cellStyle name="_Recon to Darrin's 5.11.05 proforma_DEM-WP(C) Chelan Power Costs 2" xfId="3568"/>
    <cellStyle name="_Recon to Darrin's 5.11.05 proforma_DEM-WP(C) ENERG10C--ctn Mid-C_042010 2010GRC" xfId="3569"/>
    <cellStyle name="_Recon to Darrin's 5.11.05 proforma_DEM-WP(C) Gas Transport 2010GRC" xfId="3570"/>
    <cellStyle name="_Recon to Darrin's 5.11.05 proforma_DEM-WP(C) Gas Transport 2010GRC 2" xfId="3571"/>
    <cellStyle name="_Recon to Darrin's 5.11.05 proforma_Exhibit D fr R Gho 12-31-08" xfId="3572"/>
    <cellStyle name="_Recon to Darrin's 5.11.05 proforma_Exhibit D fr R Gho 12-31-08 2" xfId="3573"/>
    <cellStyle name="_Recon to Darrin's 5.11.05 proforma_Exhibit D fr R Gho 12-31-08 v2" xfId="3574"/>
    <cellStyle name="_Recon to Darrin's 5.11.05 proforma_Exhibit D fr R Gho 12-31-08 v2 2" xfId="3575"/>
    <cellStyle name="_Recon to Darrin's 5.11.05 proforma_Exhibit D fr R Gho 12-31-08 v2_DEM-WP(C) ENERG10C--ctn Mid-C_042010 2010GRC" xfId="3576"/>
    <cellStyle name="_Recon to Darrin's 5.11.05 proforma_Exhibit D fr R Gho 12-31-08 v2_NIM Summary" xfId="3577"/>
    <cellStyle name="_Recon to Darrin's 5.11.05 proforma_Exhibit D fr R Gho 12-31-08 v2_NIM Summary 2" xfId="3578"/>
    <cellStyle name="_Recon to Darrin's 5.11.05 proforma_Exhibit D fr R Gho 12-31-08 v2_NIM Summary_DEM-WP(C) ENERG10C--ctn Mid-C_042010 2010GRC" xfId="3579"/>
    <cellStyle name="_Recon to Darrin's 5.11.05 proforma_Exhibit D fr R Gho 12-31-08_DEM-WP(C) ENERG10C--ctn Mid-C_042010 2010GRC" xfId="3580"/>
    <cellStyle name="_Recon to Darrin's 5.11.05 proforma_Exhibit D fr R Gho 12-31-08_NIM Summary" xfId="3581"/>
    <cellStyle name="_Recon to Darrin's 5.11.05 proforma_Exhibit D fr R Gho 12-31-08_NIM Summary 2" xfId="3582"/>
    <cellStyle name="_Recon to Darrin's 5.11.05 proforma_Exhibit D fr R Gho 12-31-08_NIM Summary_DEM-WP(C) ENERG10C--ctn Mid-C_042010 2010GRC" xfId="3583"/>
    <cellStyle name="_Recon to Darrin's 5.11.05 proforma_Hopkins Ridge Prepaid Tran - Interest Earned RY 12ME Feb  '11" xfId="3584"/>
    <cellStyle name="_Recon to Darrin's 5.11.05 proforma_Hopkins Ridge Prepaid Tran - Interest Earned RY 12ME Feb  '11 2" xfId="3585"/>
    <cellStyle name="_Recon to Darrin's 5.11.05 proforma_Hopkins Ridge Prepaid Tran - Interest Earned RY 12ME Feb  '11_DEM-WP(C) ENERG10C--ctn Mid-C_042010 2010GRC" xfId="3586"/>
    <cellStyle name="_Recon to Darrin's 5.11.05 proforma_Hopkins Ridge Prepaid Tran - Interest Earned RY 12ME Feb  '11_NIM Summary" xfId="3587"/>
    <cellStyle name="_Recon to Darrin's 5.11.05 proforma_Hopkins Ridge Prepaid Tran - Interest Earned RY 12ME Feb  '11_NIM Summary 2" xfId="3588"/>
    <cellStyle name="_Recon to Darrin's 5.11.05 proforma_Hopkins Ridge Prepaid Tran - Interest Earned RY 12ME Feb  '11_NIM Summary_DEM-WP(C) ENERG10C--ctn Mid-C_042010 2010GRC" xfId="3589"/>
    <cellStyle name="_Recon to Darrin's 5.11.05 proforma_Hopkins Ridge Prepaid Tran - Interest Earned RY 12ME Feb  '11_Transmission Workbook for May BOD" xfId="3590"/>
    <cellStyle name="_Recon to Darrin's 5.11.05 proforma_Hopkins Ridge Prepaid Tran - Interest Earned RY 12ME Feb  '11_Transmission Workbook for May BOD 2" xfId="3591"/>
    <cellStyle name="_Recon to Darrin's 5.11.05 proforma_Hopkins Ridge Prepaid Tran - Interest Earned RY 12ME Feb  '11_Transmission Workbook for May BOD_DEM-WP(C) ENERG10C--ctn Mid-C_042010 2010GRC" xfId="3592"/>
    <cellStyle name="_Recon to Darrin's 5.11.05 proforma_LSRWEP LGIA like Acctg Petition Aug 2010" xfId="3593"/>
    <cellStyle name="_Recon to Darrin's 5.11.05 proforma_NIM Summary" xfId="3594"/>
    <cellStyle name="_Recon to Darrin's 5.11.05 proforma_NIM Summary 09GRC" xfId="3595"/>
    <cellStyle name="_Recon to Darrin's 5.11.05 proforma_NIM Summary 09GRC 2" xfId="3596"/>
    <cellStyle name="_Recon to Darrin's 5.11.05 proforma_NIM Summary 09GRC_DEM-WP(C) ENERG10C--ctn Mid-C_042010 2010GRC" xfId="3597"/>
    <cellStyle name="_Recon to Darrin's 5.11.05 proforma_NIM Summary 2" xfId="3598"/>
    <cellStyle name="_Recon to Darrin's 5.11.05 proforma_NIM Summary 3" xfId="3599"/>
    <cellStyle name="_Recon to Darrin's 5.11.05 proforma_NIM Summary 4" xfId="3600"/>
    <cellStyle name="_Recon to Darrin's 5.11.05 proforma_NIM Summary 5" xfId="3601"/>
    <cellStyle name="_Recon to Darrin's 5.11.05 proforma_NIM Summary 6" xfId="3602"/>
    <cellStyle name="_Recon to Darrin's 5.11.05 proforma_NIM Summary 7" xfId="3603"/>
    <cellStyle name="_Recon to Darrin's 5.11.05 proforma_NIM Summary 8" xfId="3604"/>
    <cellStyle name="_Recon to Darrin's 5.11.05 proforma_NIM Summary 9" xfId="3605"/>
    <cellStyle name="_Recon to Darrin's 5.11.05 proforma_NIM Summary_DEM-WP(C) ENERG10C--ctn Mid-C_042010 2010GRC" xfId="3606"/>
    <cellStyle name="_Recon to Darrin's 5.11.05 proforma_NIM+O&amp;M" xfId="3607"/>
    <cellStyle name="_Recon to Darrin's 5.11.05 proforma_NIM+O&amp;M 2" xfId="3608"/>
    <cellStyle name="_Recon to Darrin's 5.11.05 proforma_NIM+O&amp;M Monthly" xfId="3609"/>
    <cellStyle name="_Recon to Darrin's 5.11.05 proforma_NIM+O&amp;M Monthly 2" xfId="3610"/>
    <cellStyle name="_Recon to Darrin's 5.11.05 proforma_PCA 7 - Exhibit D update 11_30_08 (2)" xfId="3611"/>
    <cellStyle name="_Recon to Darrin's 5.11.05 proforma_PCA 7 - Exhibit D update 11_30_08 (2) 2" xfId="3612"/>
    <cellStyle name="_Recon to Darrin's 5.11.05 proforma_PCA 7 - Exhibit D update 11_30_08 (2) 2 2" xfId="3613"/>
    <cellStyle name="_Recon to Darrin's 5.11.05 proforma_PCA 7 - Exhibit D update 11_30_08 (2) 3" xfId="3614"/>
    <cellStyle name="_Recon to Darrin's 5.11.05 proforma_PCA 7 - Exhibit D update 11_30_08 (2)_DEM-WP(C) ENERG10C--ctn Mid-C_042010 2010GRC" xfId="3615"/>
    <cellStyle name="_Recon to Darrin's 5.11.05 proforma_PCA 7 - Exhibit D update 11_30_08 (2)_NIM Summary" xfId="3616"/>
    <cellStyle name="_Recon to Darrin's 5.11.05 proforma_PCA 7 - Exhibit D update 11_30_08 (2)_NIM Summary 2" xfId="3617"/>
    <cellStyle name="_Recon to Darrin's 5.11.05 proforma_PCA 7 - Exhibit D update 11_30_08 (2)_NIM Summary_DEM-WP(C) ENERG10C--ctn Mid-C_042010 2010GRC" xfId="3618"/>
    <cellStyle name="_Recon to Darrin's 5.11.05 proforma_PCA 9 -  Exhibit D April 2010 (3)" xfId="3619"/>
    <cellStyle name="_Recon to Darrin's 5.11.05 proforma_PCA 9 -  Exhibit D April 2010 (3) 2" xfId="3620"/>
    <cellStyle name="_Recon to Darrin's 5.11.05 proforma_PCA 9 -  Exhibit D April 2010 (3)_DEM-WP(C) ENERG10C--ctn Mid-C_042010 2010GRC" xfId="3621"/>
    <cellStyle name="_Recon to Darrin's 5.11.05 proforma_Power Costs - Comparison bx Rbtl-Staff-Jt-PC" xfId="256"/>
    <cellStyle name="_Recon to Darrin's 5.11.05 proforma_Power Costs - Comparison bx Rbtl-Staff-Jt-PC 2" xfId="3622"/>
    <cellStyle name="_Recon to Darrin's 5.11.05 proforma_Power Costs - Comparison bx Rbtl-Staff-Jt-PC_Adj Bench DR 3 for Initial Briefs (Electric)" xfId="3623"/>
    <cellStyle name="_Recon to Darrin's 5.11.05 proforma_Power Costs - Comparison bx Rbtl-Staff-Jt-PC_Adj Bench DR 3 for Initial Briefs (Electric) 2" xfId="3624"/>
    <cellStyle name="_Recon to Darrin's 5.11.05 proforma_Power Costs - Comparison bx Rbtl-Staff-Jt-PC_Adj Bench DR 3 for Initial Briefs (Electric)_DEM-WP(C) ENERG10C--ctn Mid-C_042010 2010GRC" xfId="3625"/>
    <cellStyle name="_Recon to Darrin's 5.11.05 proforma_Power Costs - Comparison bx Rbtl-Staff-Jt-PC_DEM-WP(C) ENERG10C--ctn Mid-C_042010 2010GRC" xfId="3626"/>
    <cellStyle name="_Recon to Darrin's 5.11.05 proforma_Power Costs - Comparison bx Rbtl-Staff-Jt-PC_Electric Rev Req Model (2009 GRC) Rebuttal" xfId="3627"/>
    <cellStyle name="_Recon to Darrin's 5.11.05 proforma_Power Costs - Comparison bx Rbtl-Staff-Jt-PC_Electric Rev Req Model (2009 GRC) Rebuttal REmoval of New  WH Solar AdjustMI" xfId="3628"/>
    <cellStyle name="_Recon to Darrin's 5.11.05 proforma_Power Costs - Comparison bx Rbtl-Staff-Jt-PC_Electric Rev Req Model (2009 GRC) Rebuttal REmoval of New  WH Solar AdjustMI 2" xfId="3629"/>
    <cellStyle name="_Recon to Darrin's 5.11.05 proforma_Power Costs - Comparison bx Rbtl-Staff-Jt-PC_Electric Rev Req Model (2009 GRC) Rebuttal REmoval of New  WH Solar AdjustMI_DEM-WP(C) ENERG10C--ctn Mid-C_042010 2010GRC" xfId="3630"/>
    <cellStyle name="_Recon to Darrin's 5.11.05 proforma_Power Costs - Comparison bx Rbtl-Staff-Jt-PC_Electric Rev Req Model (2009 GRC) Revised 01-18-2010" xfId="3631"/>
    <cellStyle name="_Recon to Darrin's 5.11.05 proforma_Power Costs - Comparison bx Rbtl-Staff-Jt-PC_Electric Rev Req Model (2009 GRC) Revised 01-18-2010 2" xfId="3632"/>
    <cellStyle name="_Recon to Darrin's 5.11.05 proforma_Power Costs - Comparison bx Rbtl-Staff-Jt-PC_Electric Rev Req Model (2009 GRC) Revised 01-18-2010_DEM-WP(C) ENERG10C--ctn Mid-C_042010 2010GRC" xfId="3633"/>
    <cellStyle name="_Recon to Darrin's 5.11.05 proforma_Power Costs - Comparison bx Rbtl-Staff-Jt-PC_Final Order Electric EXHIBIT A-1" xfId="3634"/>
    <cellStyle name="_Recon to Darrin's 5.11.05 proforma_Rebuttal Power Costs" xfId="257"/>
    <cellStyle name="_Recon to Darrin's 5.11.05 proforma_Rebuttal Power Costs 2" xfId="3635"/>
    <cellStyle name="_Recon to Darrin's 5.11.05 proforma_Rebuttal Power Costs_Adj Bench DR 3 for Initial Briefs (Electric)" xfId="3636"/>
    <cellStyle name="_Recon to Darrin's 5.11.05 proforma_Rebuttal Power Costs_Adj Bench DR 3 for Initial Briefs (Electric) 2" xfId="3637"/>
    <cellStyle name="_Recon to Darrin's 5.11.05 proforma_Rebuttal Power Costs_Adj Bench DR 3 for Initial Briefs (Electric)_DEM-WP(C) ENERG10C--ctn Mid-C_042010 2010GRC" xfId="3638"/>
    <cellStyle name="_Recon to Darrin's 5.11.05 proforma_Rebuttal Power Costs_DEM-WP(C) ENERG10C--ctn Mid-C_042010 2010GRC" xfId="3639"/>
    <cellStyle name="_Recon to Darrin's 5.11.05 proforma_Rebuttal Power Costs_Electric Rev Req Model (2009 GRC) Rebuttal" xfId="3640"/>
    <cellStyle name="_Recon to Darrin's 5.11.05 proforma_Rebuttal Power Costs_Electric Rev Req Model (2009 GRC) Rebuttal REmoval of New  WH Solar AdjustMI" xfId="3641"/>
    <cellStyle name="_Recon to Darrin's 5.11.05 proforma_Rebuttal Power Costs_Electric Rev Req Model (2009 GRC) Rebuttal REmoval of New  WH Solar AdjustMI 2" xfId="3642"/>
    <cellStyle name="_Recon to Darrin's 5.11.05 proforma_Rebuttal Power Costs_Electric Rev Req Model (2009 GRC) Rebuttal REmoval of New  WH Solar AdjustMI_DEM-WP(C) ENERG10C--ctn Mid-C_042010 2010GRC" xfId="3643"/>
    <cellStyle name="_Recon to Darrin's 5.11.05 proforma_Rebuttal Power Costs_Electric Rev Req Model (2009 GRC) Revised 01-18-2010" xfId="3644"/>
    <cellStyle name="_Recon to Darrin's 5.11.05 proforma_Rebuttal Power Costs_Electric Rev Req Model (2009 GRC) Revised 01-18-2010 2" xfId="3645"/>
    <cellStyle name="_Recon to Darrin's 5.11.05 proforma_Rebuttal Power Costs_Electric Rev Req Model (2009 GRC) Revised 01-18-2010_DEM-WP(C) ENERG10C--ctn Mid-C_042010 2010GRC" xfId="3646"/>
    <cellStyle name="_Recon to Darrin's 5.11.05 proforma_Rebuttal Power Costs_Final Order Electric EXHIBIT A-1" xfId="3647"/>
    <cellStyle name="_Recon to Darrin's 5.11.05 proforma_Transmission Workbook for May BOD" xfId="3648"/>
    <cellStyle name="_Recon to Darrin's 5.11.05 proforma_Transmission Workbook for May BOD 2" xfId="3649"/>
    <cellStyle name="_Recon to Darrin's 5.11.05 proforma_Transmission Workbook for May BOD_DEM-WP(C) ENERG10C--ctn Mid-C_042010 2010GRC" xfId="3650"/>
    <cellStyle name="_Recon to Darrin's 5.11.05 proforma_Wind Integration 10GRC" xfId="3651"/>
    <cellStyle name="_Recon to Darrin's 5.11.05 proforma_Wind Integration 10GRC 2" xfId="3652"/>
    <cellStyle name="_Recon to Darrin's 5.11.05 proforma_Wind Integration 10GRC_DEM-WP(C) ENERG10C--ctn Mid-C_042010 2010GRC" xfId="3653"/>
    <cellStyle name="_Revenue" xfId="3654"/>
    <cellStyle name="_Revenue_Data" xfId="3655"/>
    <cellStyle name="_Revenue_Data_1" xfId="3656"/>
    <cellStyle name="_Revenue_Data_Pro Forma Rev 09 GRC" xfId="3657"/>
    <cellStyle name="_Revenue_Data_Pro Forma Rev 2010 GRC" xfId="3658"/>
    <cellStyle name="_Revenue_Data_Pro Forma Rev 2010 GRC_Preliminary" xfId="3659"/>
    <cellStyle name="_Revenue_Data_Revenue (Feb 09 - Jan 10)" xfId="3660"/>
    <cellStyle name="_Revenue_Data_Revenue (Jan 09 - Dec 09)" xfId="3661"/>
    <cellStyle name="_Revenue_Data_Revenue (Mar 09 - Feb 10)" xfId="3662"/>
    <cellStyle name="_Revenue_Data_Volume Exhibit (Jan09 - Dec09)" xfId="3663"/>
    <cellStyle name="_Revenue_Mins" xfId="3664"/>
    <cellStyle name="_Revenue_Pro Forma Rev 07 GRC" xfId="3665"/>
    <cellStyle name="_Revenue_Pro Forma Rev 08 GRC" xfId="3666"/>
    <cellStyle name="_Revenue_Pro Forma Rev 09 GRC" xfId="3667"/>
    <cellStyle name="_Revenue_Pro Forma Rev 2010 GRC" xfId="3668"/>
    <cellStyle name="_Revenue_Pro Forma Rev 2010 GRC_Preliminary" xfId="3669"/>
    <cellStyle name="_Revenue_Revenue (Feb 09 - Jan 10)" xfId="3670"/>
    <cellStyle name="_Revenue_Revenue (Jan 09 - Dec 09)" xfId="3671"/>
    <cellStyle name="_Revenue_Revenue (Mar 09 - Feb 10)" xfId="3672"/>
    <cellStyle name="_Revenue_Sheet2" xfId="3673"/>
    <cellStyle name="_Revenue_Therms Data" xfId="3674"/>
    <cellStyle name="_Revenue_Therms Data Rerun" xfId="3675"/>
    <cellStyle name="_Revenue_Volume Exhibit (Jan09 - Dec09)" xfId="3676"/>
    <cellStyle name="_Sumas Proforma - 11-09-07" xfId="258"/>
    <cellStyle name="_Sumas Property Taxes v1" xfId="259"/>
    <cellStyle name="_Tenaska Comparison" xfId="260"/>
    <cellStyle name="_Tenaska Comparison 2" xfId="3677"/>
    <cellStyle name="_Tenaska Comparison 2 2" xfId="3678"/>
    <cellStyle name="_Tenaska Comparison 3" xfId="3679"/>
    <cellStyle name="_Tenaska Comparison 4" xfId="3680"/>
    <cellStyle name="_Tenaska Comparison 4 2" xfId="3681"/>
    <cellStyle name="_Tenaska Comparison 5" xfId="3682"/>
    <cellStyle name="_Tenaska Comparison 5 2" xfId="3683"/>
    <cellStyle name="_Tenaska Comparison 6" xfId="3684"/>
    <cellStyle name="_Tenaska Comparison 7" xfId="3685"/>
    <cellStyle name="_Tenaska Comparison 7 2" xfId="3686"/>
    <cellStyle name="_Tenaska Comparison 8" xfId="3687"/>
    <cellStyle name="_Tenaska Comparison 8 2" xfId="3688"/>
    <cellStyle name="_Tenaska Comparison_(C) WHE Proforma with ITC cash grant 10 Yr Amort_for deferral_102809" xfId="261"/>
    <cellStyle name="_Tenaska Comparison_(C) WHE Proforma with ITC cash grant 10 Yr Amort_for deferral_102809 2" xfId="3689"/>
    <cellStyle name="_Tenaska Comparison_(C) WHE Proforma with ITC cash grant 10 Yr Amort_for deferral_102809_16.07E Wild Horse Wind Expansionwrkingfile" xfId="3690"/>
    <cellStyle name="_Tenaska Comparison_(C) WHE Proforma with ITC cash grant 10 Yr Amort_for deferral_102809_16.07E Wild Horse Wind Expansionwrkingfile 2" xfId="3691"/>
    <cellStyle name="_Tenaska Comparison_(C) WHE Proforma with ITC cash grant 10 Yr Amort_for deferral_102809_16.07E Wild Horse Wind Expansionwrkingfile SF" xfId="3692"/>
    <cellStyle name="_Tenaska Comparison_(C) WHE Proforma with ITC cash grant 10 Yr Amort_for deferral_102809_16.07E Wild Horse Wind Expansionwrkingfile SF 2" xfId="3693"/>
    <cellStyle name="_Tenaska Comparison_(C) WHE Proforma with ITC cash grant 10 Yr Amort_for deferral_102809_16.07E Wild Horse Wind Expansionwrkingfile SF_DEM-WP(C) ENERG10C--ctn Mid-C_042010 2010GRC" xfId="3694"/>
    <cellStyle name="_Tenaska Comparison_(C) WHE Proforma with ITC cash grant 10 Yr Amort_for deferral_102809_16.07E Wild Horse Wind Expansionwrkingfile_DEM-WP(C) ENERG10C--ctn Mid-C_042010 2010GRC" xfId="3695"/>
    <cellStyle name="_Tenaska Comparison_(C) WHE Proforma with ITC cash grant 10 Yr Amort_for deferral_102809_16.37E Wild Horse Expansion DeferralRevwrkingfile SF" xfId="262"/>
    <cellStyle name="_Tenaska Comparison_(C) WHE Proforma with ITC cash grant 10 Yr Amort_for deferral_102809_16.37E Wild Horse Expansion DeferralRevwrkingfile SF 2" xfId="3696"/>
    <cellStyle name="_Tenaska Comparison_(C) WHE Proforma with ITC cash grant 10 Yr Amort_for deferral_102809_16.37E Wild Horse Expansion DeferralRevwrkingfile SF_DEM-WP(C) ENERG10C--ctn Mid-C_042010 2010GRC" xfId="3697"/>
    <cellStyle name="_Tenaska Comparison_(C) WHE Proforma with ITC cash grant 10 Yr Amort_for deferral_102809_DEM-WP(C) ENERG10C--ctn Mid-C_042010 2010GRC" xfId="3698"/>
    <cellStyle name="_Tenaska Comparison_(C) WHE Proforma with ITC cash grant 10 Yr Amort_for rebuttal_120709" xfId="263"/>
    <cellStyle name="_Tenaska Comparison_(C) WHE Proforma with ITC cash grant 10 Yr Amort_for rebuttal_120709 2" xfId="3699"/>
    <cellStyle name="_Tenaska Comparison_(C) WHE Proforma with ITC cash grant 10 Yr Amort_for rebuttal_120709_DEM-WP(C) ENERG10C--ctn Mid-C_042010 2010GRC" xfId="3700"/>
    <cellStyle name="_Tenaska Comparison_04.07E Wild Horse Wind Expansion" xfId="264"/>
    <cellStyle name="_Tenaska Comparison_04.07E Wild Horse Wind Expansion 2" xfId="3701"/>
    <cellStyle name="_Tenaska Comparison_04.07E Wild Horse Wind Expansion_16.07E Wild Horse Wind Expansionwrkingfile" xfId="3702"/>
    <cellStyle name="_Tenaska Comparison_04.07E Wild Horse Wind Expansion_16.07E Wild Horse Wind Expansionwrkingfile 2" xfId="3703"/>
    <cellStyle name="_Tenaska Comparison_04.07E Wild Horse Wind Expansion_16.07E Wild Horse Wind Expansionwrkingfile SF" xfId="3704"/>
    <cellStyle name="_Tenaska Comparison_04.07E Wild Horse Wind Expansion_16.07E Wild Horse Wind Expansionwrkingfile SF 2" xfId="3705"/>
    <cellStyle name="_Tenaska Comparison_04.07E Wild Horse Wind Expansion_16.07E Wild Horse Wind Expansionwrkingfile SF_DEM-WP(C) ENERG10C--ctn Mid-C_042010 2010GRC" xfId="3706"/>
    <cellStyle name="_Tenaska Comparison_04.07E Wild Horse Wind Expansion_16.07E Wild Horse Wind Expansionwrkingfile_DEM-WP(C) ENERG10C--ctn Mid-C_042010 2010GRC" xfId="3707"/>
    <cellStyle name="_Tenaska Comparison_04.07E Wild Horse Wind Expansion_16.37E Wild Horse Expansion DeferralRevwrkingfile SF" xfId="265"/>
    <cellStyle name="_Tenaska Comparison_04.07E Wild Horse Wind Expansion_16.37E Wild Horse Expansion DeferralRevwrkingfile SF 2" xfId="3708"/>
    <cellStyle name="_Tenaska Comparison_04.07E Wild Horse Wind Expansion_16.37E Wild Horse Expansion DeferralRevwrkingfile SF_DEM-WP(C) ENERG10C--ctn Mid-C_042010 2010GRC" xfId="3709"/>
    <cellStyle name="_Tenaska Comparison_04.07E Wild Horse Wind Expansion_DEM-WP(C) ENERG10C--ctn Mid-C_042010 2010GRC" xfId="3710"/>
    <cellStyle name="_Tenaska Comparison_16.07E Wild Horse Wind Expansionwrkingfile" xfId="3711"/>
    <cellStyle name="_Tenaska Comparison_16.07E Wild Horse Wind Expansionwrkingfile 2" xfId="3712"/>
    <cellStyle name="_Tenaska Comparison_16.07E Wild Horse Wind Expansionwrkingfile SF" xfId="3713"/>
    <cellStyle name="_Tenaska Comparison_16.07E Wild Horse Wind Expansionwrkingfile SF 2" xfId="3714"/>
    <cellStyle name="_Tenaska Comparison_16.07E Wild Horse Wind Expansionwrkingfile SF_DEM-WP(C) ENERG10C--ctn Mid-C_042010 2010GRC" xfId="3715"/>
    <cellStyle name="_Tenaska Comparison_16.07E Wild Horse Wind Expansionwrkingfile_DEM-WP(C) ENERG10C--ctn Mid-C_042010 2010GRC" xfId="3716"/>
    <cellStyle name="_Tenaska Comparison_16.37E Wild Horse Expansion DeferralRevwrkingfile SF" xfId="266"/>
    <cellStyle name="_Tenaska Comparison_16.37E Wild Horse Expansion DeferralRevwrkingfile SF 2" xfId="3717"/>
    <cellStyle name="_Tenaska Comparison_16.37E Wild Horse Expansion DeferralRevwrkingfile SF_DEM-WP(C) ENERG10C--ctn Mid-C_042010 2010GRC" xfId="3718"/>
    <cellStyle name="_Tenaska Comparison_2009 GRC Compl Filing - Exhibit D" xfId="3719"/>
    <cellStyle name="_Tenaska Comparison_2009 GRC Compl Filing - Exhibit D 2" xfId="3720"/>
    <cellStyle name="_Tenaska Comparison_2009 GRC Compl Filing - Exhibit D_DEM-WP(C) ENERG10C--ctn Mid-C_042010 2010GRC" xfId="3721"/>
    <cellStyle name="_Tenaska Comparison_4 31 Regulatory Assets and Liabilities  7 06- Exhibit D" xfId="267"/>
    <cellStyle name="_Tenaska Comparison_4 31 Regulatory Assets and Liabilities  7 06- Exhibit D 2" xfId="3722"/>
    <cellStyle name="_Tenaska Comparison_4 31 Regulatory Assets and Liabilities  7 06- Exhibit D_DEM-WP(C) ENERG10C--ctn Mid-C_042010 2010GRC" xfId="3723"/>
    <cellStyle name="_Tenaska Comparison_4 31 Regulatory Assets and Liabilities  7 06- Exhibit D_NIM Summary" xfId="3724"/>
    <cellStyle name="_Tenaska Comparison_4 31 Regulatory Assets and Liabilities  7 06- Exhibit D_NIM Summary 2" xfId="3725"/>
    <cellStyle name="_Tenaska Comparison_4 31 Regulatory Assets and Liabilities  7 06- Exhibit D_NIM Summary_DEM-WP(C) ENERG10C--ctn Mid-C_042010 2010GRC" xfId="3726"/>
    <cellStyle name="_Tenaska Comparison_4 31 Regulatory Assets and Liabilities  7 06- Exhibit D_NIM+O&amp;M" xfId="3727"/>
    <cellStyle name="_Tenaska Comparison_4 31 Regulatory Assets and Liabilities  7 06- Exhibit D_NIM+O&amp;M Monthly" xfId="3728"/>
    <cellStyle name="_Tenaska Comparison_4 31E Reg Asset  Liab and EXH D" xfId="3729"/>
    <cellStyle name="_Tenaska Comparison_4 31E Reg Asset  Liab and EXH D _ Aug 10 Filing (2)" xfId="3730"/>
    <cellStyle name="_Tenaska Comparison_4 31E Reg Asset  Liab and EXH D _ Aug 10 Filing (2) 2" xfId="3731"/>
    <cellStyle name="_Tenaska Comparison_4 31E Reg Asset  Liab and EXH D 2" xfId="3732"/>
    <cellStyle name="_Tenaska Comparison_4 31E Reg Asset  Liab and EXH D 3" xfId="3733"/>
    <cellStyle name="_Tenaska Comparison_4 32 Regulatory Assets and Liabilities  7 06- Exhibit D" xfId="268"/>
    <cellStyle name="_Tenaska Comparison_4 32 Regulatory Assets and Liabilities  7 06- Exhibit D 2" xfId="3734"/>
    <cellStyle name="_Tenaska Comparison_4 32 Regulatory Assets and Liabilities  7 06- Exhibit D_DEM-WP(C) ENERG10C--ctn Mid-C_042010 2010GRC" xfId="3735"/>
    <cellStyle name="_Tenaska Comparison_4 32 Regulatory Assets and Liabilities  7 06- Exhibit D_NIM Summary" xfId="3736"/>
    <cellStyle name="_Tenaska Comparison_4 32 Regulatory Assets and Liabilities  7 06- Exhibit D_NIM Summary 2" xfId="3737"/>
    <cellStyle name="_Tenaska Comparison_4 32 Regulatory Assets and Liabilities  7 06- Exhibit D_NIM Summary_DEM-WP(C) ENERG10C--ctn Mid-C_042010 2010GRC" xfId="3738"/>
    <cellStyle name="_Tenaska Comparison_4 32 Regulatory Assets and Liabilities  7 06- Exhibit D_NIM+O&amp;M" xfId="3739"/>
    <cellStyle name="_Tenaska Comparison_4 32 Regulatory Assets and Liabilities  7 06- Exhibit D_NIM+O&amp;M Monthly" xfId="3740"/>
    <cellStyle name="_Tenaska Comparison_AURORA Total New" xfId="3741"/>
    <cellStyle name="_Tenaska Comparison_AURORA Total New 2" xfId="3742"/>
    <cellStyle name="_Tenaska Comparison_Book1" xfId="3743"/>
    <cellStyle name="_Tenaska Comparison_Book2" xfId="269"/>
    <cellStyle name="_Tenaska Comparison_Book2 2" xfId="3744"/>
    <cellStyle name="_Tenaska Comparison_Book2_Adj Bench DR 3 for Initial Briefs (Electric)" xfId="3745"/>
    <cellStyle name="_Tenaska Comparison_Book2_Adj Bench DR 3 for Initial Briefs (Electric) 2" xfId="3746"/>
    <cellStyle name="_Tenaska Comparison_Book2_Adj Bench DR 3 for Initial Briefs (Electric)_DEM-WP(C) ENERG10C--ctn Mid-C_042010 2010GRC" xfId="3747"/>
    <cellStyle name="_Tenaska Comparison_Book2_DEM-WP(C) ENERG10C--ctn Mid-C_042010 2010GRC" xfId="3748"/>
    <cellStyle name="_Tenaska Comparison_Book2_Electric Rev Req Model (2009 GRC) Rebuttal" xfId="3749"/>
    <cellStyle name="_Tenaska Comparison_Book2_Electric Rev Req Model (2009 GRC) Rebuttal REmoval of New  WH Solar AdjustMI" xfId="3750"/>
    <cellStyle name="_Tenaska Comparison_Book2_Electric Rev Req Model (2009 GRC) Rebuttal REmoval of New  WH Solar AdjustMI 2" xfId="3751"/>
    <cellStyle name="_Tenaska Comparison_Book2_Electric Rev Req Model (2009 GRC) Rebuttal REmoval of New  WH Solar AdjustMI_DEM-WP(C) ENERG10C--ctn Mid-C_042010 2010GRC" xfId="3752"/>
    <cellStyle name="_Tenaska Comparison_Book2_Electric Rev Req Model (2009 GRC) Revised 01-18-2010" xfId="3753"/>
    <cellStyle name="_Tenaska Comparison_Book2_Electric Rev Req Model (2009 GRC) Revised 01-18-2010 2" xfId="3754"/>
    <cellStyle name="_Tenaska Comparison_Book2_Electric Rev Req Model (2009 GRC) Revised 01-18-2010_DEM-WP(C) ENERG10C--ctn Mid-C_042010 2010GRC" xfId="3755"/>
    <cellStyle name="_Tenaska Comparison_Book2_Final Order Electric EXHIBIT A-1" xfId="3756"/>
    <cellStyle name="_Tenaska Comparison_Book4" xfId="270"/>
    <cellStyle name="_Tenaska Comparison_Book4 2" xfId="3757"/>
    <cellStyle name="_Tenaska Comparison_Book4_DEM-WP(C) ENERG10C--ctn Mid-C_042010 2010GRC" xfId="3758"/>
    <cellStyle name="_Tenaska Comparison_Book9" xfId="271"/>
    <cellStyle name="_Tenaska Comparison_Book9 2" xfId="3759"/>
    <cellStyle name="_Tenaska Comparison_Book9_DEM-WP(C) ENERG10C--ctn Mid-C_042010 2010GRC" xfId="3760"/>
    <cellStyle name="_Tenaska Comparison_Chelan PUD Power Costs (8-10)" xfId="3761"/>
    <cellStyle name="_Tenaska Comparison_DEM-WP(C) Chelan Power Costs" xfId="3762"/>
    <cellStyle name="_Tenaska Comparison_DEM-WP(C) Chelan Power Costs 2" xfId="3763"/>
    <cellStyle name="_Tenaska Comparison_DEM-WP(C) ENERG10C--ctn Mid-C_042010 2010GRC" xfId="3764"/>
    <cellStyle name="_Tenaska Comparison_DEM-WP(C) Gas Transport 2010GRC" xfId="3765"/>
    <cellStyle name="_Tenaska Comparison_DEM-WP(C) Gas Transport 2010GRC 2" xfId="3766"/>
    <cellStyle name="_Tenaska Comparison_LSRWEP LGIA like Acctg Petition Aug 2010" xfId="3767"/>
    <cellStyle name="_Tenaska Comparison_NIM Summary" xfId="3768"/>
    <cellStyle name="_Tenaska Comparison_NIM Summary 09GRC" xfId="3769"/>
    <cellStyle name="_Tenaska Comparison_NIM Summary 09GRC 2" xfId="3770"/>
    <cellStyle name="_Tenaska Comparison_NIM Summary 09GRC_DEM-WP(C) ENERG10C--ctn Mid-C_042010 2010GRC" xfId="3771"/>
    <cellStyle name="_Tenaska Comparison_NIM Summary 2" xfId="3772"/>
    <cellStyle name="_Tenaska Comparison_NIM Summary 3" xfId="3773"/>
    <cellStyle name="_Tenaska Comparison_NIM Summary 4" xfId="3774"/>
    <cellStyle name="_Tenaska Comparison_NIM Summary 5" xfId="3775"/>
    <cellStyle name="_Tenaska Comparison_NIM Summary 6" xfId="3776"/>
    <cellStyle name="_Tenaska Comparison_NIM Summary 7" xfId="3777"/>
    <cellStyle name="_Tenaska Comparison_NIM Summary 8" xfId="3778"/>
    <cellStyle name="_Tenaska Comparison_NIM Summary 9" xfId="3779"/>
    <cellStyle name="_Tenaska Comparison_NIM Summary_DEM-WP(C) ENERG10C--ctn Mid-C_042010 2010GRC" xfId="3780"/>
    <cellStyle name="_Tenaska Comparison_NIM+O&amp;M" xfId="3781"/>
    <cellStyle name="_Tenaska Comparison_NIM+O&amp;M 2" xfId="3782"/>
    <cellStyle name="_Tenaska Comparison_NIM+O&amp;M Monthly" xfId="3783"/>
    <cellStyle name="_Tenaska Comparison_NIM+O&amp;M Monthly 2" xfId="3784"/>
    <cellStyle name="_Tenaska Comparison_PCA 9 -  Exhibit D April 2010 (3)" xfId="3785"/>
    <cellStyle name="_Tenaska Comparison_PCA 9 -  Exhibit D April 2010 (3) 2" xfId="3786"/>
    <cellStyle name="_Tenaska Comparison_PCA 9 -  Exhibit D April 2010 (3)_DEM-WP(C) ENERG10C--ctn Mid-C_042010 2010GRC" xfId="3787"/>
    <cellStyle name="_Tenaska Comparison_Power Costs - Comparison bx Rbtl-Staff-Jt-PC" xfId="272"/>
    <cellStyle name="_Tenaska Comparison_Power Costs - Comparison bx Rbtl-Staff-Jt-PC 2" xfId="3788"/>
    <cellStyle name="_Tenaska Comparison_Power Costs - Comparison bx Rbtl-Staff-Jt-PC_Adj Bench DR 3 for Initial Briefs (Electric)" xfId="3789"/>
    <cellStyle name="_Tenaska Comparison_Power Costs - Comparison bx Rbtl-Staff-Jt-PC_Adj Bench DR 3 for Initial Briefs (Electric) 2" xfId="3790"/>
    <cellStyle name="_Tenaska Comparison_Power Costs - Comparison bx Rbtl-Staff-Jt-PC_Adj Bench DR 3 for Initial Briefs (Electric)_DEM-WP(C) ENERG10C--ctn Mid-C_042010 2010GRC" xfId="3791"/>
    <cellStyle name="_Tenaska Comparison_Power Costs - Comparison bx Rbtl-Staff-Jt-PC_DEM-WP(C) ENERG10C--ctn Mid-C_042010 2010GRC" xfId="3792"/>
    <cellStyle name="_Tenaska Comparison_Power Costs - Comparison bx Rbtl-Staff-Jt-PC_Electric Rev Req Model (2009 GRC) Rebuttal" xfId="3793"/>
    <cellStyle name="_Tenaska Comparison_Power Costs - Comparison bx Rbtl-Staff-Jt-PC_Electric Rev Req Model (2009 GRC) Rebuttal REmoval of New  WH Solar AdjustMI" xfId="3794"/>
    <cellStyle name="_Tenaska Comparison_Power Costs - Comparison bx Rbtl-Staff-Jt-PC_Electric Rev Req Model (2009 GRC) Rebuttal REmoval of New  WH Solar AdjustMI 2" xfId="3795"/>
    <cellStyle name="_Tenaska Comparison_Power Costs - Comparison bx Rbtl-Staff-Jt-PC_Electric Rev Req Model (2009 GRC) Rebuttal REmoval of New  WH Solar AdjustMI_DEM-WP(C) ENERG10C--ctn Mid-C_042010 2010GRC" xfId="3796"/>
    <cellStyle name="_Tenaska Comparison_Power Costs - Comparison bx Rbtl-Staff-Jt-PC_Electric Rev Req Model (2009 GRC) Revised 01-18-2010" xfId="3797"/>
    <cellStyle name="_Tenaska Comparison_Power Costs - Comparison bx Rbtl-Staff-Jt-PC_Electric Rev Req Model (2009 GRC) Revised 01-18-2010 2" xfId="3798"/>
    <cellStyle name="_Tenaska Comparison_Power Costs - Comparison bx Rbtl-Staff-Jt-PC_Electric Rev Req Model (2009 GRC) Revised 01-18-2010_DEM-WP(C) ENERG10C--ctn Mid-C_042010 2010GRC" xfId="3799"/>
    <cellStyle name="_Tenaska Comparison_Power Costs - Comparison bx Rbtl-Staff-Jt-PC_Final Order Electric EXHIBIT A-1" xfId="3800"/>
    <cellStyle name="_Tenaska Comparison_Rebuttal Power Costs" xfId="273"/>
    <cellStyle name="_Tenaska Comparison_Rebuttal Power Costs 2" xfId="3801"/>
    <cellStyle name="_Tenaska Comparison_Rebuttal Power Costs_Adj Bench DR 3 for Initial Briefs (Electric)" xfId="3802"/>
    <cellStyle name="_Tenaska Comparison_Rebuttal Power Costs_Adj Bench DR 3 for Initial Briefs (Electric) 2" xfId="3803"/>
    <cellStyle name="_Tenaska Comparison_Rebuttal Power Costs_Adj Bench DR 3 for Initial Briefs (Electric)_DEM-WP(C) ENERG10C--ctn Mid-C_042010 2010GRC" xfId="3804"/>
    <cellStyle name="_Tenaska Comparison_Rebuttal Power Costs_DEM-WP(C) ENERG10C--ctn Mid-C_042010 2010GRC" xfId="3805"/>
    <cellStyle name="_Tenaska Comparison_Rebuttal Power Costs_Electric Rev Req Model (2009 GRC) Rebuttal" xfId="3806"/>
    <cellStyle name="_Tenaska Comparison_Rebuttal Power Costs_Electric Rev Req Model (2009 GRC) Rebuttal REmoval of New  WH Solar AdjustMI" xfId="3807"/>
    <cellStyle name="_Tenaska Comparison_Rebuttal Power Costs_Electric Rev Req Model (2009 GRC) Rebuttal REmoval of New  WH Solar AdjustMI 2" xfId="3808"/>
    <cellStyle name="_Tenaska Comparison_Rebuttal Power Costs_Electric Rev Req Model (2009 GRC) Rebuttal REmoval of New  WH Solar AdjustMI_DEM-WP(C) ENERG10C--ctn Mid-C_042010 2010GRC" xfId="3809"/>
    <cellStyle name="_Tenaska Comparison_Rebuttal Power Costs_Electric Rev Req Model (2009 GRC) Revised 01-18-2010" xfId="3810"/>
    <cellStyle name="_Tenaska Comparison_Rebuttal Power Costs_Electric Rev Req Model (2009 GRC) Revised 01-18-2010 2" xfId="3811"/>
    <cellStyle name="_Tenaska Comparison_Rebuttal Power Costs_Electric Rev Req Model (2009 GRC) Revised 01-18-2010_DEM-WP(C) ENERG10C--ctn Mid-C_042010 2010GRC" xfId="3812"/>
    <cellStyle name="_Tenaska Comparison_Rebuttal Power Costs_Final Order Electric EXHIBIT A-1" xfId="3813"/>
    <cellStyle name="_Tenaska Comparison_Transmission Workbook for May BOD" xfId="3814"/>
    <cellStyle name="_Tenaska Comparison_Transmission Workbook for May BOD 2" xfId="3815"/>
    <cellStyle name="_Tenaska Comparison_Transmission Workbook for May BOD_DEM-WP(C) ENERG10C--ctn Mid-C_042010 2010GRC" xfId="3816"/>
    <cellStyle name="_Tenaska Comparison_Wind Integration 10GRC" xfId="3817"/>
    <cellStyle name="_Tenaska Comparison_Wind Integration 10GRC 2" xfId="3818"/>
    <cellStyle name="_Tenaska Comparison_Wind Integration 10GRC_DEM-WP(C) ENERG10C--ctn Mid-C_042010 2010GRC" xfId="3819"/>
    <cellStyle name="_x0013__TENASKA REGULATORY ASSET" xfId="3820"/>
    <cellStyle name="_Therms Data" xfId="3821"/>
    <cellStyle name="_Therms Data_Pro Forma Rev 09 GRC" xfId="3822"/>
    <cellStyle name="_Therms Data_Pro Forma Rev 2010 GRC" xfId="3823"/>
    <cellStyle name="_Therms Data_Pro Forma Rev 2010 GRC_Preliminary" xfId="3824"/>
    <cellStyle name="_Therms Data_Revenue (Feb 09 - Jan 10)" xfId="3825"/>
    <cellStyle name="_Therms Data_Revenue (Jan 09 - Dec 09)" xfId="3826"/>
    <cellStyle name="_Therms Data_Revenue (Mar 09 - Feb 10)" xfId="3827"/>
    <cellStyle name="_Therms Data_Volume Exhibit (Jan09 - Dec09)" xfId="3828"/>
    <cellStyle name="_Value Copy 11 30 05 gas 12 09 05 AURORA at 12 14 05" xfId="274"/>
    <cellStyle name="_Value Copy 11 30 05 gas 12 09 05 AURORA at 12 14 05 2" xfId="3829"/>
    <cellStyle name="_Value Copy 11 30 05 gas 12 09 05 AURORA at 12 14 05 2 2" xfId="3830"/>
    <cellStyle name="_Value Copy 11 30 05 gas 12 09 05 AURORA at 12 14 05 3" xfId="3831"/>
    <cellStyle name="_Value Copy 11 30 05 gas 12 09 05 AURORA at 12 14 05 4" xfId="3832"/>
    <cellStyle name="_Value Copy 11 30 05 gas 12 09 05 AURORA at 12 14 05 4 2" xfId="3833"/>
    <cellStyle name="_Value Copy 11 30 05 gas 12 09 05 AURORA at 12 14 05 5" xfId="3834"/>
    <cellStyle name="_Value Copy 11 30 05 gas 12 09 05 AURORA at 12 14 05 6" xfId="3835"/>
    <cellStyle name="_Value Copy 11 30 05 gas 12 09 05 AURORA at 12 14 05 6 2" xfId="3836"/>
    <cellStyle name="_Value Copy 11 30 05 gas 12 09 05 AURORA at 12 14 05 7" xfId="3837"/>
    <cellStyle name="_Value Copy 11 30 05 gas 12 09 05 AURORA at 12 14 05 7 2" xfId="3838"/>
    <cellStyle name="_Value Copy 11 30 05 gas 12 09 05 AURORA at 12 14 05_04 07E Wild Horse Wind Expansion (C) (2)" xfId="275"/>
    <cellStyle name="_Value Copy 11 30 05 gas 12 09 05 AURORA at 12 14 05_04 07E Wild Horse Wind Expansion (C) (2) 2" xfId="3839"/>
    <cellStyle name="_Value Copy 11 30 05 gas 12 09 05 AURORA at 12 14 05_04 07E Wild Horse Wind Expansion (C) (2)_Adj Bench DR 3 for Initial Briefs (Electric)" xfId="3840"/>
    <cellStyle name="_Value Copy 11 30 05 gas 12 09 05 AURORA at 12 14 05_04 07E Wild Horse Wind Expansion (C) (2)_Adj Bench DR 3 for Initial Briefs (Electric) 2" xfId="3841"/>
    <cellStyle name="_Value Copy 11 30 05 gas 12 09 05 AURORA at 12 14 05_04 07E Wild Horse Wind Expansion (C) (2)_Adj Bench DR 3 for Initial Briefs (Electric)_DEM-WP(C) ENERG10C--ctn Mid-C_042010 2010GRC" xfId="3842"/>
    <cellStyle name="_Value Copy 11 30 05 gas 12 09 05 AURORA at 12 14 05_04 07E Wild Horse Wind Expansion (C) (2)_DEM-WP(C) ENERG10C--ctn Mid-C_042010 2010GRC" xfId="3843"/>
    <cellStyle name="_Value Copy 11 30 05 gas 12 09 05 AURORA at 12 14 05_04 07E Wild Horse Wind Expansion (C) (2)_Electric Rev Req Model (2009 GRC) " xfId="276"/>
    <cellStyle name="_Value Copy 11 30 05 gas 12 09 05 AURORA at 12 14 05_04 07E Wild Horse Wind Expansion (C) (2)_Electric Rev Req Model (2009 GRC)  2" xfId="3844"/>
    <cellStyle name="_Value Copy 11 30 05 gas 12 09 05 AURORA at 12 14 05_04 07E Wild Horse Wind Expansion (C) (2)_Electric Rev Req Model (2009 GRC) _DEM-WP(C) ENERG10C--ctn Mid-C_042010 2010GRC" xfId="3845"/>
    <cellStyle name="_Value Copy 11 30 05 gas 12 09 05 AURORA at 12 14 05_04 07E Wild Horse Wind Expansion (C) (2)_Electric Rev Req Model (2009 GRC) Rebuttal" xfId="3846"/>
    <cellStyle name="_Value Copy 11 30 05 gas 12 09 05 AURORA at 12 14 05_04 07E Wild Horse Wind Expansion (C) (2)_Electric Rev Req Model (2009 GRC) Rebuttal REmoval of New  WH Solar AdjustMI" xfId="3847"/>
    <cellStyle name="_Value Copy 11 30 05 gas 12 09 05 AURORA at 12 14 05_04 07E Wild Horse Wind Expansion (C) (2)_Electric Rev Req Model (2009 GRC) Rebuttal REmoval of New  WH Solar AdjustMI 2" xfId="3848"/>
    <cellStyle name="_Value Copy 11 30 05 gas 12 09 05 AURORA at 12 14 05_04 07E Wild Horse Wind Expansion (C) (2)_Electric Rev Req Model (2009 GRC) Rebuttal REmoval of New  WH Solar AdjustMI_DEM-WP(C) ENERG10C--ctn Mid-C_042010 2010GRC" xfId="3849"/>
    <cellStyle name="_Value Copy 11 30 05 gas 12 09 05 AURORA at 12 14 05_04 07E Wild Horse Wind Expansion (C) (2)_Electric Rev Req Model (2009 GRC) Revised 01-18-2010" xfId="3850"/>
    <cellStyle name="_Value Copy 11 30 05 gas 12 09 05 AURORA at 12 14 05_04 07E Wild Horse Wind Expansion (C) (2)_Electric Rev Req Model (2009 GRC) Revised 01-18-2010 2" xfId="3851"/>
    <cellStyle name="_Value Copy 11 30 05 gas 12 09 05 AURORA at 12 14 05_04 07E Wild Horse Wind Expansion (C) (2)_Electric Rev Req Model (2009 GRC) Revised 01-18-2010_DEM-WP(C) ENERG10C--ctn Mid-C_042010 2010GRC" xfId="3852"/>
    <cellStyle name="_Value Copy 11 30 05 gas 12 09 05 AURORA at 12 14 05_04 07E Wild Horse Wind Expansion (C) (2)_Final Order Electric EXHIBIT A-1" xfId="3853"/>
    <cellStyle name="_Value Copy 11 30 05 gas 12 09 05 AURORA at 12 14 05_04 07E Wild Horse Wind Expansion (C) (2)_TENASKA REGULATORY ASSET" xfId="3854"/>
    <cellStyle name="_Value Copy 11 30 05 gas 12 09 05 AURORA at 12 14 05_16.37E Wild Horse Expansion DeferralRevwrkingfile SF" xfId="277"/>
    <cellStyle name="_Value Copy 11 30 05 gas 12 09 05 AURORA at 12 14 05_16.37E Wild Horse Expansion DeferralRevwrkingfile SF 2" xfId="3855"/>
    <cellStyle name="_Value Copy 11 30 05 gas 12 09 05 AURORA at 12 14 05_16.37E Wild Horse Expansion DeferralRevwrkingfile SF_DEM-WP(C) ENERG10C--ctn Mid-C_042010 2010GRC" xfId="3856"/>
    <cellStyle name="_Value Copy 11 30 05 gas 12 09 05 AURORA at 12 14 05_2009 GRC Compl Filing - Exhibit D" xfId="3857"/>
    <cellStyle name="_Value Copy 11 30 05 gas 12 09 05 AURORA at 12 14 05_2009 GRC Compl Filing - Exhibit D 2" xfId="3858"/>
    <cellStyle name="_Value Copy 11 30 05 gas 12 09 05 AURORA at 12 14 05_2009 GRC Compl Filing - Exhibit D_DEM-WP(C) ENERG10C--ctn Mid-C_042010 2010GRC" xfId="3859"/>
    <cellStyle name="_Value Copy 11 30 05 gas 12 09 05 AURORA at 12 14 05_4 31 Regulatory Assets and Liabilities  7 06- Exhibit D" xfId="278"/>
    <cellStyle name="_Value Copy 11 30 05 gas 12 09 05 AURORA at 12 14 05_4 31 Regulatory Assets and Liabilities  7 06- Exhibit D 2" xfId="3860"/>
    <cellStyle name="_Value Copy 11 30 05 gas 12 09 05 AURORA at 12 14 05_4 31 Regulatory Assets and Liabilities  7 06- Exhibit D_DEM-WP(C) ENERG10C--ctn Mid-C_042010 2010GRC" xfId="3861"/>
    <cellStyle name="_Value Copy 11 30 05 gas 12 09 05 AURORA at 12 14 05_4 31 Regulatory Assets and Liabilities  7 06- Exhibit D_NIM Summary" xfId="3862"/>
    <cellStyle name="_Value Copy 11 30 05 gas 12 09 05 AURORA at 12 14 05_4 31 Regulatory Assets and Liabilities  7 06- Exhibit D_NIM Summary 2" xfId="3863"/>
    <cellStyle name="_Value Copy 11 30 05 gas 12 09 05 AURORA at 12 14 05_4 31 Regulatory Assets and Liabilities  7 06- Exhibit D_NIM Summary_DEM-WP(C) ENERG10C--ctn Mid-C_042010 2010GRC" xfId="3864"/>
    <cellStyle name="_Value Copy 11 30 05 gas 12 09 05 AURORA at 12 14 05_4 31E Reg Asset  Liab and EXH D" xfId="3865"/>
    <cellStyle name="_Value Copy 11 30 05 gas 12 09 05 AURORA at 12 14 05_4 31E Reg Asset  Liab and EXH D _ Aug 10 Filing (2)" xfId="3866"/>
    <cellStyle name="_Value Copy 11 30 05 gas 12 09 05 AURORA at 12 14 05_4 31E Reg Asset  Liab and EXH D _ Aug 10 Filing (2) 2" xfId="3867"/>
    <cellStyle name="_Value Copy 11 30 05 gas 12 09 05 AURORA at 12 14 05_4 31E Reg Asset  Liab and EXH D 2" xfId="3868"/>
    <cellStyle name="_Value Copy 11 30 05 gas 12 09 05 AURORA at 12 14 05_4 31E Reg Asset  Liab and EXH D 3" xfId="3869"/>
    <cellStyle name="_Value Copy 11 30 05 gas 12 09 05 AURORA at 12 14 05_4 32 Regulatory Assets and Liabilities  7 06- Exhibit D" xfId="279"/>
    <cellStyle name="_Value Copy 11 30 05 gas 12 09 05 AURORA at 12 14 05_4 32 Regulatory Assets and Liabilities  7 06- Exhibit D 2" xfId="3870"/>
    <cellStyle name="_Value Copy 11 30 05 gas 12 09 05 AURORA at 12 14 05_4 32 Regulatory Assets and Liabilities  7 06- Exhibit D_DEM-WP(C) ENERG10C--ctn Mid-C_042010 2010GRC" xfId="3871"/>
    <cellStyle name="_Value Copy 11 30 05 gas 12 09 05 AURORA at 12 14 05_4 32 Regulatory Assets and Liabilities  7 06- Exhibit D_NIM Summary" xfId="3872"/>
    <cellStyle name="_Value Copy 11 30 05 gas 12 09 05 AURORA at 12 14 05_4 32 Regulatory Assets and Liabilities  7 06- Exhibit D_NIM Summary 2" xfId="3873"/>
    <cellStyle name="_Value Copy 11 30 05 gas 12 09 05 AURORA at 12 14 05_4 32 Regulatory Assets and Liabilities  7 06- Exhibit D_NIM Summary_DEM-WP(C) ENERG10C--ctn Mid-C_042010 2010GRC" xfId="3874"/>
    <cellStyle name="_Value Copy 11 30 05 gas 12 09 05 AURORA at 12 14 05_AURORA Total New" xfId="3875"/>
    <cellStyle name="_Value Copy 11 30 05 gas 12 09 05 AURORA at 12 14 05_AURORA Total New 2" xfId="3876"/>
    <cellStyle name="_Value Copy 11 30 05 gas 12 09 05 AURORA at 12 14 05_Book2" xfId="280"/>
    <cellStyle name="_Value Copy 11 30 05 gas 12 09 05 AURORA at 12 14 05_Book2 2" xfId="3877"/>
    <cellStyle name="_Value Copy 11 30 05 gas 12 09 05 AURORA at 12 14 05_Book2_Adj Bench DR 3 for Initial Briefs (Electric)" xfId="3878"/>
    <cellStyle name="_Value Copy 11 30 05 gas 12 09 05 AURORA at 12 14 05_Book2_Adj Bench DR 3 for Initial Briefs (Electric) 2" xfId="3879"/>
    <cellStyle name="_Value Copy 11 30 05 gas 12 09 05 AURORA at 12 14 05_Book2_Adj Bench DR 3 for Initial Briefs (Electric)_DEM-WP(C) ENERG10C--ctn Mid-C_042010 2010GRC" xfId="3880"/>
    <cellStyle name="_Value Copy 11 30 05 gas 12 09 05 AURORA at 12 14 05_Book2_DEM-WP(C) ENERG10C--ctn Mid-C_042010 2010GRC" xfId="3881"/>
    <cellStyle name="_Value Copy 11 30 05 gas 12 09 05 AURORA at 12 14 05_Book2_Electric Rev Req Model (2009 GRC) Rebuttal" xfId="3882"/>
    <cellStyle name="_Value Copy 11 30 05 gas 12 09 05 AURORA at 12 14 05_Book2_Electric Rev Req Model (2009 GRC) Rebuttal REmoval of New  WH Solar AdjustMI" xfId="3883"/>
    <cellStyle name="_Value Copy 11 30 05 gas 12 09 05 AURORA at 12 14 05_Book2_Electric Rev Req Model (2009 GRC) Rebuttal REmoval of New  WH Solar AdjustMI 2" xfId="3884"/>
    <cellStyle name="_Value Copy 11 30 05 gas 12 09 05 AURORA at 12 14 05_Book2_Electric Rev Req Model (2009 GRC) Rebuttal REmoval of New  WH Solar AdjustMI_DEM-WP(C) ENERG10C--ctn Mid-C_042010 2010GRC" xfId="3885"/>
    <cellStyle name="_Value Copy 11 30 05 gas 12 09 05 AURORA at 12 14 05_Book2_Electric Rev Req Model (2009 GRC) Revised 01-18-2010" xfId="3886"/>
    <cellStyle name="_Value Copy 11 30 05 gas 12 09 05 AURORA at 12 14 05_Book2_Electric Rev Req Model (2009 GRC) Revised 01-18-2010 2" xfId="3887"/>
    <cellStyle name="_Value Copy 11 30 05 gas 12 09 05 AURORA at 12 14 05_Book2_Electric Rev Req Model (2009 GRC) Revised 01-18-2010_DEM-WP(C) ENERG10C--ctn Mid-C_042010 2010GRC" xfId="3888"/>
    <cellStyle name="_Value Copy 11 30 05 gas 12 09 05 AURORA at 12 14 05_Book2_Final Order Electric EXHIBIT A-1" xfId="3889"/>
    <cellStyle name="_Value Copy 11 30 05 gas 12 09 05 AURORA at 12 14 05_Book4" xfId="281"/>
    <cellStyle name="_Value Copy 11 30 05 gas 12 09 05 AURORA at 12 14 05_Book4 2" xfId="3890"/>
    <cellStyle name="_Value Copy 11 30 05 gas 12 09 05 AURORA at 12 14 05_Book4_DEM-WP(C) ENERG10C--ctn Mid-C_042010 2010GRC" xfId="3891"/>
    <cellStyle name="_Value Copy 11 30 05 gas 12 09 05 AURORA at 12 14 05_Book9" xfId="282"/>
    <cellStyle name="_Value Copy 11 30 05 gas 12 09 05 AURORA at 12 14 05_Book9 2" xfId="3892"/>
    <cellStyle name="_Value Copy 11 30 05 gas 12 09 05 AURORA at 12 14 05_Book9_DEM-WP(C) ENERG10C--ctn Mid-C_042010 2010GRC" xfId="3893"/>
    <cellStyle name="_Value Copy 11 30 05 gas 12 09 05 AURORA at 12 14 05_Chelan PUD Power Costs (8-10)" xfId="3894"/>
    <cellStyle name="_Value Copy 11 30 05 gas 12 09 05 AURORA at 12 14 05_DEM-WP(C) Chelan Power Costs" xfId="3895"/>
    <cellStyle name="_Value Copy 11 30 05 gas 12 09 05 AURORA at 12 14 05_DEM-WP(C) Chelan Power Costs 2" xfId="3896"/>
    <cellStyle name="_Value Copy 11 30 05 gas 12 09 05 AURORA at 12 14 05_DEM-WP(C) ENERG10C--ctn Mid-C_042010 2010GRC" xfId="3897"/>
    <cellStyle name="_Value Copy 11 30 05 gas 12 09 05 AURORA at 12 14 05_DEM-WP(C) Gas Transport 2010GRC" xfId="3898"/>
    <cellStyle name="_Value Copy 11 30 05 gas 12 09 05 AURORA at 12 14 05_DEM-WP(C) Gas Transport 2010GRC 2" xfId="3899"/>
    <cellStyle name="_Value Copy 11 30 05 gas 12 09 05 AURORA at 12 14 05_Exhibit D fr R Gho 12-31-08" xfId="3900"/>
    <cellStyle name="_Value Copy 11 30 05 gas 12 09 05 AURORA at 12 14 05_Exhibit D fr R Gho 12-31-08 2" xfId="3901"/>
    <cellStyle name="_Value Copy 11 30 05 gas 12 09 05 AURORA at 12 14 05_Exhibit D fr R Gho 12-31-08 v2" xfId="3902"/>
    <cellStyle name="_Value Copy 11 30 05 gas 12 09 05 AURORA at 12 14 05_Exhibit D fr R Gho 12-31-08 v2 2" xfId="3903"/>
    <cellStyle name="_Value Copy 11 30 05 gas 12 09 05 AURORA at 12 14 05_Exhibit D fr R Gho 12-31-08 v2_DEM-WP(C) ENERG10C--ctn Mid-C_042010 2010GRC" xfId="3904"/>
    <cellStyle name="_Value Copy 11 30 05 gas 12 09 05 AURORA at 12 14 05_Exhibit D fr R Gho 12-31-08 v2_NIM Summary" xfId="3905"/>
    <cellStyle name="_Value Copy 11 30 05 gas 12 09 05 AURORA at 12 14 05_Exhibit D fr R Gho 12-31-08 v2_NIM Summary 2" xfId="3906"/>
    <cellStyle name="_Value Copy 11 30 05 gas 12 09 05 AURORA at 12 14 05_Exhibit D fr R Gho 12-31-08 v2_NIM Summary_DEM-WP(C) ENERG10C--ctn Mid-C_042010 2010GRC" xfId="3907"/>
    <cellStyle name="_Value Copy 11 30 05 gas 12 09 05 AURORA at 12 14 05_Exhibit D fr R Gho 12-31-08_DEM-WP(C) ENERG10C--ctn Mid-C_042010 2010GRC" xfId="3908"/>
    <cellStyle name="_Value Copy 11 30 05 gas 12 09 05 AURORA at 12 14 05_Exhibit D fr R Gho 12-31-08_NIM Summary" xfId="3909"/>
    <cellStyle name="_Value Copy 11 30 05 gas 12 09 05 AURORA at 12 14 05_Exhibit D fr R Gho 12-31-08_NIM Summary 2" xfId="3910"/>
    <cellStyle name="_Value Copy 11 30 05 gas 12 09 05 AURORA at 12 14 05_Exhibit D fr R Gho 12-31-08_NIM Summary_DEM-WP(C) ENERG10C--ctn Mid-C_042010 2010GRC" xfId="3911"/>
    <cellStyle name="_Value Copy 11 30 05 gas 12 09 05 AURORA at 12 14 05_Hopkins Ridge Prepaid Tran - Interest Earned RY 12ME Feb  '11" xfId="3912"/>
    <cellStyle name="_Value Copy 11 30 05 gas 12 09 05 AURORA at 12 14 05_Hopkins Ridge Prepaid Tran - Interest Earned RY 12ME Feb  '11 2" xfId="3913"/>
    <cellStyle name="_Value Copy 11 30 05 gas 12 09 05 AURORA at 12 14 05_Hopkins Ridge Prepaid Tran - Interest Earned RY 12ME Feb  '11_DEM-WP(C) ENERG10C--ctn Mid-C_042010 2010GRC" xfId="3914"/>
    <cellStyle name="_Value Copy 11 30 05 gas 12 09 05 AURORA at 12 14 05_Hopkins Ridge Prepaid Tran - Interest Earned RY 12ME Feb  '11_NIM Summary" xfId="3915"/>
    <cellStyle name="_Value Copy 11 30 05 gas 12 09 05 AURORA at 12 14 05_Hopkins Ridge Prepaid Tran - Interest Earned RY 12ME Feb  '11_NIM Summary 2" xfId="3916"/>
    <cellStyle name="_Value Copy 11 30 05 gas 12 09 05 AURORA at 12 14 05_Hopkins Ridge Prepaid Tran - Interest Earned RY 12ME Feb  '11_NIM Summary_DEM-WP(C) ENERG10C--ctn Mid-C_042010 2010GRC" xfId="3917"/>
    <cellStyle name="_Value Copy 11 30 05 gas 12 09 05 AURORA at 12 14 05_Hopkins Ridge Prepaid Tran - Interest Earned RY 12ME Feb  '11_Transmission Workbook for May BOD" xfId="3918"/>
    <cellStyle name="_Value Copy 11 30 05 gas 12 09 05 AURORA at 12 14 05_Hopkins Ridge Prepaid Tran - Interest Earned RY 12ME Feb  '11_Transmission Workbook for May BOD 2" xfId="3919"/>
    <cellStyle name="_Value Copy 11 30 05 gas 12 09 05 AURORA at 12 14 05_Hopkins Ridge Prepaid Tran - Interest Earned RY 12ME Feb  '11_Transmission Workbook for May BOD_DEM-WP(C) ENERG10C--ctn Mid-C_042010 2010GRC" xfId="3920"/>
    <cellStyle name="_Value Copy 11 30 05 gas 12 09 05 AURORA at 12 14 05_NIM Summary" xfId="3921"/>
    <cellStyle name="_Value Copy 11 30 05 gas 12 09 05 AURORA at 12 14 05_NIM Summary 09GRC" xfId="3922"/>
    <cellStyle name="_Value Copy 11 30 05 gas 12 09 05 AURORA at 12 14 05_NIM Summary 09GRC 2" xfId="3923"/>
    <cellStyle name="_Value Copy 11 30 05 gas 12 09 05 AURORA at 12 14 05_NIM Summary 09GRC_DEM-WP(C) ENERG10C--ctn Mid-C_042010 2010GRC" xfId="3924"/>
    <cellStyle name="_Value Copy 11 30 05 gas 12 09 05 AURORA at 12 14 05_NIM Summary 2" xfId="3925"/>
    <cellStyle name="_Value Copy 11 30 05 gas 12 09 05 AURORA at 12 14 05_NIM Summary 3" xfId="3926"/>
    <cellStyle name="_Value Copy 11 30 05 gas 12 09 05 AURORA at 12 14 05_NIM Summary 4" xfId="3927"/>
    <cellStyle name="_Value Copy 11 30 05 gas 12 09 05 AURORA at 12 14 05_NIM Summary 5" xfId="3928"/>
    <cellStyle name="_Value Copy 11 30 05 gas 12 09 05 AURORA at 12 14 05_NIM Summary 6" xfId="3929"/>
    <cellStyle name="_Value Copy 11 30 05 gas 12 09 05 AURORA at 12 14 05_NIM Summary 7" xfId="3930"/>
    <cellStyle name="_Value Copy 11 30 05 gas 12 09 05 AURORA at 12 14 05_NIM Summary 8" xfId="3931"/>
    <cellStyle name="_Value Copy 11 30 05 gas 12 09 05 AURORA at 12 14 05_NIM Summary 9" xfId="3932"/>
    <cellStyle name="_Value Copy 11 30 05 gas 12 09 05 AURORA at 12 14 05_NIM Summary_DEM-WP(C) ENERG10C--ctn Mid-C_042010 2010GRC" xfId="3933"/>
    <cellStyle name="_Value Copy 11 30 05 gas 12 09 05 AURORA at 12 14 05_PCA 7 - Exhibit D update 11_30_08 (2)" xfId="3934"/>
    <cellStyle name="_Value Copy 11 30 05 gas 12 09 05 AURORA at 12 14 05_PCA 7 - Exhibit D update 11_30_08 (2) 2" xfId="3935"/>
    <cellStyle name="_Value Copy 11 30 05 gas 12 09 05 AURORA at 12 14 05_PCA 7 - Exhibit D update 11_30_08 (2) 2 2" xfId="3936"/>
    <cellStyle name="_Value Copy 11 30 05 gas 12 09 05 AURORA at 12 14 05_PCA 7 - Exhibit D update 11_30_08 (2) 3" xfId="3937"/>
    <cellStyle name="_Value Copy 11 30 05 gas 12 09 05 AURORA at 12 14 05_PCA 7 - Exhibit D update 11_30_08 (2)_DEM-WP(C) ENERG10C--ctn Mid-C_042010 2010GRC" xfId="3938"/>
    <cellStyle name="_Value Copy 11 30 05 gas 12 09 05 AURORA at 12 14 05_PCA 7 - Exhibit D update 11_30_08 (2)_NIM Summary" xfId="3939"/>
    <cellStyle name="_Value Copy 11 30 05 gas 12 09 05 AURORA at 12 14 05_PCA 7 - Exhibit D update 11_30_08 (2)_NIM Summary 2" xfId="3940"/>
    <cellStyle name="_Value Copy 11 30 05 gas 12 09 05 AURORA at 12 14 05_PCA 7 - Exhibit D update 11_30_08 (2)_NIM Summary_DEM-WP(C) ENERG10C--ctn Mid-C_042010 2010GRC" xfId="3941"/>
    <cellStyle name="_Value Copy 11 30 05 gas 12 09 05 AURORA at 12 14 05_PCA 9 -  Exhibit D April 2010 (3)" xfId="3942"/>
    <cellStyle name="_Value Copy 11 30 05 gas 12 09 05 AURORA at 12 14 05_PCA 9 -  Exhibit D April 2010 (3) 2" xfId="3943"/>
    <cellStyle name="_Value Copy 11 30 05 gas 12 09 05 AURORA at 12 14 05_PCA 9 -  Exhibit D April 2010 (3)_DEM-WP(C) ENERG10C--ctn Mid-C_042010 2010GRC" xfId="3944"/>
    <cellStyle name="_Value Copy 11 30 05 gas 12 09 05 AURORA at 12 14 05_Power Costs - Comparison bx Rbtl-Staff-Jt-PC" xfId="283"/>
    <cellStyle name="_Value Copy 11 30 05 gas 12 09 05 AURORA at 12 14 05_Power Costs - Comparison bx Rbtl-Staff-Jt-PC 2" xfId="3945"/>
    <cellStyle name="_Value Copy 11 30 05 gas 12 09 05 AURORA at 12 14 05_Power Costs - Comparison bx Rbtl-Staff-Jt-PC_Adj Bench DR 3 for Initial Briefs (Electric)" xfId="3946"/>
    <cellStyle name="_Value Copy 11 30 05 gas 12 09 05 AURORA at 12 14 05_Power Costs - Comparison bx Rbtl-Staff-Jt-PC_Adj Bench DR 3 for Initial Briefs (Electric) 2" xfId="3947"/>
    <cellStyle name="_Value Copy 11 30 05 gas 12 09 05 AURORA at 12 14 05_Power Costs - Comparison bx Rbtl-Staff-Jt-PC_Adj Bench DR 3 for Initial Briefs (Electric)_DEM-WP(C) ENERG10C--ctn Mid-C_042010 2010GRC" xfId="3948"/>
    <cellStyle name="_Value Copy 11 30 05 gas 12 09 05 AURORA at 12 14 05_Power Costs - Comparison bx Rbtl-Staff-Jt-PC_DEM-WP(C) ENERG10C--ctn Mid-C_042010 2010GRC" xfId="3949"/>
    <cellStyle name="_Value Copy 11 30 05 gas 12 09 05 AURORA at 12 14 05_Power Costs - Comparison bx Rbtl-Staff-Jt-PC_Electric Rev Req Model (2009 GRC) Rebuttal" xfId="3950"/>
    <cellStyle name="_Value Copy 11 30 05 gas 12 09 05 AURORA at 12 14 05_Power Costs - Comparison bx Rbtl-Staff-Jt-PC_Electric Rev Req Model (2009 GRC) Rebuttal REmoval of New  WH Solar AdjustMI" xfId="3951"/>
    <cellStyle name="_Value Copy 11 30 05 gas 12 09 05 AURORA at 12 14 05_Power Costs - Comparison bx Rbtl-Staff-Jt-PC_Electric Rev Req Model (2009 GRC) Rebuttal REmoval of New  WH Solar AdjustMI 2" xfId="3952"/>
    <cellStyle name="_Value Copy 11 30 05 gas 12 09 05 AURORA at 12 14 05_Power Costs - Comparison bx Rbtl-Staff-Jt-PC_Electric Rev Req Model (2009 GRC) Rebuttal REmoval of New  WH Solar AdjustMI_DEM-WP(C) ENERG10C--ctn Mid-C_042010 2010GRC" xfId="3953"/>
    <cellStyle name="_Value Copy 11 30 05 gas 12 09 05 AURORA at 12 14 05_Power Costs - Comparison bx Rbtl-Staff-Jt-PC_Electric Rev Req Model (2009 GRC) Revised 01-18-2010" xfId="3954"/>
    <cellStyle name="_Value Copy 11 30 05 gas 12 09 05 AURORA at 12 14 05_Power Costs - Comparison bx Rbtl-Staff-Jt-PC_Electric Rev Req Model (2009 GRC) Revised 01-18-2010 2" xfId="3955"/>
    <cellStyle name="_Value Copy 11 30 05 gas 12 09 05 AURORA at 12 14 05_Power Costs - Comparison bx Rbtl-Staff-Jt-PC_Electric Rev Req Model (2009 GRC) Revised 01-18-2010_DEM-WP(C) ENERG10C--ctn Mid-C_042010 2010GRC" xfId="3956"/>
    <cellStyle name="_Value Copy 11 30 05 gas 12 09 05 AURORA at 12 14 05_Power Costs - Comparison bx Rbtl-Staff-Jt-PC_Final Order Electric EXHIBIT A-1" xfId="3957"/>
    <cellStyle name="_Value Copy 11 30 05 gas 12 09 05 AURORA at 12 14 05_Rebuttal Power Costs" xfId="284"/>
    <cellStyle name="_Value Copy 11 30 05 gas 12 09 05 AURORA at 12 14 05_Rebuttal Power Costs 2" xfId="3958"/>
    <cellStyle name="_Value Copy 11 30 05 gas 12 09 05 AURORA at 12 14 05_Rebuttal Power Costs_Adj Bench DR 3 for Initial Briefs (Electric)" xfId="3959"/>
    <cellStyle name="_Value Copy 11 30 05 gas 12 09 05 AURORA at 12 14 05_Rebuttal Power Costs_Adj Bench DR 3 for Initial Briefs (Electric) 2" xfId="3960"/>
    <cellStyle name="_Value Copy 11 30 05 gas 12 09 05 AURORA at 12 14 05_Rebuttal Power Costs_Adj Bench DR 3 for Initial Briefs (Electric)_DEM-WP(C) ENERG10C--ctn Mid-C_042010 2010GRC" xfId="3961"/>
    <cellStyle name="_Value Copy 11 30 05 gas 12 09 05 AURORA at 12 14 05_Rebuttal Power Costs_DEM-WP(C) ENERG10C--ctn Mid-C_042010 2010GRC" xfId="3962"/>
    <cellStyle name="_Value Copy 11 30 05 gas 12 09 05 AURORA at 12 14 05_Rebuttal Power Costs_Electric Rev Req Model (2009 GRC) Rebuttal" xfId="3963"/>
    <cellStyle name="_Value Copy 11 30 05 gas 12 09 05 AURORA at 12 14 05_Rebuttal Power Costs_Electric Rev Req Model (2009 GRC) Rebuttal REmoval of New  WH Solar AdjustMI" xfId="3964"/>
    <cellStyle name="_Value Copy 11 30 05 gas 12 09 05 AURORA at 12 14 05_Rebuttal Power Costs_Electric Rev Req Model (2009 GRC) Rebuttal REmoval of New  WH Solar AdjustMI 2" xfId="3965"/>
    <cellStyle name="_Value Copy 11 30 05 gas 12 09 05 AURORA at 12 14 05_Rebuttal Power Costs_Electric Rev Req Model (2009 GRC) Rebuttal REmoval of New  WH Solar AdjustMI_DEM-WP(C) ENERG10C--ctn Mid-C_042010 2010GRC" xfId="3966"/>
    <cellStyle name="_Value Copy 11 30 05 gas 12 09 05 AURORA at 12 14 05_Rebuttal Power Costs_Electric Rev Req Model (2009 GRC) Revised 01-18-2010" xfId="3967"/>
    <cellStyle name="_Value Copy 11 30 05 gas 12 09 05 AURORA at 12 14 05_Rebuttal Power Costs_Electric Rev Req Model (2009 GRC) Revised 01-18-2010 2" xfId="3968"/>
    <cellStyle name="_Value Copy 11 30 05 gas 12 09 05 AURORA at 12 14 05_Rebuttal Power Costs_Electric Rev Req Model (2009 GRC) Revised 01-18-2010_DEM-WP(C) ENERG10C--ctn Mid-C_042010 2010GRC" xfId="3969"/>
    <cellStyle name="_Value Copy 11 30 05 gas 12 09 05 AURORA at 12 14 05_Rebuttal Power Costs_Final Order Electric EXHIBIT A-1" xfId="3970"/>
    <cellStyle name="_Value Copy 11 30 05 gas 12 09 05 AURORA at 12 14 05_Transmission Workbook for May BOD" xfId="3971"/>
    <cellStyle name="_Value Copy 11 30 05 gas 12 09 05 AURORA at 12 14 05_Transmission Workbook for May BOD 2" xfId="3972"/>
    <cellStyle name="_Value Copy 11 30 05 gas 12 09 05 AURORA at 12 14 05_Transmission Workbook for May BOD_DEM-WP(C) ENERG10C--ctn Mid-C_042010 2010GRC" xfId="3973"/>
    <cellStyle name="_Value Copy 11 30 05 gas 12 09 05 AURORA at 12 14 05_Wind Integration 10GRC" xfId="3974"/>
    <cellStyle name="_Value Copy 11 30 05 gas 12 09 05 AURORA at 12 14 05_Wind Integration 10GRC 2" xfId="3975"/>
    <cellStyle name="_Value Copy 11 30 05 gas 12 09 05 AURORA at 12 14 05_Wind Integration 10GRC_DEM-WP(C) ENERG10C--ctn Mid-C_042010 2010GRC" xfId="3976"/>
    <cellStyle name="_VC 2007GRC PC 10312007" xfId="3977"/>
    <cellStyle name="_VC 6.15.06 update on 06GRC power costs.xls Chart 1" xfId="285"/>
    <cellStyle name="_VC 6.15.06 update on 06GRC power costs.xls Chart 1 2" xfId="3978"/>
    <cellStyle name="_VC 6.15.06 update on 06GRC power costs.xls Chart 1 2 2" xfId="3979"/>
    <cellStyle name="_VC 6.15.06 update on 06GRC power costs.xls Chart 1 3" xfId="3980"/>
    <cellStyle name="_VC 6.15.06 update on 06GRC power costs.xls Chart 1 4" xfId="3981"/>
    <cellStyle name="_VC 6.15.06 update on 06GRC power costs.xls Chart 1 4 2" xfId="3982"/>
    <cellStyle name="_VC 6.15.06 update on 06GRC power costs.xls Chart 1 5" xfId="3983"/>
    <cellStyle name="_VC 6.15.06 update on 06GRC power costs.xls Chart 1 6" xfId="3984"/>
    <cellStyle name="_VC 6.15.06 update on 06GRC power costs.xls Chart 1 6 2" xfId="3985"/>
    <cellStyle name="_VC 6.15.06 update on 06GRC power costs.xls Chart 1 7" xfId="3986"/>
    <cellStyle name="_VC 6.15.06 update on 06GRC power costs.xls Chart 1 7 2" xfId="3987"/>
    <cellStyle name="_VC 6.15.06 update on 06GRC power costs.xls Chart 1_04 07E Wild Horse Wind Expansion (C) (2)" xfId="286"/>
    <cellStyle name="_VC 6.15.06 update on 06GRC power costs.xls Chart 1_04 07E Wild Horse Wind Expansion (C) (2) 2" xfId="3988"/>
    <cellStyle name="_VC 6.15.06 update on 06GRC power costs.xls Chart 1_04 07E Wild Horse Wind Expansion (C) (2)_Adj Bench DR 3 for Initial Briefs (Electric)" xfId="3989"/>
    <cellStyle name="_VC 6.15.06 update on 06GRC power costs.xls Chart 1_04 07E Wild Horse Wind Expansion (C) (2)_Adj Bench DR 3 for Initial Briefs (Electric) 2" xfId="3990"/>
    <cellStyle name="_VC 6.15.06 update on 06GRC power costs.xls Chart 1_04 07E Wild Horse Wind Expansion (C) (2)_Adj Bench DR 3 for Initial Briefs (Electric)_DEM-WP(C) ENERG10C--ctn Mid-C_042010 2010GRC" xfId="3991"/>
    <cellStyle name="_VC 6.15.06 update on 06GRC power costs.xls Chart 1_04 07E Wild Horse Wind Expansion (C) (2)_DEM-WP(C) ENERG10C--ctn Mid-C_042010 2010GRC" xfId="3992"/>
    <cellStyle name="_VC 6.15.06 update on 06GRC power costs.xls Chart 1_04 07E Wild Horse Wind Expansion (C) (2)_Electric Rev Req Model (2009 GRC) " xfId="287"/>
    <cellStyle name="_VC 6.15.06 update on 06GRC power costs.xls Chart 1_04 07E Wild Horse Wind Expansion (C) (2)_Electric Rev Req Model (2009 GRC)  2" xfId="3993"/>
    <cellStyle name="_VC 6.15.06 update on 06GRC power costs.xls Chart 1_04 07E Wild Horse Wind Expansion (C) (2)_Electric Rev Req Model (2009 GRC) _DEM-WP(C) ENERG10C--ctn Mid-C_042010 2010GRC" xfId="3994"/>
    <cellStyle name="_VC 6.15.06 update on 06GRC power costs.xls Chart 1_04 07E Wild Horse Wind Expansion (C) (2)_Electric Rev Req Model (2009 GRC) Rebuttal" xfId="3995"/>
    <cellStyle name="_VC 6.15.06 update on 06GRC power costs.xls Chart 1_04 07E Wild Horse Wind Expansion (C) (2)_Electric Rev Req Model (2009 GRC) Rebuttal REmoval of New  WH Solar AdjustMI" xfId="3996"/>
    <cellStyle name="_VC 6.15.06 update on 06GRC power costs.xls Chart 1_04 07E Wild Horse Wind Expansion (C) (2)_Electric Rev Req Model (2009 GRC) Rebuttal REmoval of New  WH Solar AdjustMI 2" xfId="3997"/>
    <cellStyle name="_VC 6.15.06 update on 06GRC power costs.xls Chart 1_04 07E Wild Horse Wind Expansion (C) (2)_Electric Rev Req Model (2009 GRC) Rebuttal REmoval of New  WH Solar AdjustMI_DEM-WP(C) ENERG10C--ctn Mid-C_042010 2010GRC" xfId="3998"/>
    <cellStyle name="_VC 6.15.06 update on 06GRC power costs.xls Chart 1_04 07E Wild Horse Wind Expansion (C) (2)_Electric Rev Req Model (2009 GRC) Revised 01-18-2010" xfId="3999"/>
    <cellStyle name="_VC 6.15.06 update on 06GRC power costs.xls Chart 1_04 07E Wild Horse Wind Expansion (C) (2)_Electric Rev Req Model (2009 GRC) Revised 01-18-2010 2" xfId="4000"/>
    <cellStyle name="_VC 6.15.06 update on 06GRC power costs.xls Chart 1_04 07E Wild Horse Wind Expansion (C) (2)_Electric Rev Req Model (2009 GRC) Revised 01-18-2010_DEM-WP(C) ENERG10C--ctn Mid-C_042010 2010GRC" xfId="4001"/>
    <cellStyle name="_VC 6.15.06 update on 06GRC power costs.xls Chart 1_04 07E Wild Horse Wind Expansion (C) (2)_Final Order Electric EXHIBIT A-1" xfId="4002"/>
    <cellStyle name="_VC 6.15.06 update on 06GRC power costs.xls Chart 1_04 07E Wild Horse Wind Expansion (C) (2)_TENASKA REGULATORY ASSET" xfId="4003"/>
    <cellStyle name="_VC 6.15.06 update on 06GRC power costs.xls Chart 1_16.37E Wild Horse Expansion DeferralRevwrkingfile SF" xfId="288"/>
    <cellStyle name="_VC 6.15.06 update on 06GRC power costs.xls Chart 1_16.37E Wild Horse Expansion DeferralRevwrkingfile SF 2" xfId="4004"/>
    <cellStyle name="_VC 6.15.06 update on 06GRC power costs.xls Chart 1_16.37E Wild Horse Expansion DeferralRevwrkingfile SF_DEM-WP(C) ENERG10C--ctn Mid-C_042010 2010GRC" xfId="4005"/>
    <cellStyle name="_VC 6.15.06 update on 06GRC power costs.xls Chart 1_2009 GRC Compl Filing - Exhibit D" xfId="4006"/>
    <cellStyle name="_VC 6.15.06 update on 06GRC power costs.xls Chart 1_2009 GRC Compl Filing - Exhibit D 2" xfId="4007"/>
    <cellStyle name="_VC 6.15.06 update on 06GRC power costs.xls Chart 1_2009 GRC Compl Filing - Exhibit D_DEM-WP(C) ENERG10C--ctn Mid-C_042010 2010GRC" xfId="4008"/>
    <cellStyle name="_VC 6.15.06 update on 06GRC power costs.xls Chart 1_4 31 Regulatory Assets and Liabilities  7 06- Exhibit D" xfId="289"/>
    <cellStyle name="_VC 6.15.06 update on 06GRC power costs.xls Chart 1_4 31 Regulatory Assets and Liabilities  7 06- Exhibit D 2" xfId="4009"/>
    <cellStyle name="_VC 6.15.06 update on 06GRC power costs.xls Chart 1_4 31 Regulatory Assets and Liabilities  7 06- Exhibit D_DEM-WP(C) ENERG10C--ctn Mid-C_042010 2010GRC" xfId="4010"/>
    <cellStyle name="_VC 6.15.06 update on 06GRC power costs.xls Chart 1_4 31 Regulatory Assets and Liabilities  7 06- Exhibit D_NIM Summary" xfId="4011"/>
    <cellStyle name="_VC 6.15.06 update on 06GRC power costs.xls Chart 1_4 31 Regulatory Assets and Liabilities  7 06- Exhibit D_NIM Summary 2" xfId="4012"/>
    <cellStyle name="_VC 6.15.06 update on 06GRC power costs.xls Chart 1_4 31 Regulatory Assets and Liabilities  7 06- Exhibit D_NIM Summary_DEM-WP(C) ENERG10C--ctn Mid-C_042010 2010GRC" xfId="4013"/>
    <cellStyle name="_VC 6.15.06 update on 06GRC power costs.xls Chart 1_4 31E Reg Asset  Liab and EXH D" xfId="4014"/>
    <cellStyle name="_VC 6.15.06 update on 06GRC power costs.xls Chart 1_4 31E Reg Asset  Liab and EXH D _ Aug 10 Filing (2)" xfId="4015"/>
    <cellStyle name="_VC 6.15.06 update on 06GRC power costs.xls Chart 1_4 31E Reg Asset  Liab and EXH D _ Aug 10 Filing (2) 2" xfId="4016"/>
    <cellStyle name="_VC 6.15.06 update on 06GRC power costs.xls Chart 1_4 31E Reg Asset  Liab and EXH D 2" xfId="4017"/>
    <cellStyle name="_VC 6.15.06 update on 06GRC power costs.xls Chart 1_4 31E Reg Asset  Liab and EXH D 3" xfId="4018"/>
    <cellStyle name="_VC 6.15.06 update on 06GRC power costs.xls Chart 1_4 32 Regulatory Assets and Liabilities  7 06- Exhibit D" xfId="290"/>
    <cellStyle name="_VC 6.15.06 update on 06GRC power costs.xls Chart 1_4 32 Regulatory Assets and Liabilities  7 06- Exhibit D 2" xfId="4019"/>
    <cellStyle name="_VC 6.15.06 update on 06GRC power costs.xls Chart 1_4 32 Regulatory Assets and Liabilities  7 06- Exhibit D_DEM-WP(C) ENERG10C--ctn Mid-C_042010 2010GRC" xfId="4020"/>
    <cellStyle name="_VC 6.15.06 update on 06GRC power costs.xls Chart 1_4 32 Regulatory Assets and Liabilities  7 06- Exhibit D_NIM Summary" xfId="4021"/>
    <cellStyle name="_VC 6.15.06 update on 06GRC power costs.xls Chart 1_4 32 Regulatory Assets and Liabilities  7 06- Exhibit D_NIM Summary 2" xfId="4022"/>
    <cellStyle name="_VC 6.15.06 update on 06GRC power costs.xls Chart 1_4 32 Regulatory Assets and Liabilities  7 06- Exhibit D_NIM Summary_DEM-WP(C) ENERG10C--ctn Mid-C_042010 2010GRC" xfId="4023"/>
    <cellStyle name="_VC 6.15.06 update on 06GRC power costs.xls Chart 1_AURORA Total New" xfId="4024"/>
    <cellStyle name="_VC 6.15.06 update on 06GRC power costs.xls Chart 1_AURORA Total New 2" xfId="4025"/>
    <cellStyle name="_VC 6.15.06 update on 06GRC power costs.xls Chart 1_Book2" xfId="291"/>
    <cellStyle name="_VC 6.15.06 update on 06GRC power costs.xls Chart 1_Book2 2" xfId="4026"/>
    <cellStyle name="_VC 6.15.06 update on 06GRC power costs.xls Chart 1_Book2_Adj Bench DR 3 for Initial Briefs (Electric)" xfId="4027"/>
    <cellStyle name="_VC 6.15.06 update on 06GRC power costs.xls Chart 1_Book2_Adj Bench DR 3 for Initial Briefs (Electric) 2" xfId="4028"/>
    <cellStyle name="_VC 6.15.06 update on 06GRC power costs.xls Chart 1_Book2_Adj Bench DR 3 for Initial Briefs (Electric)_DEM-WP(C) ENERG10C--ctn Mid-C_042010 2010GRC" xfId="4029"/>
    <cellStyle name="_VC 6.15.06 update on 06GRC power costs.xls Chart 1_Book2_DEM-WP(C) ENERG10C--ctn Mid-C_042010 2010GRC" xfId="4030"/>
    <cellStyle name="_VC 6.15.06 update on 06GRC power costs.xls Chart 1_Book2_Electric Rev Req Model (2009 GRC) Rebuttal" xfId="4031"/>
    <cellStyle name="_VC 6.15.06 update on 06GRC power costs.xls Chart 1_Book2_Electric Rev Req Model (2009 GRC) Rebuttal REmoval of New  WH Solar AdjustMI" xfId="4032"/>
    <cellStyle name="_VC 6.15.06 update on 06GRC power costs.xls Chart 1_Book2_Electric Rev Req Model (2009 GRC) Rebuttal REmoval of New  WH Solar AdjustMI 2" xfId="4033"/>
    <cellStyle name="_VC 6.15.06 update on 06GRC power costs.xls Chart 1_Book2_Electric Rev Req Model (2009 GRC) Rebuttal REmoval of New  WH Solar AdjustMI_DEM-WP(C) ENERG10C--ctn Mid-C_042010 2010GRC" xfId="4034"/>
    <cellStyle name="_VC 6.15.06 update on 06GRC power costs.xls Chart 1_Book2_Electric Rev Req Model (2009 GRC) Revised 01-18-2010" xfId="4035"/>
    <cellStyle name="_VC 6.15.06 update on 06GRC power costs.xls Chart 1_Book2_Electric Rev Req Model (2009 GRC) Revised 01-18-2010 2" xfId="4036"/>
    <cellStyle name="_VC 6.15.06 update on 06GRC power costs.xls Chart 1_Book2_Electric Rev Req Model (2009 GRC) Revised 01-18-2010_DEM-WP(C) ENERG10C--ctn Mid-C_042010 2010GRC" xfId="4037"/>
    <cellStyle name="_VC 6.15.06 update on 06GRC power costs.xls Chart 1_Book2_Final Order Electric EXHIBIT A-1" xfId="4038"/>
    <cellStyle name="_VC 6.15.06 update on 06GRC power costs.xls Chart 1_Book4" xfId="292"/>
    <cellStyle name="_VC 6.15.06 update on 06GRC power costs.xls Chart 1_Book4 2" xfId="4039"/>
    <cellStyle name="_VC 6.15.06 update on 06GRC power costs.xls Chart 1_Book4_DEM-WP(C) ENERG10C--ctn Mid-C_042010 2010GRC" xfId="4040"/>
    <cellStyle name="_VC 6.15.06 update on 06GRC power costs.xls Chart 1_Book9" xfId="293"/>
    <cellStyle name="_VC 6.15.06 update on 06GRC power costs.xls Chart 1_Book9 2" xfId="4041"/>
    <cellStyle name="_VC 6.15.06 update on 06GRC power costs.xls Chart 1_Book9_DEM-WP(C) ENERG10C--ctn Mid-C_042010 2010GRC" xfId="4042"/>
    <cellStyle name="_VC 6.15.06 update on 06GRC power costs.xls Chart 1_Chelan PUD Power Costs (8-10)" xfId="4043"/>
    <cellStyle name="_VC 6.15.06 update on 06GRC power costs.xls Chart 1_DEM-WP(C) Chelan Power Costs" xfId="4044"/>
    <cellStyle name="_VC 6.15.06 update on 06GRC power costs.xls Chart 1_DEM-WP(C) Chelan Power Costs 2" xfId="4045"/>
    <cellStyle name="_VC 6.15.06 update on 06GRC power costs.xls Chart 1_DEM-WP(C) ENERG10C--ctn Mid-C_042010 2010GRC" xfId="4046"/>
    <cellStyle name="_VC 6.15.06 update on 06GRC power costs.xls Chart 1_DEM-WP(C) Gas Transport 2010GRC" xfId="4047"/>
    <cellStyle name="_VC 6.15.06 update on 06GRC power costs.xls Chart 1_DEM-WP(C) Gas Transport 2010GRC 2" xfId="4048"/>
    <cellStyle name="_VC 6.15.06 update on 06GRC power costs.xls Chart 1_NIM Summary" xfId="4049"/>
    <cellStyle name="_VC 6.15.06 update on 06GRC power costs.xls Chart 1_NIM Summary 09GRC" xfId="4050"/>
    <cellStyle name="_VC 6.15.06 update on 06GRC power costs.xls Chart 1_NIM Summary 09GRC 2" xfId="4051"/>
    <cellStyle name="_VC 6.15.06 update on 06GRC power costs.xls Chart 1_NIM Summary 09GRC_DEM-WP(C) ENERG10C--ctn Mid-C_042010 2010GRC" xfId="4052"/>
    <cellStyle name="_VC 6.15.06 update on 06GRC power costs.xls Chart 1_NIM Summary 2" xfId="4053"/>
    <cellStyle name="_VC 6.15.06 update on 06GRC power costs.xls Chart 1_NIM Summary 3" xfId="4054"/>
    <cellStyle name="_VC 6.15.06 update on 06GRC power costs.xls Chart 1_NIM Summary 4" xfId="4055"/>
    <cellStyle name="_VC 6.15.06 update on 06GRC power costs.xls Chart 1_NIM Summary 5" xfId="4056"/>
    <cellStyle name="_VC 6.15.06 update on 06GRC power costs.xls Chart 1_NIM Summary 6" xfId="4057"/>
    <cellStyle name="_VC 6.15.06 update on 06GRC power costs.xls Chart 1_NIM Summary 7" xfId="4058"/>
    <cellStyle name="_VC 6.15.06 update on 06GRC power costs.xls Chart 1_NIM Summary 8" xfId="4059"/>
    <cellStyle name="_VC 6.15.06 update on 06GRC power costs.xls Chart 1_NIM Summary 9" xfId="4060"/>
    <cellStyle name="_VC 6.15.06 update on 06GRC power costs.xls Chart 1_NIM Summary_DEM-WP(C) ENERG10C--ctn Mid-C_042010 2010GRC" xfId="4061"/>
    <cellStyle name="_VC 6.15.06 update on 06GRC power costs.xls Chart 1_PCA 9 -  Exhibit D April 2010 (3)" xfId="4062"/>
    <cellStyle name="_VC 6.15.06 update on 06GRC power costs.xls Chart 1_PCA 9 -  Exhibit D April 2010 (3) 2" xfId="4063"/>
    <cellStyle name="_VC 6.15.06 update on 06GRC power costs.xls Chart 1_PCA 9 -  Exhibit D April 2010 (3)_DEM-WP(C) ENERG10C--ctn Mid-C_042010 2010GRC" xfId="4064"/>
    <cellStyle name="_VC 6.15.06 update on 06GRC power costs.xls Chart 1_Power Costs - Comparison bx Rbtl-Staff-Jt-PC" xfId="294"/>
    <cellStyle name="_VC 6.15.06 update on 06GRC power costs.xls Chart 1_Power Costs - Comparison bx Rbtl-Staff-Jt-PC 2" xfId="4065"/>
    <cellStyle name="_VC 6.15.06 update on 06GRC power costs.xls Chart 1_Power Costs - Comparison bx Rbtl-Staff-Jt-PC_Adj Bench DR 3 for Initial Briefs (Electric)" xfId="4066"/>
    <cellStyle name="_VC 6.15.06 update on 06GRC power costs.xls Chart 1_Power Costs - Comparison bx Rbtl-Staff-Jt-PC_Adj Bench DR 3 for Initial Briefs (Electric) 2" xfId="4067"/>
    <cellStyle name="_VC 6.15.06 update on 06GRC power costs.xls Chart 1_Power Costs - Comparison bx Rbtl-Staff-Jt-PC_Adj Bench DR 3 for Initial Briefs (Electric)_DEM-WP(C) ENERG10C--ctn Mid-C_042010 2010GRC" xfId="4068"/>
    <cellStyle name="_VC 6.15.06 update on 06GRC power costs.xls Chart 1_Power Costs - Comparison bx Rbtl-Staff-Jt-PC_DEM-WP(C) ENERG10C--ctn Mid-C_042010 2010GRC" xfId="4069"/>
    <cellStyle name="_VC 6.15.06 update on 06GRC power costs.xls Chart 1_Power Costs - Comparison bx Rbtl-Staff-Jt-PC_Electric Rev Req Model (2009 GRC) Rebuttal" xfId="4070"/>
    <cellStyle name="_VC 6.15.06 update on 06GRC power costs.xls Chart 1_Power Costs - Comparison bx Rbtl-Staff-Jt-PC_Electric Rev Req Model (2009 GRC) Rebuttal REmoval of New  WH Solar AdjustMI" xfId="4071"/>
    <cellStyle name="_VC 6.15.06 update on 06GRC power costs.xls Chart 1_Power Costs - Comparison bx Rbtl-Staff-Jt-PC_Electric Rev Req Model (2009 GRC) Rebuttal REmoval of New  WH Solar AdjustMI 2" xfId="4072"/>
    <cellStyle name="_VC 6.15.06 update on 06GRC power costs.xls Chart 1_Power Costs - Comparison bx Rbtl-Staff-Jt-PC_Electric Rev Req Model (2009 GRC) Rebuttal REmoval of New  WH Solar AdjustMI_DEM-WP(C) ENERG10C--ctn Mid-C_042010 2010GRC" xfId="4073"/>
    <cellStyle name="_VC 6.15.06 update on 06GRC power costs.xls Chart 1_Power Costs - Comparison bx Rbtl-Staff-Jt-PC_Electric Rev Req Model (2009 GRC) Revised 01-18-2010" xfId="4074"/>
    <cellStyle name="_VC 6.15.06 update on 06GRC power costs.xls Chart 1_Power Costs - Comparison bx Rbtl-Staff-Jt-PC_Electric Rev Req Model (2009 GRC) Revised 01-18-2010 2" xfId="4075"/>
    <cellStyle name="_VC 6.15.06 update on 06GRC power costs.xls Chart 1_Power Costs - Comparison bx Rbtl-Staff-Jt-PC_Electric Rev Req Model (2009 GRC) Revised 01-18-2010_DEM-WP(C) ENERG10C--ctn Mid-C_042010 2010GRC" xfId="4076"/>
    <cellStyle name="_VC 6.15.06 update on 06GRC power costs.xls Chart 1_Power Costs - Comparison bx Rbtl-Staff-Jt-PC_Final Order Electric EXHIBIT A-1" xfId="4077"/>
    <cellStyle name="_VC 6.15.06 update on 06GRC power costs.xls Chart 1_Rebuttal Power Costs" xfId="295"/>
    <cellStyle name="_VC 6.15.06 update on 06GRC power costs.xls Chart 1_Rebuttal Power Costs 2" xfId="4078"/>
    <cellStyle name="_VC 6.15.06 update on 06GRC power costs.xls Chart 1_Rebuttal Power Costs_Adj Bench DR 3 for Initial Briefs (Electric)" xfId="4079"/>
    <cellStyle name="_VC 6.15.06 update on 06GRC power costs.xls Chart 1_Rebuttal Power Costs_Adj Bench DR 3 for Initial Briefs (Electric) 2" xfId="4080"/>
    <cellStyle name="_VC 6.15.06 update on 06GRC power costs.xls Chart 1_Rebuttal Power Costs_Adj Bench DR 3 for Initial Briefs (Electric)_DEM-WP(C) ENERG10C--ctn Mid-C_042010 2010GRC" xfId="4081"/>
    <cellStyle name="_VC 6.15.06 update on 06GRC power costs.xls Chart 1_Rebuttal Power Costs_DEM-WP(C) ENERG10C--ctn Mid-C_042010 2010GRC" xfId="4082"/>
    <cellStyle name="_VC 6.15.06 update on 06GRC power costs.xls Chart 1_Rebuttal Power Costs_Electric Rev Req Model (2009 GRC) Rebuttal" xfId="4083"/>
    <cellStyle name="_VC 6.15.06 update on 06GRC power costs.xls Chart 1_Rebuttal Power Costs_Electric Rev Req Model (2009 GRC) Rebuttal REmoval of New  WH Solar AdjustMI" xfId="4084"/>
    <cellStyle name="_VC 6.15.06 update on 06GRC power costs.xls Chart 1_Rebuttal Power Costs_Electric Rev Req Model (2009 GRC) Rebuttal REmoval of New  WH Solar AdjustMI 2" xfId="4085"/>
    <cellStyle name="_VC 6.15.06 update on 06GRC power costs.xls Chart 1_Rebuttal Power Costs_Electric Rev Req Model (2009 GRC) Rebuttal REmoval of New  WH Solar AdjustMI_DEM-WP(C) ENERG10C--ctn Mid-C_042010 2010GRC" xfId="4086"/>
    <cellStyle name="_VC 6.15.06 update on 06GRC power costs.xls Chart 1_Rebuttal Power Costs_Electric Rev Req Model (2009 GRC) Revised 01-18-2010" xfId="4087"/>
    <cellStyle name="_VC 6.15.06 update on 06GRC power costs.xls Chart 1_Rebuttal Power Costs_Electric Rev Req Model (2009 GRC) Revised 01-18-2010 2" xfId="4088"/>
    <cellStyle name="_VC 6.15.06 update on 06GRC power costs.xls Chart 1_Rebuttal Power Costs_Electric Rev Req Model (2009 GRC) Revised 01-18-2010_DEM-WP(C) ENERG10C--ctn Mid-C_042010 2010GRC" xfId="4089"/>
    <cellStyle name="_VC 6.15.06 update on 06GRC power costs.xls Chart 1_Rebuttal Power Costs_Final Order Electric EXHIBIT A-1" xfId="4090"/>
    <cellStyle name="_VC 6.15.06 update on 06GRC power costs.xls Chart 1_Wind Integration 10GRC" xfId="4091"/>
    <cellStyle name="_VC 6.15.06 update on 06GRC power costs.xls Chart 1_Wind Integration 10GRC 2" xfId="4092"/>
    <cellStyle name="_VC 6.15.06 update on 06GRC power costs.xls Chart 1_Wind Integration 10GRC_DEM-WP(C) ENERG10C--ctn Mid-C_042010 2010GRC" xfId="4093"/>
    <cellStyle name="_VC 6.15.06 update on 06GRC power costs.xls Chart 2" xfId="296"/>
    <cellStyle name="_VC 6.15.06 update on 06GRC power costs.xls Chart 2 2" xfId="4094"/>
    <cellStyle name="_VC 6.15.06 update on 06GRC power costs.xls Chart 2 2 2" xfId="4095"/>
    <cellStyle name="_VC 6.15.06 update on 06GRC power costs.xls Chart 2 3" xfId="4096"/>
    <cellStyle name="_VC 6.15.06 update on 06GRC power costs.xls Chart 2 4" xfId="4097"/>
    <cellStyle name="_VC 6.15.06 update on 06GRC power costs.xls Chart 2 4 2" xfId="4098"/>
    <cellStyle name="_VC 6.15.06 update on 06GRC power costs.xls Chart 2 5" xfId="4099"/>
    <cellStyle name="_VC 6.15.06 update on 06GRC power costs.xls Chart 2 6" xfId="4100"/>
    <cellStyle name="_VC 6.15.06 update on 06GRC power costs.xls Chart 2 6 2" xfId="4101"/>
    <cellStyle name="_VC 6.15.06 update on 06GRC power costs.xls Chart 2 7" xfId="4102"/>
    <cellStyle name="_VC 6.15.06 update on 06GRC power costs.xls Chart 2 7 2" xfId="4103"/>
    <cellStyle name="_VC 6.15.06 update on 06GRC power costs.xls Chart 2_04 07E Wild Horse Wind Expansion (C) (2)" xfId="297"/>
    <cellStyle name="_VC 6.15.06 update on 06GRC power costs.xls Chart 2_04 07E Wild Horse Wind Expansion (C) (2) 2" xfId="4104"/>
    <cellStyle name="_VC 6.15.06 update on 06GRC power costs.xls Chart 2_04 07E Wild Horse Wind Expansion (C) (2)_Adj Bench DR 3 for Initial Briefs (Electric)" xfId="4105"/>
    <cellStyle name="_VC 6.15.06 update on 06GRC power costs.xls Chart 2_04 07E Wild Horse Wind Expansion (C) (2)_Adj Bench DR 3 for Initial Briefs (Electric) 2" xfId="4106"/>
    <cellStyle name="_VC 6.15.06 update on 06GRC power costs.xls Chart 2_04 07E Wild Horse Wind Expansion (C) (2)_Adj Bench DR 3 for Initial Briefs (Electric)_DEM-WP(C) ENERG10C--ctn Mid-C_042010 2010GRC" xfId="4107"/>
    <cellStyle name="_VC 6.15.06 update on 06GRC power costs.xls Chart 2_04 07E Wild Horse Wind Expansion (C) (2)_DEM-WP(C) ENERG10C--ctn Mid-C_042010 2010GRC" xfId="4108"/>
    <cellStyle name="_VC 6.15.06 update on 06GRC power costs.xls Chart 2_04 07E Wild Horse Wind Expansion (C) (2)_Electric Rev Req Model (2009 GRC) " xfId="298"/>
    <cellStyle name="_VC 6.15.06 update on 06GRC power costs.xls Chart 2_04 07E Wild Horse Wind Expansion (C) (2)_Electric Rev Req Model (2009 GRC)  2" xfId="4109"/>
    <cellStyle name="_VC 6.15.06 update on 06GRC power costs.xls Chart 2_04 07E Wild Horse Wind Expansion (C) (2)_Electric Rev Req Model (2009 GRC) _DEM-WP(C) ENERG10C--ctn Mid-C_042010 2010GRC" xfId="4110"/>
    <cellStyle name="_VC 6.15.06 update on 06GRC power costs.xls Chart 2_04 07E Wild Horse Wind Expansion (C) (2)_Electric Rev Req Model (2009 GRC) Rebuttal" xfId="4111"/>
    <cellStyle name="_VC 6.15.06 update on 06GRC power costs.xls Chart 2_04 07E Wild Horse Wind Expansion (C) (2)_Electric Rev Req Model (2009 GRC) Rebuttal REmoval of New  WH Solar AdjustMI" xfId="4112"/>
    <cellStyle name="_VC 6.15.06 update on 06GRC power costs.xls Chart 2_04 07E Wild Horse Wind Expansion (C) (2)_Electric Rev Req Model (2009 GRC) Rebuttal REmoval of New  WH Solar AdjustMI 2" xfId="4113"/>
    <cellStyle name="_VC 6.15.06 update on 06GRC power costs.xls Chart 2_04 07E Wild Horse Wind Expansion (C) (2)_Electric Rev Req Model (2009 GRC) Rebuttal REmoval of New  WH Solar AdjustMI_DEM-WP(C) ENERG10C--ctn Mid-C_042010 2010GRC" xfId="4114"/>
    <cellStyle name="_VC 6.15.06 update on 06GRC power costs.xls Chart 2_04 07E Wild Horse Wind Expansion (C) (2)_Electric Rev Req Model (2009 GRC) Revised 01-18-2010" xfId="4115"/>
    <cellStyle name="_VC 6.15.06 update on 06GRC power costs.xls Chart 2_04 07E Wild Horse Wind Expansion (C) (2)_Electric Rev Req Model (2009 GRC) Revised 01-18-2010 2" xfId="4116"/>
    <cellStyle name="_VC 6.15.06 update on 06GRC power costs.xls Chart 2_04 07E Wild Horse Wind Expansion (C) (2)_Electric Rev Req Model (2009 GRC) Revised 01-18-2010_DEM-WP(C) ENERG10C--ctn Mid-C_042010 2010GRC" xfId="4117"/>
    <cellStyle name="_VC 6.15.06 update on 06GRC power costs.xls Chart 2_04 07E Wild Horse Wind Expansion (C) (2)_Final Order Electric EXHIBIT A-1" xfId="4118"/>
    <cellStyle name="_VC 6.15.06 update on 06GRC power costs.xls Chart 2_04 07E Wild Horse Wind Expansion (C) (2)_TENASKA REGULATORY ASSET" xfId="4119"/>
    <cellStyle name="_VC 6.15.06 update on 06GRC power costs.xls Chart 2_16.37E Wild Horse Expansion DeferralRevwrkingfile SF" xfId="299"/>
    <cellStyle name="_VC 6.15.06 update on 06GRC power costs.xls Chart 2_16.37E Wild Horse Expansion DeferralRevwrkingfile SF 2" xfId="4120"/>
    <cellStyle name="_VC 6.15.06 update on 06GRC power costs.xls Chart 2_16.37E Wild Horse Expansion DeferralRevwrkingfile SF_DEM-WP(C) ENERG10C--ctn Mid-C_042010 2010GRC" xfId="4121"/>
    <cellStyle name="_VC 6.15.06 update on 06GRC power costs.xls Chart 2_2009 GRC Compl Filing - Exhibit D" xfId="4122"/>
    <cellStyle name="_VC 6.15.06 update on 06GRC power costs.xls Chart 2_2009 GRC Compl Filing - Exhibit D 2" xfId="4123"/>
    <cellStyle name="_VC 6.15.06 update on 06GRC power costs.xls Chart 2_2009 GRC Compl Filing - Exhibit D_DEM-WP(C) ENERG10C--ctn Mid-C_042010 2010GRC" xfId="4124"/>
    <cellStyle name="_VC 6.15.06 update on 06GRC power costs.xls Chart 2_4 31 Regulatory Assets and Liabilities  7 06- Exhibit D" xfId="300"/>
    <cellStyle name="_VC 6.15.06 update on 06GRC power costs.xls Chart 2_4 31 Regulatory Assets and Liabilities  7 06- Exhibit D 2" xfId="4125"/>
    <cellStyle name="_VC 6.15.06 update on 06GRC power costs.xls Chart 2_4 31 Regulatory Assets and Liabilities  7 06- Exhibit D_DEM-WP(C) ENERG10C--ctn Mid-C_042010 2010GRC" xfId="4126"/>
    <cellStyle name="_VC 6.15.06 update on 06GRC power costs.xls Chart 2_4 31 Regulatory Assets and Liabilities  7 06- Exhibit D_NIM Summary" xfId="4127"/>
    <cellStyle name="_VC 6.15.06 update on 06GRC power costs.xls Chart 2_4 31 Regulatory Assets and Liabilities  7 06- Exhibit D_NIM Summary 2" xfId="4128"/>
    <cellStyle name="_VC 6.15.06 update on 06GRC power costs.xls Chart 2_4 31 Regulatory Assets and Liabilities  7 06- Exhibit D_NIM Summary_DEM-WP(C) ENERG10C--ctn Mid-C_042010 2010GRC" xfId="4129"/>
    <cellStyle name="_VC 6.15.06 update on 06GRC power costs.xls Chart 2_4 31E Reg Asset  Liab and EXH D" xfId="4130"/>
    <cellStyle name="_VC 6.15.06 update on 06GRC power costs.xls Chart 2_4 31E Reg Asset  Liab and EXH D _ Aug 10 Filing (2)" xfId="4131"/>
    <cellStyle name="_VC 6.15.06 update on 06GRC power costs.xls Chart 2_4 31E Reg Asset  Liab and EXH D _ Aug 10 Filing (2) 2" xfId="4132"/>
    <cellStyle name="_VC 6.15.06 update on 06GRC power costs.xls Chart 2_4 31E Reg Asset  Liab and EXH D 2" xfId="4133"/>
    <cellStyle name="_VC 6.15.06 update on 06GRC power costs.xls Chart 2_4 31E Reg Asset  Liab and EXH D 3" xfId="4134"/>
    <cellStyle name="_VC 6.15.06 update on 06GRC power costs.xls Chart 2_4 32 Regulatory Assets and Liabilities  7 06- Exhibit D" xfId="301"/>
    <cellStyle name="_VC 6.15.06 update on 06GRC power costs.xls Chart 2_4 32 Regulatory Assets and Liabilities  7 06- Exhibit D 2" xfId="4135"/>
    <cellStyle name="_VC 6.15.06 update on 06GRC power costs.xls Chart 2_4 32 Regulatory Assets and Liabilities  7 06- Exhibit D_DEM-WP(C) ENERG10C--ctn Mid-C_042010 2010GRC" xfId="4136"/>
    <cellStyle name="_VC 6.15.06 update on 06GRC power costs.xls Chart 2_4 32 Regulatory Assets and Liabilities  7 06- Exhibit D_NIM Summary" xfId="4137"/>
    <cellStyle name="_VC 6.15.06 update on 06GRC power costs.xls Chart 2_4 32 Regulatory Assets and Liabilities  7 06- Exhibit D_NIM Summary 2" xfId="4138"/>
    <cellStyle name="_VC 6.15.06 update on 06GRC power costs.xls Chart 2_4 32 Regulatory Assets and Liabilities  7 06- Exhibit D_NIM Summary_DEM-WP(C) ENERG10C--ctn Mid-C_042010 2010GRC" xfId="4139"/>
    <cellStyle name="_VC 6.15.06 update on 06GRC power costs.xls Chart 2_AURORA Total New" xfId="4140"/>
    <cellStyle name="_VC 6.15.06 update on 06GRC power costs.xls Chart 2_AURORA Total New 2" xfId="4141"/>
    <cellStyle name="_VC 6.15.06 update on 06GRC power costs.xls Chart 2_Book2" xfId="302"/>
    <cellStyle name="_VC 6.15.06 update on 06GRC power costs.xls Chart 2_Book2 2" xfId="4142"/>
    <cellStyle name="_VC 6.15.06 update on 06GRC power costs.xls Chart 2_Book2_Adj Bench DR 3 for Initial Briefs (Electric)" xfId="4143"/>
    <cellStyle name="_VC 6.15.06 update on 06GRC power costs.xls Chart 2_Book2_Adj Bench DR 3 for Initial Briefs (Electric) 2" xfId="4144"/>
    <cellStyle name="_VC 6.15.06 update on 06GRC power costs.xls Chart 2_Book2_Adj Bench DR 3 for Initial Briefs (Electric)_DEM-WP(C) ENERG10C--ctn Mid-C_042010 2010GRC" xfId="4145"/>
    <cellStyle name="_VC 6.15.06 update on 06GRC power costs.xls Chart 2_Book2_DEM-WP(C) ENERG10C--ctn Mid-C_042010 2010GRC" xfId="4146"/>
    <cellStyle name="_VC 6.15.06 update on 06GRC power costs.xls Chart 2_Book2_Electric Rev Req Model (2009 GRC) Rebuttal" xfId="4147"/>
    <cellStyle name="_VC 6.15.06 update on 06GRC power costs.xls Chart 2_Book2_Electric Rev Req Model (2009 GRC) Rebuttal REmoval of New  WH Solar AdjustMI" xfId="4148"/>
    <cellStyle name="_VC 6.15.06 update on 06GRC power costs.xls Chart 2_Book2_Electric Rev Req Model (2009 GRC) Rebuttal REmoval of New  WH Solar AdjustMI 2" xfId="4149"/>
    <cellStyle name="_VC 6.15.06 update on 06GRC power costs.xls Chart 2_Book2_Electric Rev Req Model (2009 GRC) Rebuttal REmoval of New  WH Solar AdjustMI_DEM-WP(C) ENERG10C--ctn Mid-C_042010 2010GRC" xfId="4150"/>
    <cellStyle name="_VC 6.15.06 update on 06GRC power costs.xls Chart 2_Book2_Electric Rev Req Model (2009 GRC) Revised 01-18-2010" xfId="4151"/>
    <cellStyle name="_VC 6.15.06 update on 06GRC power costs.xls Chart 2_Book2_Electric Rev Req Model (2009 GRC) Revised 01-18-2010 2" xfId="4152"/>
    <cellStyle name="_VC 6.15.06 update on 06GRC power costs.xls Chart 2_Book2_Electric Rev Req Model (2009 GRC) Revised 01-18-2010_DEM-WP(C) ENERG10C--ctn Mid-C_042010 2010GRC" xfId="4153"/>
    <cellStyle name="_VC 6.15.06 update on 06GRC power costs.xls Chart 2_Book2_Final Order Electric EXHIBIT A-1" xfId="4154"/>
    <cellStyle name="_VC 6.15.06 update on 06GRC power costs.xls Chart 2_Book4" xfId="303"/>
    <cellStyle name="_VC 6.15.06 update on 06GRC power costs.xls Chart 2_Book4 2" xfId="4155"/>
    <cellStyle name="_VC 6.15.06 update on 06GRC power costs.xls Chart 2_Book4_DEM-WP(C) ENERG10C--ctn Mid-C_042010 2010GRC" xfId="4156"/>
    <cellStyle name="_VC 6.15.06 update on 06GRC power costs.xls Chart 2_Book9" xfId="304"/>
    <cellStyle name="_VC 6.15.06 update on 06GRC power costs.xls Chart 2_Book9 2" xfId="4157"/>
    <cellStyle name="_VC 6.15.06 update on 06GRC power costs.xls Chart 2_Book9_DEM-WP(C) ENERG10C--ctn Mid-C_042010 2010GRC" xfId="4158"/>
    <cellStyle name="_VC 6.15.06 update on 06GRC power costs.xls Chart 2_Chelan PUD Power Costs (8-10)" xfId="4159"/>
    <cellStyle name="_VC 6.15.06 update on 06GRC power costs.xls Chart 2_DEM-WP(C) Chelan Power Costs" xfId="4160"/>
    <cellStyle name="_VC 6.15.06 update on 06GRC power costs.xls Chart 2_DEM-WP(C) Chelan Power Costs 2" xfId="4161"/>
    <cellStyle name="_VC 6.15.06 update on 06GRC power costs.xls Chart 2_DEM-WP(C) ENERG10C--ctn Mid-C_042010 2010GRC" xfId="4162"/>
    <cellStyle name="_VC 6.15.06 update on 06GRC power costs.xls Chart 2_DEM-WP(C) Gas Transport 2010GRC" xfId="4163"/>
    <cellStyle name="_VC 6.15.06 update on 06GRC power costs.xls Chart 2_DEM-WP(C) Gas Transport 2010GRC 2" xfId="4164"/>
    <cellStyle name="_VC 6.15.06 update on 06GRC power costs.xls Chart 2_NIM Summary" xfId="4165"/>
    <cellStyle name="_VC 6.15.06 update on 06GRC power costs.xls Chart 2_NIM Summary 09GRC" xfId="4166"/>
    <cellStyle name="_VC 6.15.06 update on 06GRC power costs.xls Chart 2_NIM Summary 09GRC 2" xfId="4167"/>
    <cellStyle name="_VC 6.15.06 update on 06GRC power costs.xls Chart 2_NIM Summary 09GRC_DEM-WP(C) ENERG10C--ctn Mid-C_042010 2010GRC" xfId="4168"/>
    <cellStyle name="_VC 6.15.06 update on 06GRC power costs.xls Chart 2_NIM Summary 2" xfId="4169"/>
    <cellStyle name="_VC 6.15.06 update on 06GRC power costs.xls Chart 2_NIM Summary 3" xfId="4170"/>
    <cellStyle name="_VC 6.15.06 update on 06GRC power costs.xls Chart 2_NIM Summary 4" xfId="4171"/>
    <cellStyle name="_VC 6.15.06 update on 06GRC power costs.xls Chart 2_NIM Summary 5" xfId="4172"/>
    <cellStyle name="_VC 6.15.06 update on 06GRC power costs.xls Chart 2_NIM Summary 6" xfId="4173"/>
    <cellStyle name="_VC 6.15.06 update on 06GRC power costs.xls Chart 2_NIM Summary 7" xfId="4174"/>
    <cellStyle name="_VC 6.15.06 update on 06GRC power costs.xls Chart 2_NIM Summary 8" xfId="4175"/>
    <cellStyle name="_VC 6.15.06 update on 06GRC power costs.xls Chart 2_NIM Summary 9" xfId="4176"/>
    <cellStyle name="_VC 6.15.06 update on 06GRC power costs.xls Chart 2_NIM Summary_DEM-WP(C) ENERG10C--ctn Mid-C_042010 2010GRC" xfId="4177"/>
    <cellStyle name="_VC 6.15.06 update on 06GRC power costs.xls Chart 2_PCA 9 -  Exhibit D April 2010 (3)" xfId="4178"/>
    <cellStyle name="_VC 6.15.06 update on 06GRC power costs.xls Chart 2_PCA 9 -  Exhibit D April 2010 (3) 2" xfId="4179"/>
    <cellStyle name="_VC 6.15.06 update on 06GRC power costs.xls Chart 2_PCA 9 -  Exhibit D April 2010 (3)_DEM-WP(C) ENERG10C--ctn Mid-C_042010 2010GRC" xfId="4180"/>
    <cellStyle name="_VC 6.15.06 update on 06GRC power costs.xls Chart 2_Power Costs - Comparison bx Rbtl-Staff-Jt-PC" xfId="305"/>
    <cellStyle name="_VC 6.15.06 update on 06GRC power costs.xls Chart 2_Power Costs - Comparison bx Rbtl-Staff-Jt-PC 2" xfId="4181"/>
    <cellStyle name="_VC 6.15.06 update on 06GRC power costs.xls Chart 2_Power Costs - Comparison bx Rbtl-Staff-Jt-PC_Adj Bench DR 3 for Initial Briefs (Electric)" xfId="4182"/>
    <cellStyle name="_VC 6.15.06 update on 06GRC power costs.xls Chart 2_Power Costs - Comparison bx Rbtl-Staff-Jt-PC_Adj Bench DR 3 for Initial Briefs (Electric) 2" xfId="4183"/>
    <cellStyle name="_VC 6.15.06 update on 06GRC power costs.xls Chart 2_Power Costs - Comparison bx Rbtl-Staff-Jt-PC_Adj Bench DR 3 for Initial Briefs (Electric)_DEM-WP(C) ENERG10C--ctn Mid-C_042010 2010GRC" xfId="4184"/>
    <cellStyle name="_VC 6.15.06 update on 06GRC power costs.xls Chart 2_Power Costs - Comparison bx Rbtl-Staff-Jt-PC_DEM-WP(C) ENERG10C--ctn Mid-C_042010 2010GRC" xfId="4185"/>
    <cellStyle name="_VC 6.15.06 update on 06GRC power costs.xls Chart 2_Power Costs - Comparison bx Rbtl-Staff-Jt-PC_Electric Rev Req Model (2009 GRC) Rebuttal" xfId="4186"/>
    <cellStyle name="_VC 6.15.06 update on 06GRC power costs.xls Chart 2_Power Costs - Comparison bx Rbtl-Staff-Jt-PC_Electric Rev Req Model (2009 GRC) Rebuttal REmoval of New  WH Solar AdjustMI" xfId="4187"/>
    <cellStyle name="_VC 6.15.06 update on 06GRC power costs.xls Chart 2_Power Costs - Comparison bx Rbtl-Staff-Jt-PC_Electric Rev Req Model (2009 GRC) Rebuttal REmoval of New  WH Solar AdjustMI 2" xfId="4188"/>
    <cellStyle name="_VC 6.15.06 update on 06GRC power costs.xls Chart 2_Power Costs - Comparison bx Rbtl-Staff-Jt-PC_Electric Rev Req Model (2009 GRC) Rebuttal REmoval of New  WH Solar AdjustMI_DEM-WP(C) ENERG10C--ctn Mid-C_042010 2010GRC" xfId="4189"/>
    <cellStyle name="_VC 6.15.06 update on 06GRC power costs.xls Chart 2_Power Costs - Comparison bx Rbtl-Staff-Jt-PC_Electric Rev Req Model (2009 GRC) Revised 01-18-2010" xfId="4190"/>
    <cellStyle name="_VC 6.15.06 update on 06GRC power costs.xls Chart 2_Power Costs - Comparison bx Rbtl-Staff-Jt-PC_Electric Rev Req Model (2009 GRC) Revised 01-18-2010 2" xfId="4191"/>
    <cellStyle name="_VC 6.15.06 update on 06GRC power costs.xls Chart 2_Power Costs - Comparison bx Rbtl-Staff-Jt-PC_Electric Rev Req Model (2009 GRC) Revised 01-18-2010_DEM-WP(C) ENERG10C--ctn Mid-C_042010 2010GRC" xfId="4192"/>
    <cellStyle name="_VC 6.15.06 update on 06GRC power costs.xls Chart 2_Power Costs - Comparison bx Rbtl-Staff-Jt-PC_Final Order Electric EXHIBIT A-1" xfId="4193"/>
    <cellStyle name="_VC 6.15.06 update on 06GRC power costs.xls Chart 2_Rebuttal Power Costs" xfId="306"/>
    <cellStyle name="_VC 6.15.06 update on 06GRC power costs.xls Chart 2_Rebuttal Power Costs 2" xfId="4194"/>
    <cellStyle name="_VC 6.15.06 update on 06GRC power costs.xls Chart 2_Rebuttal Power Costs_Adj Bench DR 3 for Initial Briefs (Electric)" xfId="4195"/>
    <cellStyle name="_VC 6.15.06 update on 06GRC power costs.xls Chart 2_Rebuttal Power Costs_Adj Bench DR 3 for Initial Briefs (Electric) 2" xfId="4196"/>
    <cellStyle name="_VC 6.15.06 update on 06GRC power costs.xls Chart 2_Rebuttal Power Costs_Adj Bench DR 3 for Initial Briefs (Electric)_DEM-WP(C) ENERG10C--ctn Mid-C_042010 2010GRC" xfId="4197"/>
    <cellStyle name="_VC 6.15.06 update on 06GRC power costs.xls Chart 2_Rebuttal Power Costs_DEM-WP(C) ENERG10C--ctn Mid-C_042010 2010GRC" xfId="4198"/>
    <cellStyle name="_VC 6.15.06 update on 06GRC power costs.xls Chart 2_Rebuttal Power Costs_Electric Rev Req Model (2009 GRC) Rebuttal" xfId="4199"/>
    <cellStyle name="_VC 6.15.06 update on 06GRC power costs.xls Chart 2_Rebuttal Power Costs_Electric Rev Req Model (2009 GRC) Rebuttal REmoval of New  WH Solar AdjustMI" xfId="4200"/>
    <cellStyle name="_VC 6.15.06 update on 06GRC power costs.xls Chart 2_Rebuttal Power Costs_Electric Rev Req Model (2009 GRC) Rebuttal REmoval of New  WH Solar AdjustMI 2" xfId="4201"/>
    <cellStyle name="_VC 6.15.06 update on 06GRC power costs.xls Chart 2_Rebuttal Power Costs_Electric Rev Req Model (2009 GRC) Rebuttal REmoval of New  WH Solar AdjustMI_DEM-WP(C) ENERG10C--ctn Mid-C_042010 2010GRC" xfId="4202"/>
    <cellStyle name="_VC 6.15.06 update on 06GRC power costs.xls Chart 2_Rebuttal Power Costs_Electric Rev Req Model (2009 GRC) Revised 01-18-2010" xfId="4203"/>
    <cellStyle name="_VC 6.15.06 update on 06GRC power costs.xls Chart 2_Rebuttal Power Costs_Electric Rev Req Model (2009 GRC) Revised 01-18-2010 2" xfId="4204"/>
    <cellStyle name="_VC 6.15.06 update on 06GRC power costs.xls Chart 2_Rebuttal Power Costs_Electric Rev Req Model (2009 GRC) Revised 01-18-2010_DEM-WP(C) ENERG10C--ctn Mid-C_042010 2010GRC" xfId="4205"/>
    <cellStyle name="_VC 6.15.06 update on 06GRC power costs.xls Chart 2_Rebuttal Power Costs_Final Order Electric EXHIBIT A-1" xfId="4206"/>
    <cellStyle name="_VC 6.15.06 update on 06GRC power costs.xls Chart 2_Wind Integration 10GRC" xfId="4207"/>
    <cellStyle name="_VC 6.15.06 update on 06GRC power costs.xls Chart 2_Wind Integration 10GRC 2" xfId="4208"/>
    <cellStyle name="_VC 6.15.06 update on 06GRC power costs.xls Chart 2_Wind Integration 10GRC_DEM-WP(C) ENERG10C--ctn Mid-C_042010 2010GRC" xfId="4209"/>
    <cellStyle name="_VC 6.15.06 update on 06GRC power costs.xls Chart 3" xfId="307"/>
    <cellStyle name="_VC 6.15.06 update on 06GRC power costs.xls Chart 3 2" xfId="4210"/>
    <cellStyle name="_VC 6.15.06 update on 06GRC power costs.xls Chart 3 2 2" xfId="4211"/>
    <cellStyle name="_VC 6.15.06 update on 06GRC power costs.xls Chart 3 3" xfId="4212"/>
    <cellStyle name="_VC 6.15.06 update on 06GRC power costs.xls Chart 3 4" xfId="4213"/>
    <cellStyle name="_VC 6.15.06 update on 06GRC power costs.xls Chart 3 4 2" xfId="4214"/>
    <cellStyle name="_VC 6.15.06 update on 06GRC power costs.xls Chart 3 5" xfId="4215"/>
    <cellStyle name="_VC 6.15.06 update on 06GRC power costs.xls Chart 3 6" xfId="4216"/>
    <cellStyle name="_VC 6.15.06 update on 06GRC power costs.xls Chart 3 6 2" xfId="4217"/>
    <cellStyle name="_VC 6.15.06 update on 06GRC power costs.xls Chart 3 7" xfId="4218"/>
    <cellStyle name="_VC 6.15.06 update on 06GRC power costs.xls Chart 3 7 2" xfId="4219"/>
    <cellStyle name="_VC 6.15.06 update on 06GRC power costs.xls Chart 3_04 07E Wild Horse Wind Expansion (C) (2)" xfId="308"/>
    <cellStyle name="_VC 6.15.06 update on 06GRC power costs.xls Chart 3_04 07E Wild Horse Wind Expansion (C) (2) 2" xfId="4220"/>
    <cellStyle name="_VC 6.15.06 update on 06GRC power costs.xls Chart 3_04 07E Wild Horse Wind Expansion (C) (2)_Adj Bench DR 3 for Initial Briefs (Electric)" xfId="4221"/>
    <cellStyle name="_VC 6.15.06 update on 06GRC power costs.xls Chart 3_04 07E Wild Horse Wind Expansion (C) (2)_Adj Bench DR 3 for Initial Briefs (Electric) 2" xfId="4222"/>
    <cellStyle name="_VC 6.15.06 update on 06GRC power costs.xls Chart 3_04 07E Wild Horse Wind Expansion (C) (2)_Adj Bench DR 3 for Initial Briefs (Electric)_DEM-WP(C) ENERG10C--ctn Mid-C_042010 2010GRC" xfId="4223"/>
    <cellStyle name="_VC 6.15.06 update on 06GRC power costs.xls Chart 3_04 07E Wild Horse Wind Expansion (C) (2)_DEM-WP(C) ENERG10C--ctn Mid-C_042010 2010GRC" xfId="4224"/>
    <cellStyle name="_VC 6.15.06 update on 06GRC power costs.xls Chart 3_04 07E Wild Horse Wind Expansion (C) (2)_Electric Rev Req Model (2009 GRC) " xfId="309"/>
    <cellStyle name="_VC 6.15.06 update on 06GRC power costs.xls Chart 3_04 07E Wild Horse Wind Expansion (C) (2)_Electric Rev Req Model (2009 GRC)  2" xfId="4225"/>
    <cellStyle name="_VC 6.15.06 update on 06GRC power costs.xls Chart 3_04 07E Wild Horse Wind Expansion (C) (2)_Electric Rev Req Model (2009 GRC) _DEM-WP(C) ENERG10C--ctn Mid-C_042010 2010GRC" xfId="4226"/>
    <cellStyle name="_VC 6.15.06 update on 06GRC power costs.xls Chart 3_04 07E Wild Horse Wind Expansion (C) (2)_Electric Rev Req Model (2009 GRC) Rebuttal" xfId="4227"/>
    <cellStyle name="_VC 6.15.06 update on 06GRC power costs.xls Chart 3_04 07E Wild Horse Wind Expansion (C) (2)_Electric Rev Req Model (2009 GRC) Rebuttal REmoval of New  WH Solar AdjustMI" xfId="4228"/>
    <cellStyle name="_VC 6.15.06 update on 06GRC power costs.xls Chart 3_04 07E Wild Horse Wind Expansion (C) (2)_Electric Rev Req Model (2009 GRC) Rebuttal REmoval of New  WH Solar AdjustMI 2" xfId="4229"/>
    <cellStyle name="_VC 6.15.06 update on 06GRC power costs.xls Chart 3_04 07E Wild Horse Wind Expansion (C) (2)_Electric Rev Req Model (2009 GRC) Rebuttal REmoval of New  WH Solar AdjustMI_DEM-WP(C) ENERG10C--ctn Mid-C_042010 2010GRC" xfId="4230"/>
    <cellStyle name="_VC 6.15.06 update on 06GRC power costs.xls Chart 3_04 07E Wild Horse Wind Expansion (C) (2)_Electric Rev Req Model (2009 GRC) Revised 01-18-2010" xfId="4231"/>
    <cellStyle name="_VC 6.15.06 update on 06GRC power costs.xls Chart 3_04 07E Wild Horse Wind Expansion (C) (2)_Electric Rev Req Model (2009 GRC) Revised 01-18-2010 2" xfId="4232"/>
    <cellStyle name="_VC 6.15.06 update on 06GRC power costs.xls Chart 3_04 07E Wild Horse Wind Expansion (C) (2)_Electric Rev Req Model (2009 GRC) Revised 01-18-2010_DEM-WP(C) ENERG10C--ctn Mid-C_042010 2010GRC" xfId="4233"/>
    <cellStyle name="_VC 6.15.06 update on 06GRC power costs.xls Chart 3_04 07E Wild Horse Wind Expansion (C) (2)_Final Order Electric EXHIBIT A-1" xfId="4234"/>
    <cellStyle name="_VC 6.15.06 update on 06GRC power costs.xls Chart 3_04 07E Wild Horse Wind Expansion (C) (2)_TENASKA REGULATORY ASSET" xfId="4235"/>
    <cellStyle name="_VC 6.15.06 update on 06GRC power costs.xls Chart 3_16.37E Wild Horse Expansion DeferralRevwrkingfile SF" xfId="310"/>
    <cellStyle name="_VC 6.15.06 update on 06GRC power costs.xls Chart 3_16.37E Wild Horse Expansion DeferralRevwrkingfile SF 2" xfId="4236"/>
    <cellStyle name="_VC 6.15.06 update on 06GRC power costs.xls Chart 3_16.37E Wild Horse Expansion DeferralRevwrkingfile SF_DEM-WP(C) ENERG10C--ctn Mid-C_042010 2010GRC" xfId="4237"/>
    <cellStyle name="_VC 6.15.06 update on 06GRC power costs.xls Chart 3_2009 GRC Compl Filing - Exhibit D" xfId="4238"/>
    <cellStyle name="_VC 6.15.06 update on 06GRC power costs.xls Chart 3_2009 GRC Compl Filing - Exhibit D 2" xfId="4239"/>
    <cellStyle name="_VC 6.15.06 update on 06GRC power costs.xls Chart 3_2009 GRC Compl Filing - Exhibit D_DEM-WP(C) ENERG10C--ctn Mid-C_042010 2010GRC" xfId="4240"/>
    <cellStyle name="_VC 6.15.06 update on 06GRC power costs.xls Chart 3_4 31 Regulatory Assets and Liabilities  7 06- Exhibit D" xfId="311"/>
    <cellStyle name="_VC 6.15.06 update on 06GRC power costs.xls Chart 3_4 31 Regulatory Assets and Liabilities  7 06- Exhibit D 2" xfId="4241"/>
    <cellStyle name="_VC 6.15.06 update on 06GRC power costs.xls Chart 3_4 31 Regulatory Assets and Liabilities  7 06- Exhibit D_DEM-WP(C) ENERG10C--ctn Mid-C_042010 2010GRC" xfId="4242"/>
    <cellStyle name="_VC 6.15.06 update on 06GRC power costs.xls Chart 3_4 31 Regulatory Assets and Liabilities  7 06- Exhibit D_NIM Summary" xfId="4243"/>
    <cellStyle name="_VC 6.15.06 update on 06GRC power costs.xls Chart 3_4 31 Regulatory Assets and Liabilities  7 06- Exhibit D_NIM Summary 2" xfId="4244"/>
    <cellStyle name="_VC 6.15.06 update on 06GRC power costs.xls Chart 3_4 31 Regulatory Assets and Liabilities  7 06- Exhibit D_NIM Summary_DEM-WP(C) ENERG10C--ctn Mid-C_042010 2010GRC" xfId="4245"/>
    <cellStyle name="_VC 6.15.06 update on 06GRC power costs.xls Chart 3_4 31E Reg Asset  Liab and EXH D" xfId="4246"/>
    <cellStyle name="_VC 6.15.06 update on 06GRC power costs.xls Chart 3_4 31E Reg Asset  Liab and EXH D _ Aug 10 Filing (2)" xfId="4247"/>
    <cellStyle name="_VC 6.15.06 update on 06GRC power costs.xls Chart 3_4 31E Reg Asset  Liab and EXH D _ Aug 10 Filing (2) 2" xfId="4248"/>
    <cellStyle name="_VC 6.15.06 update on 06GRC power costs.xls Chart 3_4 31E Reg Asset  Liab and EXH D 2" xfId="4249"/>
    <cellStyle name="_VC 6.15.06 update on 06GRC power costs.xls Chart 3_4 31E Reg Asset  Liab and EXH D 3" xfId="4250"/>
    <cellStyle name="_VC 6.15.06 update on 06GRC power costs.xls Chart 3_4 32 Regulatory Assets and Liabilities  7 06- Exhibit D" xfId="312"/>
    <cellStyle name="_VC 6.15.06 update on 06GRC power costs.xls Chart 3_4 32 Regulatory Assets and Liabilities  7 06- Exhibit D 2" xfId="4251"/>
    <cellStyle name="_VC 6.15.06 update on 06GRC power costs.xls Chart 3_4 32 Regulatory Assets and Liabilities  7 06- Exhibit D_DEM-WP(C) ENERG10C--ctn Mid-C_042010 2010GRC" xfId="4252"/>
    <cellStyle name="_VC 6.15.06 update on 06GRC power costs.xls Chart 3_4 32 Regulatory Assets and Liabilities  7 06- Exhibit D_NIM Summary" xfId="4253"/>
    <cellStyle name="_VC 6.15.06 update on 06GRC power costs.xls Chart 3_4 32 Regulatory Assets and Liabilities  7 06- Exhibit D_NIM Summary 2" xfId="4254"/>
    <cellStyle name="_VC 6.15.06 update on 06GRC power costs.xls Chart 3_4 32 Regulatory Assets and Liabilities  7 06- Exhibit D_NIM Summary_DEM-WP(C) ENERG10C--ctn Mid-C_042010 2010GRC" xfId="4255"/>
    <cellStyle name="_VC 6.15.06 update on 06GRC power costs.xls Chart 3_AURORA Total New" xfId="4256"/>
    <cellStyle name="_VC 6.15.06 update on 06GRC power costs.xls Chart 3_AURORA Total New 2" xfId="4257"/>
    <cellStyle name="_VC 6.15.06 update on 06GRC power costs.xls Chart 3_Book2" xfId="313"/>
    <cellStyle name="_VC 6.15.06 update on 06GRC power costs.xls Chart 3_Book2 2" xfId="4258"/>
    <cellStyle name="_VC 6.15.06 update on 06GRC power costs.xls Chart 3_Book2_Adj Bench DR 3 for Initial Briefs (Electric)" xfId="4259"/>
    <cellStyle name="_VC 6.15.06 update on 06GRC power costs.xls Chart 3_Book2_Adj Bench DR 3 for Initial Briefs (Electric) 2" xfId="4260"/>
    <cellStyle name="_VC 6.15.06 update on 06GRC power costs.xls Chart 3_Book2_Adj Bench DR 3 for Initial Briefs (Electric)_DEM-WP(C) ENERG10C--ctn Mid-C_042010 2010GRC" xfId="4261"/>
    <cellStyle name="_VC 6.15.06 update on 06GRC power costs.xls Chart 3_Book2_DEM-WP(C) ENERG10C--ctn Mid-C_042010 2010GRC" xfId="4262"/>
    <cellStyle name="_VC 6.15.06 update on 06GRC power costs.xls Chart 3_Book2_Electric Rev Req Model (2009 GRC) Rebuttal" xfId="4263"/>
    <cellStyle name="_VC 6.15.06 update on 06GRC power costs.xls Chart 3_Book2_Electric Rev Req Model (2009 GRC) Rebuttal REmoval of New  WH Solar AdjustMI" xfId="4264"/>
    <cellStyle name="_VC 6.15.06 update on 06GRC power costs.xls Chart 3_Book2_Electric Rev Req Model (2009 GRC) Rebuttal REmoval of New  WH Solar AdjustMI 2" xfId="4265"/>
    <cellStyle name="_VC 6.15.06 update on 06GRC power costs.xls Chart 3_Book2_Electric Rev Req Model (2009 GRC) Rebuttal REmoval of New  WH Solar AdjustMI_DEM-WP(C) ENERG10C--ctn Mid-C_042010 2010GRC" xfId="4266"/>
    <cellStyle name="_VC 6.15.06 update on 06GRC power costs.xls Chart 3_Book2_Electric Rev Req Model (2009 GRC) Revised 01-18-2010" xfId="4267"/>
    <cellStyle name="_VC 6.15.06 update on 06GRC power costs.xls Chart 3_Book2_Electric Rev Req Model (2009 GRC) Revised 01-18-2010 2" xfId="4268"/>
    <cellStyle name="_VC 6.15.06 update on 06GRC power costs.xls Chart 3_Book2_Electric Rev Req Model (2009 GRC) Revised 01-18-2010_DEM-WP(C) ENERG10C--ctn Mid-C_042010 2010GRC" xfId="4269"/>
    <cellStyle name="_VC 6.15.06 update on 06GRC power costs.xls Chart 3_Book2_Final Order Electric EXHIBIT A-1" xfId="4270"/>
    <cellStyle name="_VC 6.15.06 update on 06GRC power costs.xls Chart 3_Book4" xfId="314"/>
    <cellStyle name="_VC 6.15.06 update on 06GRC power costs.xls Chart 3_Book4 2" xfId="4271"/>
    <cellStyle name="_VC 6.15.06 update on 06GRC power costs.xls Chart 3_Book4_DEM-WP(C) ENERG10C--ctn Mid-C_042010 2010GRC" xfId="4272"/>
    <cellStyle name="_VC 6.15.06 update on 06GRC power costs.xls Chart 3_Book9" xfId="315"/>
    <cellStyle name="_VC 6.15.06 update on 06GRC power costs.xls Chart 3_Book9 2" xfId="4273"/>
    <cellStyle name="_VC 6.15.06 update on 06GRC power costs.xls Chart 3_Book9_DEM-WP(C) ENERG10C--ctn Mid-C_042010 2010GRC" xfId="4274"/>
    <cellStyle name="_VC 6.15.06 update on 06GRC power costs.xls Chart 3_Chelan PUD Power Costs (8-10)" xfId="4275"/>
    <cellStyle name="_VC 6.15.06 update on 06GRC power costs.xls Chart 3_DEM-WP(C) Chelan Power Costs" xfId="4276"/>
    <cellStyle name="_VC 6.15.06 update on 06GRC power costs.xls Chart 3_DEM-WP(C) Chelan Power Costs 2" xfId="4277"/>
    <cellStyle name="_VC 6.15.06 update on 06GRC power costs.xls Chart 3_DEM-WP(C) ENERG10C--ctn Mid-C_042010 2010GRC" xfId="4278"/>
    <cellStyle name="_VC 6.15.06 update on 06GRC power costs.xls Chart 3_DEM-WP(C) Gas Transport 2010GRC" xfId="4279"/>
    <cellStyle name="_VC 6.15.06 update on 06GRC power costs.xls Chart 3_DEM-WP(C) Gas Transport 2010GRC 2" xfId="4280"/>
    <cellStyle name="_VC 6.15.06 update on 06GRC power costs.xls Chart 3_NIM Summary" xfId="4281"/>
    <cellStyle name="_VC 6.15.06 update on 06GRC power costs.xls Chart 3_NIM Summary 09GRC" xfId="4282"/>
    <cellStyle name="_VC 6.15.06 update on 06GRC power costs.xls Chart 3_NIM Summary 09GRC 2" xfId="4283"/>
    <cellStyle name="_VC 6.15.06 update on 06GRC power costs.xls Chart 3_NIM Summary 09GRC_DEM-WP(C) ENERG10C--ctn Mid-C_042010 2010GRC" xfId="4284"/>
    <cellStyle name="_VC 6.15.06 update on 06GRC power costs.xls Chart 3_NIM Summary 2" xfId="4285"/>
    <cellStyle name="_VC 6.15.06 update on 06GRC power costs.xls Chart 3_NIM Summary 3" xfId="4286"/>
    <cellStyle name="_VC 6.15.06 update on 06GRC power costs.xls Chart 3_NIM Summary 4" xfId="4287"/>
    <cellStyle name="_VC 6.15.06 update on 06GRC power costs.xls Chart 3_NIM Summary 5" xfId="4288"/>
    <cellStyle name="_VC 6.15.06 update on 06GRC power costs.xls Chart 3_NIM Summary 6" xfId="4289"/>
    <cellStyle name="_VC 6.15.06 update on 06GRC power costs.xls Chart 3_NIM Summary 7" xfId="4290"/>
    <cellStyle name="_VC 6.15.06 update on 06GRC power costs.xls Chart 3_NIM Summary 8" xfId="4291"/>
    <cellStyle name="_VC 6.15.06 update on 06GRC power costs.xls Chart 3_NIM Summary 9" xfId="4292"/>
    <cellStyle name="_VC 6.15.06 update on 06GRC power costs.xls Chart 3_NIM Summary_DEM-WP(C) ENERG10C--ctn Mid-C_042010 2010GRC" xfId="4293"/>
    <cellStyle name="_VC 6.15.06 update on 06GRC power costs.xls Chart 3_PCA 9 -  Exhibit D April 2010 (3)" xfId="4294"/>
    <cellStyle name="_VC 6.15.06 update on 06GRC power costs.xls Chart 3_PCA 9 -  Exhibit D April 2010 (3) 2" xfId="4295"/>
    <cellStyle name="_VC 6.15.06 update on 06GRC power costs.xls Chart 3_PCA 9 -  Exhibit D April 2010 (3)_DEM-WP(C) ENERG10C--ctn Mid-C_042010 2010GRC" xfId="4296"/>
    <cellStyle name="_VC 6.15.06 update on 06GRC power costs.xls Chart 3_Power Costs - Comparison bx Rbtl-Staff-Jt-PC" xfId="316"/>
    <cellStyle name="_VC 6.15.06 update on 06GRC power costs.xls Chart 3_Power Costs - Comparison bx Rbtl-Staff-Jt-PC 2" xfId="4297"/>
    <cellStyle name="_VC 6.15.06 update on 06GRC power costs.xls Chart 3_Power Costs - Comparison bx Rbtl-Staff-Jt-PC_Adj Bench DR 3 for Initial Briefs (Electric)" xfId="4298"/>
    <cellStyle name="_VC 6.15.06 update on 06GRC power costs.xls Chart 3_Power Costs - Comparison bx Rbtl-Staff-Jt-PC_Adj Bench DR 3 for Initial Briefs (Electric) 2" xfId="4299"/>
    <cellStyle name="_VC 6.15.06 update on 06GRC power costs.xls Chart 3_Power Costs - Comparison bx Rbtl-Staff-Jt-PC_Adj Bench DR 3 for Initial Briefs (Electric)_DEM-WP(C) ENERG10C--ctn Mid-C_042010 2010GRC" xfId="4300"/>
    <cellStyle name="_VC 6.15.06 update on 06GRC power costs.xls Chart 3_Power Costs - Comparison bx Rbtl-Staff-Jt-PC_DEM-WP(C) ENERG10C--ctn Mid-C_042010 2010GRC" xfId="4301"/>
    <cellStyle name="_VC 6.15.06 update on 06GRC power costs.xls Chart 3_Power Costs - Comparison bx Rbtl-Staff-Jt-PC_Electric Rev Req Model (2009 GRC) Rebuttal" xfId="4302"/>
    <cellStyle name="_VC 6.15.06 update on 06GRC power costs.xls Chart 3_Power Costs - Comparison bx Rbtl-Staff-Jt-PC_Electric Rev Req Model (2009 GRC) Rebuttal REmoval of New  WH Solar AdjustMI" xfId="4303"/>
    <cellStyle name="_VC 6.15.06 update on 06GRC power costs.xls Chart 3_Power Costs - Comparison bx Rbtl-Staff-Jt-PC_Electric Rev Req Model (2009 GRC) Rebuttal REmoval of New  WH Solar AdjustMI 2" xfId="4304"/>
    <cellStyle name="_VC 6.15.06 update on 06GRC power costs.xls Chart 3_Power Costs - Comparison bx Rbtl-Staff-Jt-PC_Electric Rev Req Model (2009 GRC) Rebuttal REmoval of New  WH Solar AdjustMI_DEM-WP(C) ENERG10C--ctn Mid-C_042010 2010GRC" xfId="4305"/>
    <cellStyle name="_VC 6.15.06 update on 06GRC power costs.xls Chart 3_Power Costs - Comparison bx Rbtl-Staff-Jt-PC_Electric Rev Req Model (2009 GRC) Revised 01-18-2010" xfId="4306"/>
    <cellStyle name="_VC 6.15.06 update on 06GRC power costs.xls Chart 3_Power Costs - Comparison bx Rbtl-Staff-Jt-PC_Electric Rev Req Model (2009 GRC) Revised 01-18-2010 2" xfId="4307"/>
    <cellStyle name="_VC 6.15.06 update on 06GRC power costs.xls Chart 3_Power Costs - Comparison bx Rbtl-Staff-Jt-PC_Electric Rev Req Model (2009 GRC) Revised 01-18-2010_DEM-WP(C) ENERG10C--ctn Mid-C_042010 2010GRC" xfId="4308"/>
    <cellStyle name="_VC 6.15.06 update on 06GRC power costs.xls Chart 3_Power Costs - Comparison bx Rbtl-Staff-Jt-PC_Final Order Electric EXHIBIT A-1" xfId="4309"/>
    <cellStyle name="_VC 6.15.06 update on 06GRC power costs.xls Chart 3_Rebuttal Power Costs" xfId="317"/>
    <cellStyle name="_VC 6.15.06 update on 06GRC power costs.xls Chart 3_Rebuttal Power Costs 2" xfId="4310"/>
    <cellStyle name="_VC 6.15.06 update on 06GRC power costs.xls Chart 3_Rebuttal Power Costs_Adj Bench DR 3 for Initial Briefs (Electric)" xfId="4311"/>
    <cellStyle name="_VC 6.15.06 update on 06GRC power costs.xls Chart 3_Rebuttal Power Costs_Adj Bench DR 3 for Initial Briefs (Electric) 2" xfId="4312"/>
    <cellStyle name="_VC 6.15.06 update on 06GRC power costs.xls Chart 3_Rebuttal Power Costs_Adj Bench DR 3 for Initial Briefs (Electric)_DEM-WP(C) ENERG10C--ctn Mid-C_042010 2010GRC" xfId="4313"/>
    <cellStyle name="_VC 6.15.06 update on 06GRC power costs.xls Chart 3_Rebuttal Power Costs_DEM-WP(C) ENERG10C--ctn Mid-C_042010 2010GRC" xfId="4314"/>
    <cellStyle name="_VC 6.15.06 update on 06GRC power costs.xls Chart 3_Rebuttal Power Costs_Electric Rev Req Model (2009 GRC) Rebuttal" xfId="4315"/>
    <cellStyle name="_VC 6.15.06 update on 06GRC power costs.xls Chart 3_Rebuttal Power Costs_Electric Rev Req Model (2009 GRC) Rebuttal REmoval of New  WH Solar AdjustMI" xfId="4316"/>
    <cellStyle name="_VC 6.15.06 update on 06GRC power costs.xls Chart 3_Rebuttal Power Costs_Electric Rev Req Model (2009 GRC) Rebuttal REmoval of New  WH Solar AdjustMI 2" xfId="4317"/>
    <cellStyle name="_VC 6.15.06 update on 06GRC power costs.xls Chart 3_Rebuttal Power Costs_Electric Rev Req Model (2009 GRC) Rebuttal REmoval of New  WH Solar AdjustMI_DEM-WP(C) ENERG10C--ctn Mid-C_042010 2010GRC" xfId="4318"/>
    <cellStyle name="_VC 6.15.06 update on 06GRC power costs.xls Chart 3_Rebuttal Power Costs_Electric Rev Req Model (2009 GRC) Revised 01-18-2010" xfId="4319"/>
    <cellStyle name="_VC 6.15.06 update on 06GRC power costs.xls Chart 3_Rebuttal Power Costs_Electric Rev Req Model (2009 GRC) Revised 01-18-2010 2" xfId="4320"/>
    <cellStyle name="_VC 6.15.06 update on 06GRC power costs.xls Chart 3_Rebuttal Power Costs_Electric Rev Req Model (2009 GRC) Revised 01-18-2010_DEM-WP(C) ENERG10C--ctn Mid-C_042010 2010GRC" xfId="4321"/>
    <cellStyle name="_VC 6.15.06 update on 06GRC power costs.xls Chart 3_Rebuttal Power Costs_Final Order Electric EXHIBIT A-1" xfId="4322"/>
    <cellStyle name="_VC 6.15.06 update on 06GRC power costs.xls Chart 3_Wind Integration 10GRC" xfId="4323"/>
    <cellStyle name="_VC 6.15.06 update on 06GRC power costs.xls Chart 3_Wind Integration 10GRC 2" xfId="4324"/>
    <cellStyle name="_VC 6.15.06 update on 06GRC power costs.xls Chart 3_Wind Integration 10GRC_DEM-WP(C) ENERG10C--ctn Mid-C_042010 2010GRC" xfId="4325"/>
    <cellStyle name="_VC Mid C Generation-ctn Mid-C_011209" xfId="4326"/>
    <cellStyle name="_VC Mid C Generation-ctn Mid-C_011209 2" xfId="4327"/>
    <cellStyle name="_VC Mid C Generation-ctn Mid-C_011209 2 2" xfId="4328"/>
    <cellStyle name="_Worksheet" xfId="4329"/>
    <cellStyle name="_Worksheet 2" xfId="4330"/>
    <cellStyle name="_Worksheet 2 2" xfId="4331"/>
    <cellStyle name="_Worksheet 3" xfId="4332"/>
    <cellStyle name="_Worksheet 4" xfId="4333"/>
    <cellStyle name="_Worksheet 4 2" xfId="4334"/>
    <cellStyle name="_Worksheet_Chelan PUD Power Costs (8-10)" xfId="4335"/>
    <cellStyle name="_Worksheet_DEM-WP(C) Chelan Power Costs" xfId="4336"/>
    <cellStyle name="_Worksheet_DEM-WP(C) Chelan Power Costs 2" xfId="4337"/>
    <cellStyle name="_Worksheet_DEM-WP(C) ENERG10C--ctn Mid-C_042010 2010GRC" xfId="4338"/>
    <cellStyle name="_Worksheet_DEM-WP(C) Gas Transport 2010GRC" xfId="4339"/>
    <cellStyle name="_Worksheet_DEM-WP(C) Gas Transport 2010GRC 2" xfId="4340"/>
    <cellStyle name="_Worksheet_NIM Summary" xfId="4341"/>
    <cellStyle name="_Worksheet_NIM Summary 2" xfId="4342"/>
    <cellStyle name="_Worksheet_NIM Summary_DEM-WP(C) ENERG10C--ctn Mid-C_042010 2010GRC" xfId="4343"/>
    <cellStyle name="_Worksheet_Transmission Workbook for May BOD" xfId="4344"/>
    <cellStyle name="_Worksheet_Transmission Workbook for May BOD 2" xfId="4345"/>
    <cellStyle name="_Worksheet_Transmission Workbook for May BOD_DEM-WP(C) ENERG10C--ctn Mid-C_042010 2010GRC" xfId="4346"/>
    <cellStyle name="_Worksheet_Wind Integration 10GRC" xfId="4347"/>
    <cellStyle name="_Worksheet_Wind Integration 10GRC 2" xfId="4348"/>
    <cellStyle name="_Worksheet_Wind Integration 10GRC_DEM-WP(C) ENERG10C--ctn Mid-C_042010 2010GRC" xfId="4349"/>
    <cellStyle name="0,0_x000d__x000a_NA_x000d__x000a_" xfId="318"/>
    <cellStyle name="14BLIN - Style8" xfId="4350"/>
    <cellStyle name="14-BT - Style1" xfId="4351"/>
    <cellStyle name="20% - Accent1 10" xfId="4352"/>
    <cellStyle name="20% - Accent1 11" xfId="4353"/>
    <cellStyle name="20% - Accent1 2" xfId="319"/>
    <cellStyle name="20% - Accent1 2 2" xfId="320"/>
    <cellStyle name="20% - Accent1 2 2 2" xfId="4354"/>
    <cellStyle name="20% - Accent1 2 2 2 2" xfId="4355"/>
    <cellStyle name="20% - Accent1 2 2 2 3" xfId="4356"/>
    <cellStyle name="20% - Accent1 2 2 3" xfId="4357"/>
    <cellStyle name="20% - Accent1 2 3" xfId="4358"/>
    <cellStyle name="20% - Accent1 2 3 2" xfId="4359"/>
    <cellStyle name="20% - Accent1 2 3 2 2" xfId="4360"/>
    <cellStyle name="20% - Accent1 2 3 2 3" xfId="4361"/>
    <cellStyle name="20% - Accent1 2 3 3" xfId="4362"/>
    <cellStyle name="20% - Accent1 2 3 4" xfId="4363"/>
    <cellStyle name="20% - Accent1 2 4" xfId="4364"/>
    <cellStyle name="20% - Accent1 2 4 2" xfId="4365"/>
    <cellStyle name="20% - Accent1 2 4 3" xfId="4366"/>
    <cellStyle name="20% - Accent1 2 4 4" xfId="4367"/>
    <cellStyle name="20% - Accent1 2 5" xfId="4368"/>
    <cellStyle name="20% - Accent1 2_2009 GRC Compl Filing - Exhibit D" xfId="4369"/>
    <cellStyle name="20% - Accent1 3" xfId="321"/>
    <cellStyle name="20% - Accent1 3 2" xfId="4370"/>
    <cellStyle name="20% - Accent1 3 2 2" xfId="4371"/>
    <cellStyle name="20% - Accent1 3 2 3" xfId="4372"/>
    <cellStyle name="20% - Accent1 3 3" xfId="4373"/>
    <cellStyle name="20% - Accent1 3 4" xfId="4374"/>
    <cellStyle name="20% - Accent1 3 5" xfId="4375"/>
    <cellStyle name="20% - Accent1 4" xfId="4376"/>
    <cellStyle name="20% - Accent1 4 2" xfId="4377"/>
    <cellStyle name="20% - Accent1 4 2 2" xfId="4378"/>
    <cellStyle name="20% - Accent1 4 3" xfId="4379"/>
    <cellStyle name="20% - Accent1 5" xfId="4380"/>
    <cellStyle name="20% - Accent1 5 2" xfId="4381"/>
    <cellStyle name="20% - Accent1 6" xfId="4382"/>
    <cellStyle name="20% - Accent1 6 2" xfId="4383"/>
    <cellStyle name="20% - Accent1 7" xfId="4384"/>
    <cellStyle name="20% - Accent1 8" xfId="4385"/>
    <cellStyle name="20% - Accent1 9" xfId="4386"/>
    <cellStyle name="20% - Accent2 10" xfId="4387"/>
    <cellStyle name="20% - Accent2 11" xfId="4388"/>
    <cellStyle name="20% - Accent2 2" xfId="322"/>
    <cellStyle name="20% - Accent2 2 2" xfId="323"/>
    <cellStyle name="20% - Accent2 2 2 2" xfId="4389"/>
    <cellStyle name="20% - Accent2 2 2 2 2" xfId="4390"/>
    <cellStyle name="20% - Accent2 2 2 2 3" xfId="4391"/>
    <cellStyle name="20% - Accent2 2 2 3" xfId="4392"/>
    <cellStyle name="20% - Accent2 2 3" xfId="4393"/>
    <cellStyle name="20% - Accent2 2 3 2" xfId="4394"/>
    <cellStyle name="20% - Accent2 2 3 2 2" xfId="4395"/>
    <cellStyle name="20% - Accent2 2 3 2 3" xfId="4396"/>
    <cellStyle name="20% - Accent2 2 3 3" xfId="4397"/>
    <cellStyle name="20% - Accent2 2 3 4" xfId="4398"/>
    <cellStyle name="20% - Accent2 2 4" xfId="4399"/>
    <cellStyle name="20% - Accent2 2 4 2" xfId="4400"/>
    <cellStyle name="20% - Accent2 2 4 3" xfId="4401"/>
    <cellStyle name="20% - Accent2 2 4 4" xfId="4402"/>
    <cellStyle name="20% - Accent2 2 5" xfId="4403"/>
    <cellStyle name="20% - Accent2 2_2009 GRC Compl Filing - Exhibit D" xfId="4404"/>
    <cellStyle name="20% - Accent2 3" xfId="324"/>
    <cellStyle name="20% - Accent2 3 2" xfId="4405"/>
    <cellStyle name="20% - Accent2 3 2 2" xfId="4406"/>
    <cellStyle name="20% - Accent2 3 2 3" xfId="4407"/>
    <cellStyle name="20% - Accent2 3 3" xfId="4408"/>
    <cellStyle name="20% - Accent2 3 4" xfId="4409"/>
    <cellStyle name="20% - Accent2 3 5" xfId="4410"/>
    <cellStyle name="20% - Accent2 4" xfId="4411"/>
    <cellStyle name="20% - Accent2 4 2" xfId="4412"/>
    <cellStyle name="20% - Accent2 4 2 2" xfId="4413"/>
    <cellStyle name="20% - Accent2 4 3" xfId="4414"/>
    <cellStyle name="20% - Accent2 5" xfId="4415"/>
    <cellStyle name="20% - Accent2 5 2" xfId="4416"/>
    <cellStyle name="20% - Accent2 6" xfId="4417"/>
    <cellStyle name="20% - Accent2 6 2" xfId="4418"/>
    <cellStyle name="20% - Accent2 7" xfId="4419"/>
    <cellStyle name="20% - Accent2 8" xfId="4420"/>
    <cellStyle name="20% - Accent2 9" xfId="4421"/>
    <cellStyle name="20% - Accent3 10" xfId="4422"/>
    <cellStyle name="20% - Accent3 11" xfId="4423"/>
    <cellStyle name="20% - Accent3 2" xfId="325"/>
    <cellStyle name="20% - Accent3 2 2" xfId="326"/>
    <cellStyle name="20% - Accent3 2 2 2" xfId="4424"/>
    <cellStyle name="20% - Accent3 2 2 2 2" xfId="4425"/>
    <cellStyle name="20% - Accent3 2 2 2 3" xfId="4426"/>
    <cellStyle name="20% - Accent3 2 2 3" xfId="4427"/>
    <cellStyle name="20% - Accent3 2 3" xfId="4428"/>
    <cellStyle name="20% - Accent3 2 3 2" xfId="4429"/>
    <cellStyle name="20% - Accent3 2 3 2 2" xfId="4430"/>
    <cellStyle name="20% - Accent3 2 3 2 3" xfId="4431"/>
    <cellStyle name="20% - Accent3 2 3 3" xfId="4432"/>
    <cellStyle name="20% - Accent3 2 3 4" xfId="4433"/>
    <cellStyle name="20% - Accent3 2 4" xfId="4434"/>
    <cellStyle name="20% - Accent3 2 4 2" xfId="4435"/>
    <cellStyle name="20% - Accent3 2 4 3" xfId="4436"/>
    <cellStyle name="20% - Accent3 2 4 4" xfId="4437"/>
    <cellStyle name="20% - Accent3 2 5" xfId="4438"/>
    <cellStyle name="20% - Accent3 2_2009 GRC Compl Filing - Exhibit D" xfId="4439"/>
    <cellStyle name="20% - Accent3 3" xfId="327"/>
    <cellStyle name="20% - Accent3 3 2" xfId="4440"/>
    <cellStyle name="20% - Accent3 3 2 2" xfId="4441"/>
    <cellStyle name="20% - Accent3 3 2 3" xfId="4442"/>
    <cellStyle name="20% - Accent3 3 3" xfId="4443"/>
    <cellStyle name="20% - Accent3 3 4" xfId="4444"/>
    <cellStyle name="20% - Accent3 3 5" xfId="4445"/>
    <cellStyle name="20% - Accent3 4" xfId="4446"/>
    <cellStyle name="20% - Accent3 4 2" xfId="4447"/>
    <cellStyle name="20% - Accent3 4 2 2" xfId="4448"/>
    <cellStyle name="20% - Accent3 4 3" xfId="4449"/>
    <cellStyle name="20% - Accent3 5" xfId="4450"/>
    <cellStyle name="20% - Accent3 5 2" xfId="4451"/>
    <cellStyle name="20% - Accent3 6" xfId="4452"/>
    <cellStyle name="20% - Accent3 6 2" xfId="4453"/>
    <cellStyle name="20% - Accent3 7" xfId="4454"/>
    <cellStyle name="20% - Accent3 8" xfId="4455"/>
    <cellStyle name="20% - Accent3 9" xfId="4456"/>
    <cellStyle name="20% - Accent4 10" xfId="4457"/>
    <cellStyle name="20% - Accent4 11" xfId="4458"/>
    <cellStyle name="20% - Accent4 2" xfId="328"/>
    <cellStyle name="20% - Accent4 2 2" xfId="329"/>
    <cellStyle name="20% - Accent4 2 2 2" xfId="4459"/>
    <cellStyle name="20% - Accent4 2 2 2 2" xfId="4460"/>
    <cellStyle name="20% - Accent4 2 2 2 3" xfId="4461"/>
    <cellStyle name="20% - Accent4 2 2 3" xfId="4462"/>
    <cellStyle name="20% - Accent4 2 3" xfId="4463"/>
    <cellStyle name="20% - Accent4 2 3 2" xfId="4464"/>
    <cellStyle name="20% - Accent4 2 3 2 2" xfId="4465"/>
    <cellStyle name="20% - Accent4 2 3 2 3" xfId="4466"/>
    <cellStyle name="20% - Accent4 2 3 3" xfId="4467"/>
    <cellStyle name="20% - Accent4 2 3 4" xfId="4468"/>
    <cellStyle name="20% - Accent4 2 4" xfId="4469"/>
    <cellStyle name="20% - Accent4 2 4 2" xfId="4470"/>
    <cellStyle name="20% - Accent4 2 4 3" xfId="4471"/>
    <cellStyle name="20% - Accent4 2 4 4" xfId="4472"/>
    <cellStyle name="20% - Accent4 2 5" xfId="4473"/>
    <cellStyle name="20% - Accent4 2_2009 GRC Compl Filing - Exhibit D" xfId="4474"/>
    <cellStyle name="20% - Accent4 3" xfId="330"/>
    <cellStyle name="20% - Accent4 3 2" xfId="4475"/>
    <cellStyle name="20% - Accent4 3 2 2" xfId="4476"/>
    <cellStyle name="20% - Accent4 3 2 3" xfId="4477"/>
    <cellStyle name="20% - Accent4 3 3" xfId="4478"/>
    <cellStyle name="20% - Accent4 3 4" xfId="4479"/>
    <cellStyle name="20% - Accent4 3 5" xfId="4480"/>
    <cellStyle name="20% - Accent4 4" xfId="4481"/>
    <cellStyle name="20% - Accent4 4 2" xfId="4482"/>
    <cellStyle name="20% - Accent4 4 2 2" xfId="4483"/>
    <cellStyle name="20% - Accent4 4 3" xfId="4484"/>
    <cellStyle name="20% - Accent4 5" xfId="4485"/>
    <cellStyle name="20% - Accent4 5 2" xfId="4486"/>
    <cellStyle name="20% - Accent4 6" xfId="4487"/>
    <cellStyle name="20% - Accent4 6 2" xfId="4488"/>
    <cellStyle name="20% - Accent4 7" xfId="4489"/>
    <cellStyle name="20% - Accent4 8" xfId="4490"/>
    <cellStyle name="20% - Accent4 9" xfId="4491"/>
    <cellStyle name="20% - Accent5 10" xfId="4492"/>
    <cellStyle name="20% - Accent5 11" xfId="4493"/>
    <cellStyle name="20% - Accent5 2" xfId="331"/>
    <cellStyle name="20% - Accent5 2 2" xfId="332"/>
    <cellStyle name="20% - Accent5 2 2 2" xfId="4494"/>
    <cellStyle name="20% - Accent5 2 2 2 2" xfId="4495"/>
    <cellStyle name="20% - Accent5 2 2 2 3" xfId="4496"/>
    <cellStyle name="20% - Accent5 2 2 3" xfId="4497"/>
    <cellStyle name="20% - Accent5 2 3" xfId="4498"/>
    <cellStyle name="20% - Accent5 2 3 2" xfId="4499"/>
    <cellStyle name="20% - Accent5 2 3 2 2" xfId="4500"/>
    <cellStyle name="20% - Accent5 2 3 2 3" xfId="4501"/>
    <cellStyle name="20% - Accent5 2 3 3" xfId="4502"/>
    <cellStyle name="20% - Accent5 2 3 4" xfId="4503"/>
    <cellStyle name="20% - Accent5 2 4" xfId="4504"/>
    <cellStyle name="20% - Accent5 2 4 2" xfId="4505"/>
    <cellStyle name="20% - Accent5 2 4 3" xfId="4506"/>
    <cellStyle name="20% - Accent5 2 5" xfId="4507"/>
    <cellStyle name="20% - Accent5 2_2009 GRC Compl Filing - Exhibit D" xfId="4508"/>
    <cellStyle name="20% - Accent5 3" xfId="333"/>
    <cellStyle name="20% - Accent5 3 2" xfId="4509"/>
    <cellStyle name="20% - Accent5 3 2 2" xfId="4510"/>
    <cellStyle name="20% - Accent5 3 2 3" xfId="4511"/>
    <cellStyle name="20% - Accent5 3 3" xfId="4512"/>
    <cellStyle name="20% - Accent5 3 4" xfId="4513"/>
    <cellStyle name="20% - Accent5 3 5" xfId="4514"/>
    <cellStyle name="20% - Accent5 4" xfId="4515"/>
    <cellStyle name="20% - Accent5 4 2" xfId="4516"/>
    <cellStyle name="20% - Accent5 4 2 2" xfId="4517"/>
    <cellStyle name="20% - Accent5 4 3" xfId="4518"/>
    <cellStyle name="20% - Accent5 5" xfId="4519"/>
    <cellStyle name="20% - Accent5 5 2" xfId="4520"/>
    <cellStyle name="20% - Accent5 6" xfId="4521"/>
    <cellStyle name="20% - Accent5 6 2" xfId="4522"/>
    <cellStyle name="20% - Accent5 7" xfId="4523"/>
    <cellStyle name="20% - Accent5 8" xfId="4524"/>
    <cellStyle name="20% - Accent5 9" xfId="4525"/>
    <cellStyle name="20% - Accent6 10" xfId="4526"/>
    <cellStyle name="20% - Accent6 11" xfId="4527"/>
    <cellStyle name="20% - Accent6 2" xfId="334"/>
    <cellStyle name="20% - Accent6 2 2" xfId="335"/>
    <cellStyle name="20% - Accent6 2 2 2" xfId="4528"/>
    <cellStyle name="20% - Accent6 2 2 2 2" xfId="4529"/>
    <cellStyle name="20% - Accent6 2 2 2 3" xfId="4530"/>
    <cellStyle name="20% - Accent6 2 2 3" xfId="4531"/>
    <cellStyle name="20% - Accent6 2 3" xfId="4532"/>
    <cellStyle name="20% - Accent6 2 3 2" xfId="4533"/>
    <cellStyle name="20% - Accent6 2 3 2 2" xfId="4534"/>
    <cellStyle name="20% - Accent6 2 3 2 3" xfId="4535"/>
    <cellStyle name="20% - Accent6 2 3 3" xfId="4536"/>
    <cellStyle name="20% - Accent6 2 3 4" xfId="4537"/>
    <cellStyle name="20% - Accent6 2 4" xfId="4538"/>
    <cellStyle name="20% - Accent6 2 4 2" xfId="4539"/>
    <cellStyle name="20% - Accent6 2 4 3" xfId="4540"/>
    <cellStyle name="20% - Accent6 2 5" xfId="4541"/>
    <cellStyle name="20% - Accent6 2_2009 GRC Compl Filing - Exhibit D" xfId="4542"/>
    <cellStyle name="20% - Accent6 3" xfId="336"/>
    <cellStyle name="20% - Accent6 3 2" xfId="4543"/>
    <cellStyle name="20% - Accent6 3 2 2" xfId="4544"/>
    <cellStyle name="20% - Accent6 3 2 3" xfId="4545"/>
    <cellStyle name="20% - Accent6 3 3" xfId="4546"/>
    <cellStyle name="20% - Accent6 3 4" xfId="4547"/>
    <cellStyle name="20% - Accent6 3 5" xfId="4548"/>
    <cellStyle name="20% - Accent6 4" xfId="4549"/>
    <cellStyle name="20% - Accent6 4 2" xfId="4550"/>
    <cellStyle name="20% - Accent6 4 2 2" xfId="4551"/>
    <cellStyle name="20% - Accent6 4 3" xfId="4552"/>
    <cellStyle name="20% - Accent6 5" xfId="4553"/>
    <cellStyle name="20% - Accent6 5 2" xfId="4554"/>
    <cellStyle name="20% - Accent6 6" xfId="4555"/>
    <cellStyle name="20% - Accent6 6 2" xfId="4556"/>
    <cellStyle name="20% - Accent6 7" xfId="4557"/>
    <cellStyle name="20% - Accent6 8" xfId="4558"/>
    <cellStyle name="20% - Accent6 9" xfId="4559"/>
    <cellStyle name="40% - Accent1 10" xfId="4560"/>
    <cellStyle name="40% - Accent1 11" xfId="4561"/>
    <cellStyle name="40% - Accent1 2" xfId="337"/>
    <cellStyle name="40% - Accent1 2 2" xfId="338"/>
    <cellStyle name="40% - Accent1 2 2 2" xfId="4562"/>
    <cellStyle name="40% - Accent1 2 2 2 2" xfId="4563"/>
    <cellStyle name="40% - Accent1 2 2 2 3" xfId="4564"/>
    <cellStyle name="40% - Accent1 2 2 3" xfId="4565"/>
    <cellStyle name="40% - Accent1 2 3" xfId="4566"/>
    <cellStyle name="40% - Accent1 2 3 2" xfId="4567"/>
    <cellStyle name="40% - Accent1 2 3 2 2" xfId="4568"/>
    <cellStyle name="40% - Accent1 2 3 2 3" xfId="4569"/>
    <cellStyle name="40% - Accent1 2 3 3" xfId="4570"/>
    <cellStyle name="40% - Accent1 2 3 4" xfId="4571"/>
    <cellStyle name="40% - Accent1 2 4" xfId="4572"/>
    <cellStyle name="40% - Accent1 2 4 2" xfId="4573"/>
    <cellStyle name="40% - Accent1 2 4 3" xfId="4574"/>
    <cellStyle name="40% - Accent1 2 4 4" xfId="4575"/>
    <cellStyle name="40% - Accent1 2 5" xfId="4576"/>
    <cellStyle name="40% - Accent1 2_2009 GRC Compl Filing - Exhibit D" xfId="4577"/>
    <cellStyle name="40% - Accent1 3" xfId="339"/>
    <cellStyle name="40% - Accent1 3 2" xfId="4578"/>
    <cellStyle name="40% - Accent1 3 2 2" xfId="4579"/>
    <cellStyle name="40% - Accent1 3 2 3" xfId="4580"/>
    <cellStyle name="40% - Accent1 3 3" xfId="4581"/>
    <cellStyle name="40% - Accent1 3 4" xfId="4582"/>
    <cellStyle name="40% - Accent1 3 5" xfId="4583"/>
    <cellStyle name="40% - Accent1 4" xfId="4584"/>
    <cellStyle name="40% - Accent1 4 2" xfId="4585"/>
    <cellStyle name="40% - Accent1 4 2 2" xfId="4586"/>
    <cellStyle name="40% - Accent1 4 3" xfId="4587"/>
    <cellStyle name="40% - Accent1 5" xfId="4588"/>
    <cellStyle name="40% - Accent1 5 2" xfId="4589"/>
    <cellStyle name="40% - Accent1 6" xfId="4590"/>
    <cellStyle name="40% - Accent1 6 2" xfId="4591"/>
    <cellStyle name="40% - Accent1 7" xfId="4592"/>
    <cellStyle name="40% - Accent1 8" xfId="4593"/>
    <cellStyle name="40% - Accent1 9" xfId="4594"/>
    <cellStyle name="40% - Accent2 10" xfId="4595"/>
    <cellStyle name="40% - Accent2 11" xfId="4596"/>
    <cellStyle name="40% - Accent2 2" xfId="340"/>
    <cellStyle name="40% - Accent2 2 2" xfId="341"/>
    <cellStyle name="40% - Accent2 2 2 2" xfId="4597"/>
    <cellStyle name="40% - Accent2 2 2 2 2" xfId="4598"/>
    <cellStyle name="40% - Accent2 2 2 2 3" xfId="4599"/>
    <cellStyle name="40% - Accent2 2 2 3" xfId="4600"/>
    <cellStyle name="40% - Accent2 2 3" xfId="4601"/>
    <cellStyle name="40% - Accent2 2 3 2" xfId="4602"/>
    <cellStyle name="40% - Accent2 2 3 2 2" xfId="4603"/>
    <cellStyle name="40% - Accent2 2 3 2 3" xfId="4604"/>
    <cellStyle name="40% - Accent2 2 3 3" xfId="4605"/>
    <cellStyle name="40% - Accent2 2 3 4" xfId="4606"/>
    <cellStyle name="40% - Accent2 2 4" xfId="4607"/>
    <cellStyle name="40% - Accent2 2 4 2" xfId="4608"/>
    <cellStyle name="40% - Accent2 2 4 3" xfId="4609"/>
    <cellStyle name="40% - Accent2 2 5" xfId="4610"/>
    <cellStyle name="40% - Accent2 2_2009 GRC Compl Filing - Exhibit D" xfId="4611"/>
    <cellStyle name="40% - Accent2 3" xfId="342"/>
    <cellStyle name="40% - Accent2 3 2" xfId="4612"/>
    <cellStyle name="40% - Accent2 3 2 2" xfId="4613"/>
    <cellStyle name="40% - Accent2 3 2 3" xfId="4614"/>
    <cellStyle name="40% - Accent2 3 3" xfId="4615"/>
    <cellStyle name="40% - Accent2 3 4" xfId="4616"/>
    <cellStyle name="40% - Accent2 3 5" xfId="4617"/>
    <cellStyle name="40% - Accent2 4" xfId="4618"/>
    <cellStyle name="40% - Accent2 4 2" xfId="4619"/>
    <cellStyle name="40% - Accent2 4 2 2" xfId="4620"/>
    <cellStyle name="40% - Accent2 4 3" xfId="4621"/>
    <cellStyle name="40% - Accent2 5" xfId="4622"/>
    <cellStyle name="40% - Accent2 5 2" xfId="4623"/>
    <cellStyle name="40% - Accent2 6" xfId="4624"/>
    <cellStyle name="40% - Accent2 6 2" xfId="4625"/>
    <cellStyle name="40% - Accent2 7" xfId="4626"/>
    <cellStyle name="40% - Accent2 8" xfId="4627"/>
    <cellStyle name="40% - Accent2 9" xfId="4628"/>
    <cellStyle name="40% - Accent3 10" xfId="4629"/>
    <cellStyle name="40% - Accent3 11" xfId="4630"/>
    <cellStyle name="40% - Accent3 2" xfId="343"/>
    <cellStyle name="40% - Accent3 2 2" xfId="344"/>
    <cellStyle name="40% - Accent3 2 2 2" xfId="4631"/>
    <cellStyle name="40% - Accent3 2 2 2 2" xfId="4632"/>
    <cellStyle name="40% - Accent3 2 2 2 3" xfId="4633"/>
    <cellStyle name="40% - Accent3 2 2 3" xfId="4634"/>
    <cellStyle name="40% - Accent3 2 3" xfId="4635"/>
    <cellStyle name="40% - Accent3 2 3 2" xfId="4636"/>
    <cellStyle name="40% - Accent3 2 3 2 2" xfId="4637"/>
    <cellStyle name="40% - Accent3 2 3 2 3" xfId="4638"/>
    <cellStyle name="40% - Accent3 2 3 3" xfId="4639"/>
    <cellStyle name="40% - Accent3 2 3 4" xfId="4640"/>
    <cellStyle name="40% - Accent3 2 4" xfId="4641"/>
    <cellStyle name="40% - Accent3 2 4 2" xfId="4642"/>
    <cellStyle name="40% - Accent3 2 4 3" xfId="4643"/>
    <cellStyle name="40% - Accent3 2 4 4" xfId="4644"/>
    <cellStyle name="40% - Accent3 2 5" xfId="4645"/>
    <cellStyle name="40% - Accent3 2_2009 GRC Compl Filing - Exhibit D" xfId="4646"/>
    <cellStyle name="40% - Accent3 3" xfId="345"/>
    <cellStyle name="40% - Accent3 3 2" xfId="4647"/>
    <cellStyle name="40% - Accent3 3 2 2" xfId="4648"/>
    <cellStyle name="40% - Accent3 3 2 3" xfId="4649"/>
    <cellStyle name="40% - Accent3 3 3" xfId="4650"/>
    <cellStyle name="40% - Accent3 3 4" xfId="4651"/>
    <cellStyle name="40% - Accent3 3 5" xfId="4652"/>
    <cellStyle name="40% - Accent3 4" xfId="4653"/>
    <cellStyle name="40% - Accent3 4 2" xfId="4654"/>
    <cellStyle name="40% - Accent3 4 2 2" xfId="4655"/>
    <cellStyle name="40% - Accent3 4 3" xfId="4656"/>
    <cellStyle name="40% - Accent3 5" xfId="4657"/>
    <cellStyle name="40% - Accent3 5 2" xfId="4658"/>
    <cellStyle name="40% - Accent3 6" xfId="4659"/>
    <cellStyle name="40% - Accent3 6 2" xfId="4660"/>
    <cellStyle name="40% - Accent3 7" xfId="4661"/>
    <cellStyle name="40% - Accent3 8" xfId="4662"/>
    <cellStyle name="40% - Accent3 9" xfId="4663"/>
    <cellStyle name="40% - Accent4 10" xfId="4664"/>
    <cellStyle name="40% - Accent4 11" xfId="4665"/>
    <cellStyle name="40% - Accent4 2" xfId="346"/>
    <cellStyle name="40% - Accent4 2 2" xfId="347"/>
    <cellStyle name="40% - Accent4 2 2 2" xfId="4666"/>
    <cellStyle name="40% - Accent4 2 2 2 2" xfId="4667"/>
    <cellStyle name="40% - Accent4 2 2 2 3" xfId="4668"/>
    <cellStyle name="40% - Accent4 2 2 3" xfId="4669"/>
    <cellStyle name="40% - Accent4 2 3" xfId="4670"/>
    <cellStyle name="40% - Accent4 2 3 2" xfId="4671"/>
    <cellStyle name="40% - Accent4 2 3 2 2" xfId="4672"/>
    <cellStyle name="40% - Accent4 2 3 2 3" xfId="4673"/>
    <cellStyle name="40% - Accent4 2 3 3" xfId="4674"/>
    <cellStyle name="40% - Accent4 2 3 4" xfId="4675"/>
    <cellStyle name="40% - Accent4 2 4" xfId="4676"/>
    <cellStyle name="40% - Accent4 2 4 2" xfId="4677"/>
    <cellStyle name="40% - Accent4 2 4 3" xfId="4678"/>
    <cellStyle name="40% - Accent4 2 4 4" xfId="4679"/>
    <cellStyle name="40% - Accent4 2 5" xfId="4680"/>
    <cellStyle name="40% - Accent4 2_2009 GRC Compl Filing - Exhibit D" xfId="4681"/>
    <cellStyle name="40% - Accent4 3" xfId="348"/>
    <cellStyle name="40% - Accent4 3 2" xfId="4682"/>
    <cellStyle name="40% - Accent4 3 2 2" xfId="4683"/>
    <cellStyle name="40% - Accent4 3 2 3" xfId="4684"/>
    <cellStyle name="40% - Accent4 3 3" xfId="4685"/>
    <cellStyle name="40% - Accent4 3 4" xfId="4686"/>
    <cellStyle name="40% - Accent4 3 5" xfId="4687"/>
    <cellStyle name="40% - Accent4 4" xfId="4688"/>
    <cellStyle name="40% - Accent4 4 2" xfId="4689"/>
    <cellStyle name="40% - Accent4 4 2 2" xfId="4690"/>
    <cellStyle name="40% - Accent4 4 3" xfId="4691"/>
    <cellStyle name="40% - Accent4 5" xfId="4692"/>
    <cellStyle name="40% - Accent4 5 2" xfId="4693"/>
    <cellStyle name="40% - Accent4 6" xfId="4694"/>
    <cellStyle name="40% - Accent4 6 2" xfId="4695"/>
    <cellStyle name="40% - Accent4 7" xfId="4696"/>
    <cellStyle name="40% - Accent4 8" xfId="4697"/>
    <cellStyle name="40% - Accent4 9" xfId="4698"/>
    <cellStyle name="40% - Accent5 10" xfId="4699"/>
    <cellStyle name="40% - Accent5 11" xfId="4700"/>
    <cellStyle name="40% - Accent5 2" xfId="349"/>
    <cellStyle name="40% - Accent5 2 2" xfId="350"/>
    <cellStyle name="40% - Accent5 2 2 2" xfId="4701"/>
    <cellStyle name="40% - Accent5 2 2 2 2" xfId="4702"/>
    <cellStyle name="40% - Accent5 2 2 2 3" xfId="4703"/>
    <cellStyle name="40% - Accent5 2 2 3" xfId="4704"/>
    <cellStyle name="40% - Accent5 2 3" xfId="4705"/>
    <cellStyle name="40% - Accent5 2 3 2" xfId="4706"/>
    <cellStyle name="40% - Accent5 2 3 2 2" xfId="4707"/>
    <cellStyle name="40% - Accent5 2 3 2 3" xfId="4708"/>
    <cellStyle name="40% - Accent5 2 3 3" xfId="4709"/>
    <cellStyle name="40% - Accent5 2 3 4" xfId="4710"/>
    <cellStyle name="40% - Accent5 2 4" xfId="4711"/>
    <cellStyle name="40% - Accent5 2 4 2" xfId="4712"/>
    <cellStyle name="40% - Accent5 2 4 3" xfId="4713"/>
    <cellStyle name="40% - Accent5 2 5" xfId="4714"/>
    <cellStyle name="40% - Accent5 2_2009 GRC Compl Filing - Exhibit D" xfId="4715"/>
    <cellStyle name="40% - Accent5 3" xfId="351"/>
    <cellStyle name="40% - Accent5 3 2" xfId="4716"/>
    <cellStyle name="40% - Accent5 3 2 2" xfId="4717"/>
    <cellStyle name="40% - Accent5 3 2 3" xfId="4718"/>
    <cellStyle name="40% - Accent5 3 3" xfId="4719"/>
    <cellStyle name="40% - Accent5 3 4" xfId="4720"/>
    <cellStyle name="40% - Accent5 3 5" xfId="4721"/>
    <cellStyle name="40% - Accent5 4" xfId="4722"/>
    <cellStyle name="40% - Accent5 4 2" xfId="4723"/>
    <cellStyle name="40% - Accent5 4 2 2" xfId="4724"/>
    <cellStyle name="40% - Accent5 4 3" xfId="4725"/>
    <cellStyle name="40% - Accent5 5" xfId="4726"/>
    <cellStyle name="40% - Accent5 5 2" xfId="4727"/>
    <cellStyle name="40% - Accent5 6" xfId="4728"/>
    <cellStyle name="40% - Accent5 6 2" xfId="4729"/>
    <cellStyle name="40% - Accent5 7" xfId="4730"/>
    <cellStyle name="40% - Accent5 8" xfId="4731"/>
    <cellStyle name="40% - Accent5 9" xfId="4732"/>
    <cellStyle name="40% - Accent6 10" xfId="4733"/>
    <cellStyle name="40% - Accent6 11" xfId="4734"/>
    <cellStyle name="40% - Accent6 2" xfId="352"/>
    <cellStyle name="40% - Accent6 2 2" xfId="353"/>
    <cellStyle name="40% - Accent6 2 2 2" xfId="4735"/>
    <cellStyle name="40% - Accent6 2 2 2 2" xfId="4736"/>
    <cellStyle name="40% - Accent6 2 2 2 3" xfId="4737"/>
    <cellStyle name="40% - Accent6 2 2 3" xfId="4738"/>
    <cellStyle name="40% - Accent6 2 3" xfId="4739"/>
    <cellStyle name="40% - Accent6 2 3 2" xfId="4740"/>
    <cellStyle name="40% - Accent6 2 3 2 2" xfId="4741"/>
    <cellStyle name="40% - Accent6 2 3 2 3" xfId="4742"/>
    <cellStyle name="40% - Accent6 2 3 3" xfId="4743"/>
    <cellStyle name="40% - Accent6 2 3 4" xfId="4744"/>
    <cellStyle name="40% - Accent6 2 4" xfId="4745"/>
    <cellStyle name="40% - Accent6 2 4 2" xfId="4746"/>
    <cellStyle name="40% - Accent6 2 4 3" xfId="4747"/>
    <cellStyle name="40% - Accent6 2 4 4" xfId="4748"/>
    <cellStyle name="40% - Accent6 2 5" xfId="4749"/>
    <cellStyle name="40% - Accent6 2_2009 GRC Compl Filing - Exhibit D" xfId="4750"/>
    <cellStyle name="40% - Accent6 3" xfId="354"/>
    <cellStyle name="40% - Accent6 3 2" xfId="4751"/>
    <cellStyle name="40% - Accent6 3 2 2" xfId="4752"/>
    <cellStyle name="40% - Accent6 3 2 3" xfId="4753"/>
    <cellStyle name="40% - Accent6 3 3" xfId="4754"/>
    <cellStyle name="40% - Accent6 3 4" xfId="4755"/>
    <cellStyle name="40% - Accent6 3 5" xfId="4756"/>
    <cellStyle name="40% - Accent6 4" xfId="4757"/>
    <cellStyle name="40% - Accent6 4 2" xfId="4758"/>
    <cellStyle name="40% - Accent6 4 2 2" xfId="4759"/>
    <cellStyle name="40% - Accent6 4 3" xfId="4760"/>
    <cellStyle name="40% - Accent6 5" xfId="4761"/>
    <cellStyle name="40% - Accent6 5 2" xfId="4762"/>
    <cellStyle name="40% - Accent6 6" xfId="4763"/>
    <cellStyle name="40% - Accent6 6 2" xfId="4764"/>
    <cellStyle name="40% - Accent6 7" xfId="4765"/>
    <cellStyle name="40% - Accent6 8" xfId="4766"/>
    <cellStyle name="40% - Accent6 9" xfId="4767"/>
    <cellStyle name="60% - Accent1 2" xfId="4768"/>
    <cellStyle name="60% - Accent1 2 2" xfId="355"/>
    <cellStyle name="60% - Accent1 2 2 2" xfId="4769"/>
    <cellStyle name="60% - Accent1 2 3" xfId="4770"/>
    <cellStyle name="60% - Accent1 2 4" xfId="4771"/>
    <cellStyle name="60% - Accent1 3" xfId="4772"/>
    <cellStyle name="60% - Accent1 3 2" xfId="4773"/>
    <cellStyle name="60% - Accent1 3 3" xfId="4774"/>
    <cellStyle name="60% - Accent1 4" xfId="4775"/>
    <cellStyle name="60% - Accent1 5" xfId="4776"/>
    <cellStyle name="60% - Accent1 6" xfId="4777"/>
    <cellStyle name="60% - Accent1 7" xfId="4778"/>
    <cellStyle name="60% - Accent1 8" xfId="4779"/>
    <cellStyle name="60% - Accent2 2" xfId="4780"/>
    <cellStyle name="60% - Accent2 2 2" xfId="356"/>
    <cellStyle name="60% - Accent2 2 2 2" xfId="4781"/>
    <cellStyle name="60% - Accent2 2 3" xfId="4782"/>
    <cellStyle name="60% - Accent2 2 4" xfId="4783"/>
    <cellStyle name="60% - Accent2 3" xfId="4784"/>
    <cellStyle name="60% - Accent2 3 2" xfId="4785"/>
    <cellStyle name="60% - Accent2 3 3" xfId="4786"/>
    <cellStyle name="60% - Accent2 4" xfId="4787"/>
    <cellStyle name="60% - Accent2 5" xfId="4788"/>
    <cellStyle name="60% - Accent2 6" xfId="4789"/>
    <cellStyle name="60% - Accent2 7" xfId="4790"/>
    <cellStyle name="60% - Accent2 8" xfId="4791"/>
    <cellStyle name="60% - Accent3 2" xfId="4792"/>
    <cellStyle name="60% - Accent3 2 2" xfId="357"/>
    <cellStyle name="60% - Accent3 2 2 2" xfId="4793"/>
    <cellStyle name="60% - Accent3 2 3" xfId="4794"/>
    <cellStyle name="60% - Accent3 2 4" xfId="4795"/>
    <cellStyle name="60% - Accent3 3" xfId="4796"/>
    <cellStyle name="60% - Accent3 3 2" xfId="4797"/>
    <cellStyle name="60% - Accent3 3 3" xfId="4798"/>
    <cellStyle name="60% - Accent3 4" xfId="4799"/>
    <cellStyle name="60% - Accent3 5" xfId="4800"/>
    <cellStyle name="60% - Accent3 6" xfId="4801"/>
    <cellStyle name="60% - Accent3 7" xfId="4802"/>
    <cellStyle name="60% - Accent3 8" xfId="4803"/>
    <cellStyle name="60% - Accent4 2" xfId="4804"/>
    <cellStyle name="60% - Accent4 2 2" xfId="358"/>
    <cellStyle name="60% - Accent4 2 2 2" xfId="4805"/>
    <cellStyle name="60% - Accent4 2 3" xfId="4806"/>
    <cellStyle name="60% - Accent4 2 4" xfId="4807"/>
    <cellStyle name="60% - Accent4 3" xfId="4808"/>
    <cellStyle name="60% - Accent4 3 2" xfId="4809"/>
    <cellStyle name="60% - Accent4 3 3" xfId="4810"/>
    <cellStyle name="60% - Accent4 4" xfId="4811"/>
    <cellStyle name="60% - Accent4 5" xfId="4812"/>
    <cellStyle name="60% - Accent4 6" xfId="4813"/>
    <cellStyle name="60% - Accent4 7" xfId="4814"/>
    <cellStyle name="60% - Accent4 8" xfId="4815"/>
    <cellStyle name="60% - Accent5 2" xfId="4816"/>
    <cellStyle name="60% - Accent5 2 2" xfId="359"/>
    <cellStyle name="60% - Accent5 2 2 2" xfId="4817"/>
    <cellStyle name="60% - Accent5 2 3" xfId="4818"/>
    <cellStyle name="60% - Accent5 2 4" xfId="4819"/>
    <cellStyle name="60% - Accent5 3" xfId="4820"/>
    <cellStyle name="60% - Accent5 3 2" xfId="4821"/>
    <cellStyle name="60% - Accent5 3 3" xfId="4822"/>
    <cellStyle name="60% - Accent5 4" xfId="4823"/>
    <cellStyle name="60% - Accent5 5" xfId="4824"/>
    <cellStyle name="60% - Accent5 6" xfId="4825"/>
    <cellStyle name="60% - Accent5 7" xfId="4826"/>
    <cellStyle name="60% - Accent5 8" xfId="4827"/>
    <cellStyle name="60% - Accent6 2" xfId="4828"/>
    <cellStyle name="60% - Accent6 2 2" xfId="360"/>
    <cellStyle name="60% - Accent6 2 2 2" xfId="4829"/>
    <cellStyle name="60% - Accent6 2 3" xfId="4830"/>
    <cellStyle name="60% - Accent6 2 4" xfId="4831"/>
    <cellStyle name="60% - Accent6 3" xfId="4832"/>
    <cellStyle name="60% - Accent6 3 2" xfId="4833"/>
    <cellStyle name="60% - Accent6 3 3" xfId="4834"/>
    <cellStyle name="60% - Accent6 4" xfId="4835"/>
    <cellStyle name="60% - Accent6 5" xfId="4836"/>
    <cellStyle name="60% - Accent6 6" xfId="4837"/>
    <cellStyle name="60% - Accent6 7" xfId="4838"/>
    <cellStyle name="60% - Accent6 8" xfId="4839"/>
    <cellStyle name="Accent1 - 20%" xfId="4840"/>
    <cellStyle name="Accent1 - 20% 2" xfId="4841"/>
    <cellStyle name="Accent1 - 40%" xfId="4842"/>
    <cellStyle name="Accent1 - 40% 2" xfId="4843"/>
    <cellStyle name="Accent1 - 60%" xfId="4844"/>
    <cellStyle name="Accent1 2" xfId="4845"/>
    <cellStyle name="Accent1 2 2" xfId="361"/>
    <cellStyle name="Accent1 2 2 2" xfId="4846"/>
    <cellStyle name="Accent1 2 3" xfId="4847"/>
    <cellStyle name="Accent1 2 4" xfId="4848"/>
    <cellStyle name="Accent1 3" xfId="4849"/>
    <cellStyle name="Accent1 3 2" xfId="4850"/>
    <cellStyle name="Accent1 3 3" xfId="4851"/>
    <cellStyle name="Accent1 4" xfId="4852"/>
    <cellStyle name="Accent1 4 2" xfId="4853"/>
    <cellStyle name="Accent1 5" xfId="4854"/>
    <cellStyle name="Accent1 6" xfId="4855"/>
    <cellStyle name="Accent1 7" xfId="4856"/>
    <cellStyle name="Accent1 8" xfId="4857"/>
    <cellStyle name="Accent2 - 20%" xfId="4858"/>
    <cellStyle name="Accent2 - 20% 2" xfId="4859"/>
    <cellStyle name="Accent2 - 40%" xfId="4860"/>
    <cellStyle name="Accent2 - 40% 2" xfId="4861"/>
    <cellStyle name="Accent2 - 60%" xfId="4862"/>
    <cellStyle name="Accent2 2" xfId="4863"/>
    <cellStyle name="Accent2 2 2" xfId="362"/>
    <cellStyle name="Accent2 2 2 2" xfId="4864"/>
    <cellStyle name="Accent2 2 3" xfId="4865"/>
    <cellStyle name="Accent2 2 4" xfId="4866"/>
    <cellStyle name="Accent2 3" xfId="4867"/>
    <cellStyle name="Accent2 3 2" xfId="4868"/>
    <cellStyle name="Accent2 3 3" xfId="4869"/>
    <cellStyle name="Accent2 4" xfId="4870"/>
    <cellStyle name="Accent2 4 2" xfId="4871"/>
    <cellStyle name="Accent2 5" xfId="4872"/>
    <cellStyle name="Accent2 6" xfId="4873"/>
    <cellStyle name="Accent2 7" xfId="4874"/>
    <cellStyle name="Accent2 8" xfId="4875"/>
    <cellStyle name="Accent3 - 20%" xfId="4876"/>
    <cellStyle name="Accent3 - 20% 2" xfId="4877"/>
    <cellStyle name="Accent3 - 40%" xfId="4878"/>
    <cellStyle name="Accent3 - 40% 2" xfId="4879"/>
    <cellStyle name="Accent3 - 60%" xfId="4880"/>
    <cellStyle name="Accent3 2" xfId="4881"/>
    <cellStyle name="Accent3 2 2" xfId="363"/>
    <cellStyle name="Accent3 2 2 2" xfId="4882"/>
    <cellStyle name="Accent3 2 3" xfId="4883"/>
    <cellStyle name="Accent3 2 4" xfId="4884"/>
    <cellStyle name="Accent3 3" xfId="4885"/>
    <cellStyle name="Accent3 3 2" xfId="4886"/>
    <cellStyle name="Accent3 3 3" xfId="4887"/>
    <cellStyle name="Accent3 4" xfId="4888"/>
    <cellStyle name="Accent3 4 2" xfId="4889"/>
    <cellStyle name="Accent3 5" xfId="4890"/>
    <cellStyle name="Accent3 6" xfId="4891"/>
    <cellStyle name="Accent3 7" xfId="4892"/>
    <cellStyle name="Accent3 8" xfId="4893"/>
    <cellStyle name="Accent4 - 20%" xfId="4894"/>
    <cellStyle name="Accent4 - 20% 2" xfId="4895"/>
    <cellStyle name="Accent4 - 40%" xfId="4896"/>
    <cellStyle name="Accent4 - 40% 2" xfId="4897"/>
    <cellStyle name="Accent4 - 60%" xfId="4898"/>
    <cellStyle name="Accent4 2" xfId="4899"/>
    <cellStyle name="Accent4 2 2" xfId="364"/>
    <cellStyle name="Accent4 2 2 2" xfId="4900"/>
    <cellStyle name="Accent4 2 3" xfId="4901"/>
    <cellStyle name="Accent4 2 4" xfId="4902"/>
    <cellStyle name="Accent4 3" xfId="4903"/>
    <cellStyle name="Accent4 3 2" xfId="4904"/>
    <cellStyle name="Accent4 3 3" xfId="4905"/>
    <cellStyle name="Accent4 4" xfId="4906"/>
    <cellStyle name="Accent4 4 2" xfId="4907"/>
    <cellStyle name="Accent4 5" xfId="4908"/>
    <cellStyle name="Accent4 6" xfId="4909"/>
    <cellStyle name="Accent4 7" xfId="4910"/>
    <cellStyle name="Accent4 8" xfId="4911"/>
    <cellStyle name="Accent5 - 20%" xfId="4912"/>
    <cellStyle name="Accent5 - 20% 2" xfId="4913"/>
    <cellStyle name="Accent5 - 40%" xfId="4914"/>
    <cellStyle name="Accent5 - 40% 2" xfId="4915"/>
    <cellStyle name="Accent5 - 60%" xfId="4916"/>
    <cellStyle name="Accent5 2" xfId="4917"/>
    <cellStyle name="Accent5 2 2" xfId="365"/>
    <cellStyle name="Accent5 2 2 2" xfId="4918"/>
    <cellStyle name="Accent5 2 3" xfId="4919"/>
    <cellStyle name="Accent5 2 4" xfId="4920"/>
    <cellStyle name="Accent5 3" xfId="4921"/>
    <cellStyle name="Accent5 3 2" xfId="4922"/>
    <cellStyle name="Accent5 3 3" xfId="4923"/>
    <cellStyle name="Accent5 4" xfId="4924"/>
    <cellStyle name="Accent5 4 2" xfId="4925"/>
    <cellStyle name="Accent5 5" xfId="4926"/>
    <cellStyle name="Accent5 6" xfId="4927"/>
    <cellStyle name="Accent5 7" xfId="4928"/>
    <cellStyle name="Accent6 - 20%" xfId="4929"/>
    <cellStyle name="Accent6 - 20% 2" xfId="4930"/>
    <cellStyle name="Accent6 - 40%" xfId="4931"/>
    <cellStyle name="Accent6 - 40% 2" xfId="4932"/>
    <cellStyle name="Accent6 - 60%" xfId="4933"/>
    <cellStyle name="Accent6 2" xfId="4934"/>
    <cellStyle name="Accent6 2 2" xfId="366"/>
    <cellStyle name="Accent6 2 2 2" xfId="4935"/>
    <cellStyle name="Accent6 2 3" xfId="4936"/>
    <cellStyle name="Accent6 2 4" xfId="4937"/>
    <cellStyle name="Accent6 3" xfId="4938"/>
    <cellStyle name="Accent6 3 2" xfId="4939"/>
    <cellStyle name="Accent6 3 3" xfId="4940"/>
    <cellStyle name="Accent6 4" xfId="4941"/>
    <cellStyle name="Accent6 4 2" xfId="4942"/>
    <cellStyle name="Accent6 5" xfId="4943"/>
    <cellStyle name="Accent6 6" xfId="4944"/>
    <cellStyle name="Accent6 7" xfId="4945"/>
    <cellStyle name="Accent6 8" xfId="4946"/>
    <cellStyle name="Bad 2" xfId="4947"/>
    <cellStyle name="Bad 2 2" xfId="367"/>
    <cellStyle name="Bad 2 2 2" xfId="4948"/>
    <cellStyle name="Bad 2 3" xfId="4949"/>
    <cellStyle name="Bad 2 4" xfId="4950"/>
    <cellStyle name="Bad 3" xfId="4951"/>
    <cellStyle name="Bad 3 2" xfId="4952"/>
    <cellStyle name="Bad 3 3" xfId="4953"/>
    <cellStyle name="Bad 4" xfId="4954"/>
    <cellStyle name="Bad 5" xfId="4955"/>
    <cellStyle name="Bad 6" xfId="4956"/>
    <cellStyle name="Bad 7" xfId="4957"/>
    <cellStyle name="Bad 8" xfId="4958"/>
    <cellStyle name="Band 2" xfId="4959"/>
    <cellStyle name="bld-li - Style4" xfId="4960"/>
    <cellStyle name="C06_Main text" xfId="4961"/>
    <cellStyle name="C07_Main text Bold Green" xfId="4962"/>
    <cellStyle name="C08_2001 Col heads" xfId="4963"/>
    <cellStyle name="C10_2001 Figs Black" xfId="4964"/>
    <cellStyle name="C11_2002 Figs Bold Green" xfId="4965"/>
    <cellStyle name="C13_2001 Figs 1 decimals" xfId="4966"/>
    <cellStyle name="C15_Main text Bold Black" xfId="4967"/>
    <cellStyle name="Calc Currency (0)" xfId="368"/>
    <cellStyle name="Calc Currency (0) 2" xfId="4968"/>
    <cellStyle name="Calc Currency (0) 2 2" xfId="4969"/>
    <cellStyle name="Calculation 10" xfId="4970"/>
    <cellStyle name="Calculation 11" xfId="4971"/>
    <cellStyle name="Calculation 2" xfId="4972"/>
    <cellStyle name="Calculation 2 2" xfId="369"/>
    <cellStyle name="Calculation 2 2 2" xfId="4973"/>
    <cellStyle name="Calculation 2 2 3" xfId="4974"/>
    <cellStyle name="Calculation 2 3" xfId="4975"/>
    <cellStyle name="Calculation 3" xfId="4976"/>
    <cellStyle name="Calculation 3 2" xfId="4977"/>
    <cellStyle name="Calculation 3 3" xfId="4978"/>
    <cellStyle name="Calculation 4" xfId="4979"/>
    <cellStyle name="Calculation 4 2" xfId="4980"/>
    <cellStyle name="Calculation 5" xfId="4981"/>
    <cellStyle name="Calculation 5 2" xfId="4982"/>
    <cellStyle name="Calculation 6" xfId="4983"/>
    <cellStyle name="Calculation 7" xfId="4984"/>
    <cellStyle name="Calculation 7 2" xfId="4985"/>
    <cellStyle name="Calculation 8" xfId="4986"/>
    <cellStyle name="Calculation 8 2" xfId="4987"/>
    <cellStyle name="Calculation 9" xfId="4988"/>
    <cellStyle name="Check Cell 2" xfId="4989"/>
    <cellStyle name="Check Cell 2 2" xfId="370"/>
    <cellStyle name="Check Cell 2 2 2" xfId="4990"/>
    <cellStyle name="Check Cell 2 3" xfId="4991"/>
    <cellStyle name="Check Cell 2 4" xfId="4992"/>
    <cellStyle name="Check Cell 3" xfId="4993"/>
    <cellStyle name="Check Cell 3 2" xfId="4994"/>
    <cellStyle name="Check Cell 3 3" xfId="4995"/>
    <cellStyle name="Check Cell 4" xfId="4996"/>
    <cellStyle name="Check Cell 5" xfId="4997"/>
    <cellStyle name="Check Cell 6" xfId="4998"/>
    <cellStyle name="Check Cell 7" xfId="4999"/>
    <cellStyle name="CheckCell" xfId="371"/>
    <cellStyle name="CheckCell 2" xfId="5000"/>
    <cellStyle name="CheckCell 2 2" xfId="5001"/>
    <cellStyle name="CheckCell 3" xfId="5002"/>
    <cellStyle name="ColumnHeading" xfId="5003"/>
    <cellStyle name="ColumnHeadings" xfId="5004"/>
    <cellStyle name="ColumnHeadings2" xfId="5005"/>
    <cellStyle name="Comma  - Style1" xfId="5006"/>
    <cellStyle name="Comma  - Style2" xfId="5007"/>
    <cellStyle name="Comma  - Style3" xfId="5008"/>
    <cellStyle name="Comma  - Style4" xfId="5009"/>
    <cellStyle name="Comma  - Style5" xfId="5010"/>
    <cellStyle name="Comma  - Style6" xfId="5011"/>
    <cellStyle name="Comma  - Style7" xfId="5012"/>
    <cellStyle name="Comma  - Style8" xfId="5013"/>
    <cellStyle name="Comma [0] 2" xfId="372"/>
    <cellStyle name="Comma [0] 3" xfId="373"/>
    <cellStyle name="Comma 10" xfId="374"/>
    <cellStyle name="Comma 10 2" xfId="579"/>
    <cellStyle name="Comma 10 2 2" xfId="5014"/>
    <cellStyle name="Comma 10 3" xfId="5015"/>
    <cellStyle name="Comma 11" xfId="375"/>
    <cellStyle name="Comma 11 2" xfId="5016"/>
    <cellStyle name="Comma 12" xfId="376"/>
    <cellStyle name="Comma 12 2" xfId="5017"/>
    <cellStyle name="Comma 13" xfId="377"/>
    <cellStyle name="Comma 13 2" xfId="5018"/>
    <cellStyle name="Comma 14" xfId="378"/>
    <cellStyle name="Comma 14 2" xfId="5019"/>
    <cellStyle name="Comma 15" xfId="379"/>
    <cellStyle name="Comma 15 2" xfId="5020"/>
    <cellStyle name="Comma 16" xfId="5021"/>
    <cellStyle name="Comma 16 2" xfId="5022"/>
    <cellStyle name="Comma 17" xfId="5023"/>
    <cellStyle name="Comma 17 2" xfId="5024"/>
    <cellStyle name="Comma 18" xfId="5025"/>
    <cellStyle name="Comma 18 2" xfId="5026"/>
    <cellStyle name="Comma 18 3" xfId="5027"/>
    <cellStyle name="Comma 19" xfId="5028"/>
    <cellStyle name="Comma 19 2" xfId="5029"/>
    <cellStyle name="Comma 19 3" xfId="5030"/>
    <cellStyle name="Comma 2" xfId="380"/>
    <cellStyle name="Comma 2 10" xfId="5031"/>
    <cellStyle name="Comma 2 11" xfId="5032"/>
    <cellStyle name="Comma 2 2" xfId="381"/>
    <cellStyle name="Comma 2 2 2" xfId="5033"/>
    <cellStyle name="Comma 2 2 2 2" xfId="581"/>
    <cellStyle name="Comma 2 2 2 2 2" xfId="5034"/>
    <cellStyle name="Comma 2 2 2 3" xfId="5035"/>
    <cellStyle name="Comma 2 2 3" xfId="5036"/>
    <cellStyle name="Comma 2 2 3 2" xfId="5037"/>
    <cellStyle name="Comma 2 2 3 2 2" xfId="5038"/>
    <cellStyle name="Comma 2 2 3 3" xfId="5039"/>
    <cellStyle name="Comma 2 2 4" xfId="5040"/>
    <cellStyle name="Comma 2 2 4 2" xfId="5041"/>
    <cellStyle name="Comma 2 2 5" xfId="5042"/>
    <cellStyle name="Comma 2 2_DEM-WP(C) Chelan Power Costs" xfId="5043"/>
    <cellStyle name="Comma 2 3" xfId="5044"/>
    <cellStyle name="Comma 2 3 2" xfId="5045"/>
    <cellStyle name="Comma 2 3 2 2" xfId="5046"/>
    <cellStyle name="Comma 2 3 3" xfId="5047"/>
    <cellStyle name="Comma 2 4" xfId="5048"/>
    <cellStyle name="Comma 2 4 2" xfId="5049"/>
    <cellStyle name="Comma 2 4 2 2" xfId="5050"/>
    <cellStyle name="Comma 2 4 3" xfId="5051"/>
    <cellStyle name="Comma 2 5" xfId="5052"/>
    <cellStyle name="Comma 2 5 2" xfId="5053"/>
    <cellStyle name="Comma 2 5 3" xfId="5054"/>
    <cellStyle name="Comma 2 6" xfId="5055"/>
    <cellStyle name="Comma 2 6 2" xfId="5056"/>
    <cellStyle name="Comma 2 7" xfId="5057"/>
    <cellStyle name="Comma 2 7 2" xfId="5058"/>
    <cellStyle name="Comma 2 8" xfId="5059"/>
    <cellStyle name="Comma 2 8 2" xfId="5060"/>
    <cellStyle name="Comma 2 9" xfId="5061"/>
    <cellStyle name="Comma 2_4 31E Reg Asset  Liab and EXH D" xfId="5062"/>
    <cellStyle name="Comma 20" xfId="5063"/>
    <cellStyle name="Comma 20 2" xfId="5064"/>
    <cellStyle name="Comma 21" xfId="5065"/>
    <cellStyle name="Comma 21 2" xfId="5066"/>
    <cellStyle name="Comma 22" xfId="5067"/>
    <cellStyle name="Comma 22 2" xfId="5068"/>
    <cellStyle name="Comma 23" xfId="5069"/>
    <cellStyle name="Comma 23 2" xfId="5070"/>
    <cellStyle name="Comma 24" xfId="5071"/>
    <cellStyle name="Comma 24 2" xfId="5072"/>
    <cellStyle name="Comma 25" xfId="5073"/>
    <cellStyle name="Comma 26" xfId="5074"/>
    <cellStyle name="Comma 26 2" xfId="5075"/>
    <cellStyle name="Comma 27" xfId="5076"/>
    <cellStyle name="Comma 27 2" xfId="5077"/>
    <cellStyle name="Comma 28" xfId="5078"/>
    <cellStyle name="Comma 28 2" xfId="5079"/>
    <cellStyle name="Comma 29" xfId="5080"/>
    <cellStyle name="Comma 3" xfId="382"/>
    <cellStyle name="Comma 3 2" xfId="5081"/>
    <cellStyle name="Comma 3 2 2" xfId="5082"/>
    <cellStyle name="Comma 3 3" xfId="5083"/>
    <cellStyle name="Comma 3 3 2" xfId="5084"/>
    <cellStyle name="Comma 3 4" xfId="5085"/>
    <cellStyle name="Comma 3 5" xfId="5086"/>
    <cellStyle name="Comma 30" xfId="5087"/>
    <cellStyle name="Comma 31" xfId="5088"/>
    <cellStyle name="Comma 32" xfId="5089"/>
    <cellStyle name="Comma 33" xfId="5090"/>
    <cellStyle name="Comma 34" xfId="5091"/>
    <cellStyle name="Comma 35" xfId="5092"/>
    <cellStyle name="Comma 36" xfId="5093"/>
    <cellStyle name="Comma 37" xfId="5094"/>
    <cellStyle name="Comma 38" xfId="5095"/>
    <cellStyle name="Comma 39" xfId="5096"/>
    <cellStyle name="Comma 4" xfId="383"/>
    <cellStyle name="Comma 4 2" xfId="384"/>
    <cellStyle name="Comma 4 2 2" xfId="5097"/>
    <cellStyle name="Comma 4 2 2 2" xfId="5098"/>
    <cellStyle name="Comma 4 2 3" xfId="5099"/>
    <cellStyle name="Comma 4 3" xfId="5100"/>
    <cellStyle name="Comma 40" xfId="5101"/>
    <cellStyle name="Comma 41" xfId="5102"/>
    <cellStyle name="Comma 42" xfId="5103"/>
    <cellStyle name="Comma 43" xfId="5104"/>
    <cellStyle name="Comma 44" xfId="5105"/>
    <cellStyle name="Comma 45" xfId="5106"/>
    <cellStyle name="Comma 46" xfId="5107"/>
    <cellStyle name="Comma 47" xfId="5108"/>
    <cellStyle name="Comma 47 2" xfId="5109"/>
    <cellStyle name="Comma 48" xfId="5110"/>
    <cellStyle name="Comma 48 2" xfId="5111"/>
    <cellStyle name="Comma 49" xfId="5112"/>
    <cellStyle name="Comma 5" xfId="385"/>
    <cellStyle name="Comma 5 2" xfId="5113"/>
    <cellStyle name="Comma 50" xfId="5114"/>
    <cellStyle name="Comma 51" xfId="5115"/>
    <cellStyle name="Comma 52" xfId="5116"/>
    <cellStyle name="Comma 6" xfId="386"/>
    <cellStyle name="Comma 6 2" xfId="5117"/>
    <cellStyle name="Comma 6 3" xfId="5118"/>
    <cellStyle name="Comma 6 4" xfId="5119"/>
    <cellStyle name="Comma 7" xfId="387"/>
    <cellStyle name="Comma 7 2" xfId="5120"/>
    <cellStyle name="Comma 8" xfId="388"/>
    <cellStyle name="Comma 8 2" xfId="5121"/>
    <cellStyle name="Comma 9" xfId="389"/>
    <cellStyle name="Comma 9 2" xfId="5122"/>
    <cellStyle name="Comma_Common Allocators GRC TY 0903" xfId="6560"/>
    <cellStyle name="Comma0" xfId="390"/>
    <cellStyle name="Comma0 - Style2" xfId="391"/>
    <cellStyle name="Comma0 - Style4" xfId="392"/>
    <cellStyle name="Comma0 - Style5" xfId="393"/>
    <cellStyle name="Comma0 - Style5 2" xfId="5123"/>
    <cellStyle name="Comma0 2" xfId="394"/>
    <cellStyle name="Comma0 3" xfId="395"/>
    <cellStyle name="Comma0 4" xfId="396"/>
    <cellStyle name="Comma0 5" xfId="5124"/>
    <cellStyle name="Comma0 5 2" xfId="5125"/>
    <cellStyle name="Comma0_00COS Ind Allocators" xfId="397"/>
    <cellStyle name="Comma1 - Style1" xfId="398"/>
    <cellStyle name="Comma1 - Style1 2" xfId="5126"/>
    <cellStyle name="Comment" xfId="5127"/>
    <cellStyle name="Copied" xfId="399"/>
    <cellStyle name="Copied 2" xfId="5128"/>
    <cellStyle name="Copied 2 2" xfId="5129"/>
    <cellStyle name="COST1" xfId="400"/>
    <cellStyle name="COST1 2" xfId="5130"/>
    <cellStyle name="COST1 2 2" xfId="5131"/>
    <cellStyle name="CountryTitle" xfId="5132"/>
    <cellStyle name="Curren - Style1" xfId="401"/>
    <cellStyle name="Curren - Style2" xfId="402"/>
    <cellStyle name="Curren - Style2 2" xfId="5133"/>
    <cellStyle name="Curren - Style5" xfId="403"/>
    <cellStyle name="Curren - Style6" xfId="404"/>
    <cellStyle name="Curren - Style6 2" xfId="5134"/>
    <cellStyle name="Currency [0] 2" xfId="5135"/>
    <cellStyle name="Currency 10" xfId="405"/>
    <cellStyle name="Currency 10 2" xfId="5136"/>
    <cellStyle name="Currency 11" xfId="406"/>
    <cellStyle name="Currency 11 2" xfId="5137"/>
    <cellStyle name="Currency 12" xfId="5138"/>
    <cellStyle name="Currency 12 2" xfId="5139"/>
    <cellStyle name="Currency 12 2 2" xfId="5140"/>
    <cellStyle name="Currency 12 3" xfId="5141"/>
    <cellStyle name="Currency 12 3 2" xfId="5142"/>
    <cellStyle name="Currency 12 4" xfId="5143"/>
    <cellStyle name="Currency 12 4 2" xfId="5144"/>
    <cellStyle name="Currency 12 5" xfId="5145"/>
    <cellStyle name="Currency 13" xfId="5146"/>
    <cellStyle name="Currency 13 2" xfId="5147"/>
    <cellStyle name="Currency 13 3" xfId="5148"/>
    <cellStyle name="Currency 14" xfId="5149"/>
    <cellStyle name="Currency 14 2" xfId="5150"/>
    <cellStyle name="Currency 15" xfId="5151"/>
    <cellStyle name="Currency 15 2" xfId="5152"/>
    <cellStyle name="Currency 16" xfId="5153"/>
    <cellStyle name="Currency 16 2" xfId="5154"/>
    <cellStyle name="Currency 17" xfId="5155"/>
    <cellStyle name="Currency 18" xfId="5156"/>
    <cellStyle name="Currency 19" xfId="5157"/>
    <cellStyle name="Currency 2" xfId="407"/>
    <cellStyle name="Currency 2 10" xfId="5158"/>
    <cellStyle name="Currency 2 2" xfId="408"/>
    <cellStyle name="Currency 2 2 2" xfId="5159"/>
    <cellStyle name="Currency 2 3" xfId="580"/>
    <cellStyle name="Currency 2 3 2" xfId="5160"/>
    <cellStyle name="Currency 2 4" xfId="5161"/>
    <cellStyle name="Currency 2 4 2" xfId="5162"/>
    <cellStyle name="Currency 2 5" xfId="5163"/>
    <cellStyle name="Currency 2 5 2" xfId="5164"/>
    <cellStyle name="Currency 2 6" xfId="5165"/>
    <cellStyle name="Currency 2 6 2" xfId="5166"/>
    <cellStyle name="Currency 2 7" xfId="5167"/>
    <cellStyle name="Currency 2 7 2" xfId="5168"/>
    <cellStyle name="Currency 2 8" xfId="5169"/>
    <cellStyle name="Currency 2 8 2" xfId="5170"/>
    <cellStyle name="Currency 2 9" xfId="5171"/>
    <cellStyle name="Currency 20" xfId="5172"/>
    <cellStyle name="Currency 21" xfId="5173"/>
    <cellStyle name="Currency 3" xfId="409"/>
    <cellStyle name="Currency 3 2" xfId="5174"/>
    <cellStyle name="Currency 3 2 2" xfId="5175"/>
    <cellStyle name="Currency 3 3" xfId="5176"/>
    <cellStyle name="Currency 3 3 2" xfId="5177"/>
    <cellStyle name="Currency 3 4" xfId="5178"/>
    <cellStyle name="Currency 4" xfId="410"/>
    <cellStyle name="Currency 4 2" xfId="411"/>
    <cellStyle name="Currency 4 2 2" xfId="5179"/>
    <cellStyle name="Currency 4 3" xfId="5180"/>
    <cellStyle name="Currency 4_4 31E Reg Asset  Liab and EXH D" xfId="5181"/>
    <cellStyle name="Currency 5" xfId="412"/>
    <cellStyle name="Currency 5 2" xfId="5182"/>
    <cellStyle name="Currency 5 3" xfId="5183"/>
    <cellStyle name="Currency 6" xfId="413"/>
    <cellStyle name="Currency 6 2" xfId="5184"/>
    <cellStyle name="Currency 7" xfId="414"/>
    <cellStyle name="Currency 7 2" xfId="5185"/>
    <cellStyle name="Currency 8" xfId="415"/>
    <cellStyle name="Currency 8 2" xfId="5186"/>
    <cellStyle name="Currency 9" xfId="416"/>
    <cellStyle name="Currency 9 2" xfId="5187"/>
    <cellStyle name="Currency_Common Allocators GRC TY 0903" xfId="6561"/>
    <cellStyle name="Currency0" xfId="417"/>
    <cellStyle name="Currency0 2" xfId="5188"/>
    <cellStyle name="Currency0 2 2" xfId="5189"/>
    <cellStyle name="Currency0 2 3" xfId="5190"/>
    <cellStyle name="Currency0 3" xfId="5191"/>
    <cellStyle name="Currency0 3 2" xfId="5192"/>
    <cellStyle name="Currency0 4" xfId="5193"/>
    <cellStyle name="Currency0 4 2" xfId="5194"/>
    <cellStyle name="Currency0 5" xfId="5195"/>
    <cellStyle name="Currency0 5 2" xfId="5196"/>
    <cellStyle name="Currency0 6" xfId="5197"/>
    <cellStyle name="Currency0 7" xfId="5198"/>
    <cellStyle name="Currency0 7 2" xfId="5199"/>
    <cellStyle name="Currency0 8" xfId="5200"/>
    <cellStyle name="Currency0 8 2" xfId="5201"/>
    <cellStyle name="Currency0 9" xfId="5202"/>
    <cellStyle name="Date" xfId="418"/>
    <cellStyle name="Date 2" xfId="419"/>
    <cellStyle name="Date 3" xfId="420"/>
    <cellStyle name="Date 4" xfId="421"/>
    <cellStyle name="Date 5" xfId="5203"/>
    <cellStyle name="Date 5 2" xfId="5204"/>
    <cellStyle name="DateTime" xfId="5205"/>
    <cellStyle name="DateTime 2" xfId="5206"/>
    <cellStyle name="drp-sh - Style2" xfId="5207"/>
    <cellStyle name="Emphasis 1" xfId="5208"/>
    <cellStyle name="Emphasis 2" xfId="5209"/>
    <cellStyle name="Emphasis 3" xfId="5210"/>
    <cellStyle name="Entered" xfId="422"/>
    <cellStyle name="Entered 2" xfId="5211"/>
    <cellStyle name="Entered 2 2" xfId="5212"/>
    <cellStyle name="Entered 3" xfId="5213"/>
    <cellStyle name="Entered 4" xfId="5214"/>
    <cellStyle name="Entered 4 2" xfId="5215"/>
    <cellStyle name="Entered 5" xfId="5216"/>
    <cellStyle name="Entered 5 2" xfId="5217"/>
    <cellStyle name="Entered 6" xfId="5218"/>
    <cellStyle name="Entered 7" xfId="5219"/>
    <cellStyle name="Entered 7 2" xfId="5220"/>
    <cellStyle name="Entered 8" xfId="5221"/>
    <cellStyle name="Entered 8 2" xfId="5222"/>
    <cellStyle name="Entered_AURORA Total New" xfId="5223"/>
    <cellStyle name="Euro" xfId="423"/>
    <cellStyle name="Euro 2" xfId="5224"/>
    <cellStyle name="Euro 2 2" xfId="5225"/>
    <cellStyle name="Euro 3" xfId="5226"/>
    <cellStyle name="Euro 4" xfId="5227"/>
    <cellStyle name="Euro 4 2" xfId="5228"/>
    <cellStyle name="Euro 5" xfId="5229"/>
    <cellStyle name="Euro 5 2" xfId="5230"/>
    <cellStyle name="Euro 6" xfId="5231"/>
    <cellStyle name="Euro 7" xfId="5232"/>
    <cellStyle name="Euro 7 2" xfId="5233"/>
    <cellStyle name="Euro 8" xfId="5234"/>
    <cellStyle name="Euro 8 2" xfId="5235"/>
    <cellStyle name="Explanatory Text 2" xfId="5236"/>
    <cellStyle name="Explanatory Text 2 2" xfId="424"/>
    <cellStyle name="Explanatory Text 2 2 2" xfId="5237"/>
    <cellStyle name="Explanatory Text 2 3" xfId="5238"/>
    <cellStyle name="Explanatory Text 2 4" xfId="5239"/>
    <cellStyle name="Explanatory Text 3" xfId="5240"/>
    <cellStyle name="Explanatory Text 3 2" xfId="5241"/>
    <cellStyle name="Explanatory Text 3 3" xfId="5242"/>
    <cellStyle name="Explanatory Text 4" xfId="5243"/>
    <cellStyle name="Explanatory Text 5" xfId="5244"/>
    <cellStyle name="Explanatory Text 6" xfId="5245"/>
    <cellStyle name="Explanatory Text 7" xfId="5246"/>
    <cellStyle name="FieldName" xfId="5247"/>
    <cellStyle name="Fixed" xfId="425"/>
    <cellStyle name="Fixed 2" xfId="5248"/>
    <cellStyle name="Fixed 2 2" xfId="5249"/>
    <cellStyle name="Fixed3 - Style3" xfId="426"/>
    <cellStyle name="Followed Hyperlink 2" xfId="5250"/>
    <cellStyle name="Footnote" xfId="5251"/>
    <cellStyle name="G01_2001 figures 1 decimal a" xfId="5252"/>
    <cellStyle name="G03_Text" xfId="5253"/>
    <cellStyle name="G05_Superiors" xfId="5254"/>
    <cellStyle name="G07_Bold_2002_figs_Green" xfId="5255"/>
    <cellStyle name="G08_2001_figs" xfId="5256"/>
    <cellStyle name="Good 2" xfId="5257"/>
    <cellStyle name="Good 2 2" xfId="427"/>
    <cellStyle name="Good 2 2 2" xfId="5258"/>
    <cellStyle name="Good 2 3" xfId="5259"/>
    <cellStyle name="Good 2 4" xfId="5260"/>
    <cellStyle name="Good 3" xfId="5261"/>
    <cellStyle name="Good 3 2" xfId="5262"/>
    <cellStyle name="Good 3 3" xfId="5263"/>
    <cellStyle name="Good 4" xfId="5264"/>
    <cellStyle name="Good 5" xfId="5265"/>
    <cellStyle name="Good 6" xfId="5266"/>
    <cellStyle name="Good 7" xfId="5267"/>
    <cellStyle name="Good 8" xfId="5268"/>
    <cellStyle name="Grey" xfId="428"/>
    <cellStyle name="Grey 2" xfId="429"/>
    <cellStyle name="Grey 2 2" xfId="5269"/>
    <cellStyle name="Grey 2 2 2" xfId="5270"/>
    <cellStyle name="Grey 2 3" xfId="5271"/>
    <cellStyle name="Grey 3" xfId="430"/>
    <cellStyle name="Grey 3 2" xfId="5272"/>
    <cellStyle name="Grey 3 2 2" xfId="5273"/>
    <cellStyle name="Grey 3 3" xfId="5274"/>
    <cellStyle name="Grey 4" xfId="431"/>
    <cellStyle name="Grey 4 2" xfId="5275"/>
    <cellStyle name="Grey 5" xfId="5276"/>
    <cellStyle name="Grey 5 2" xfId="5277"/>
    <cellStyle name="Grey 6" xfId="5278"/>
    <cellStyle name="Grey_(C) WHE Proforma with ITC cash grant 10 Yr Amort_for deferral_102809" xfId="432"/>
    <cellStyle name="g-tota - Style7" xfId="5279"/>
    <cellStyle name="Header1" xfId="433"/>
    <cellStyle name="Header1 2" xfId="5280"/>
    <cellStyle name="Header1 3" xfId="5281"/>
    <cellStyle name="Header1 3 2" xfId="5282"/>
    <cellStyle name="Header1_AURORA Total New" xfId="5283"/>
    <cellStyle name="Header2" xfId="434"/>
    <cellStyle name="Header2 2" xfId="5284"/>
    <cellStyle name="Header2 3" xfId="5285"/>
    <cellStyle name="Header2 3 2" xfId="5286"/>
    <cellStyle name="Header2_AURORA Total New" xfId="5287"/>
    <cellStyle name="Heading" xfId="5288"/>
    <cellStyle name="Heading 1 2" xfId="5289"/>
    <cellStyle name="Heading 1 2 2" xfId="435"/>
    <cellStyle name="Heading 1 2 2 2" xfId="5290"/>
    <cellStyle name="Heading 1 2 3" xfId="5291"/>
    <cellStyle name="Heading 1 2 4" xfId="5292"/>
    <cellStyle name="Heading 1 3" xfId="5293"/>
    <cellStyle name="Heading 1 3 2" xfId="5294"/>
    <cellStyle name="Heading 1 3 3" xfId="5295"/>
    <cellStyle name="Heading 1 4" xfId="5296"/>
    <cellStyle name="Heading 1 4 2" xfId="5297"/>
    <cellStyle name="Heading 1 5" xfId="5298"/>
    <cellStyle name="Heading 1 6" xfId="5299"/>
    <cellStyle name="Heading 1 7" xfId="5300"/>
    <cellStyle name="Heading 2 2" xfId="5301"/>
    <cellStyle name="Heading 2 2 2" xfId="436"/>
    <cellStyle name="Heading 2 2 2 2" xfId="5302"/>
    <cellStyle name="Heading 2 2 3" xfId="5303"/>
    <cellStyle name="Heading 2 2 4" xfId="5304"/>
    <cellStyle name="Heading 2 3" xfId="5305"/>
    <cellStyle name="Heading 2 3 2" xfId="5306"/>
    <cellStyle name="Heading 2 3 3" xfId="5307"/>
    <cellStyle name="Heading 2 4" xfId="5308"/>
    <cellStyle name="Heading 2 4 2" xfId="5309"/>
    <cellStyle name="Heading 2 5" xfId="5310"/>
    <cellStyle name="Heading 2 6" xfId="5311"/>
    <cellStyle name="Heading 2 7" xfId="5312"/>
    <cellStyle name="Heading 3 2" xfId="5313"/>
    <cellStyle name="Heading 3 2 2" xfId="437"/>
    <cellStyle name="Heading 3 2 2 2" xfId="5314"/>
    <cellStyle name="Heading 3 2 3" xfId="5315"/>
    <cellStyle name="Heading 3 2 4" xfId="5316"/>
    <cellStyle name="Heading 3 3" xfId="5317"/>
    <cellStyle name="Heading 3 3 2" xfId="5318"/>
    <cellStyle name="Heading 3 3 3" xfId="5319"/>
    <cellStyle name="Heading 3 4" xfId="5320"/>
    <cellStyle name="Heading 3 5" xfId="5321"/>
    <cellStyle name="Heading 3 6" xfId="5322"/>
    <cellStyle name="Heading 3 7" xfId="5323"/>
    <cellStyle name="Heading 3 8" xfId="5324"/>
    <cellStyle name="Heading 4 2" xfId="5325"/>
    <cellStyle name="Heading 4 2 2" xfId="438"/>
    <cellStyle name="Heading 4 2 2 2" xfId="5326"/>
    <cellStyle name="Heading 4 2 3" xfId="5327"/>
    <cellStyle name="Heading 4 2 4" xfId="5328"/>
    <cellStyle name="Heading 4 3" xfId="5329"/>
    <cellStyle name="Heading 4 3 2" xfId="5330"/>
    <cellStyle name="Heading 4 3 3" xfId="5331"/>
    <cellStyle name="Heading 4 4" xfId="5332"/>
    <cellStyle name="Heading 4 5" xfId="5333"/>
    <cellStyle name="Heading 4 6" xfId="5334"/>
    <cellStyle name="Heading 4 7" xfId="5335"/>
    <cellStyle name="Heading 4 8" xfId="5336"/>
    <cellStyle name="Heading1" xfId="439"/>
    <cellStyle name="Heading1 2" xfId="5337"/>
    <cellStyle name="Heading1 3" xfId="5338"/>
    <cellStyle name="Heading1 3 2" xfId="5339"/>
    <cellStyle name="Heading2" xfId="440"/>
    <cellStyle name="Heading2 2" xfId="5340"/>
    <cellStyle name="Heading2 3" xfId="5341"/>
    <cellStyle name="Heading2 3 2" xfId="5342"/>
    <cellStyle name="HeadlineStyle" xfId="5343"/>
    <cellStyle name="HeadlineStyle 2" xfId="5344"/>
    <cellStyle name="HeadlineStyleJustified" xfId="5345"/>
    <cellStyle name="HeadlineStyleJustified 2" xfId="5346"/>
    <cellStyle name="Hyperlink 2" xfId="5347"/>
    <cellStyle name="Input [yellow]" xfId="441"/>
    <cellStyle name="Input [yellow] 2" xfId="442"/>
    <cellStyle name="Input [yellow] 2 2" xfId="5348"/>
    <cellStyle name="Input [yellow] 2 2 2" xfId="5349"/>
    <cellStyle name="Input [yellow] 2 3" xfId="5350"/>
    <cellStyle name="Input [yellow] 3" xfId="443"/>
    <cellStyle name="Input [yellow] 3 2" xfId="5351"/>
    <cellStyle name="Input [yellow] 3 2 2" xfId="5352"/>
    <cellStyle name="Input [yellow] 3 3" xfId="5353"/>
    <cellStyle name="Input [yellow] 4" xfId="444"/>
    <cellStyle name="Input [yellow] 4 2" xfId="5354"/>
    <cellStyle name="Input [yellow] 5" xfId="5355"/>
    <cellStyle name="Input [yellow] 5 2" xfId="5356"/>
    <cellStyle name="Input [yellow] 6" xfId="5357"/>
    <cellStyle name="Input [yellow]_(C) WHE Proforma with ITC cash grant 10 Yr Amort_for deferral_102809" xfId="445"/>
    <cellStyle name="Input 10" xfId="5358"/>
    <cellStyle name="Input 11" xfId="5359"/>
    <cellStyle name="Input 12" xfId="5360"/>
    <cellStyle name="Input 13" xfId="5361"/>
    <cellStyle name="Input 14" xfId="5362"/>
    <cellStyle name="Input 15" xfId="5363"/>
    <cellStyle name="Input 16" xfId="5364"/>
    <cellStyle name="Input 17" xfId="5365"/>
    <cellStyle name="Input 18" xfId="5366"/>
    <cellStyle name="Input 19" xfId="5367"/>
    <cellStyle name="Input 2" xfId="5368"/>
    <cellStyle name="Input 2 2" xfId="446"/>
    <cellStyle name="Input 2 2 2" xfId="5369"/>
    <cellStyle name="Input 2 3" xfId="5370"/>
    <cellStyle name="Input 2 4" xfId="5371"/>
    <cellStyle name="Input 20" xfId="5372"/>
    <cellStyle name="Input 21" xfId="5373"/>
    <cellStyle name="Input 22" xfId="5374"/>
    <cellStyle name="Input 23" xfId="5375"/>
    <cellStyle name="Input 24" xfId="5376"/>
    <cellStyle name="Input 25" xfId="5377"/>
    <cellStyle name="Input 26" xfId="5378"/>
    <cellStyle name="Input 27" xfId="5379"/>
    <cellStyle name="Input 28" xfId="5380"/>
    <cellStyle name="Input 29" xfId="5381"/>
    <cellStyle name="Input 3" xfId="5382"/>
    <cellStyle name="Input 3 2" xfId="5383"/>
    <cellStyle name="Input 3 3" xfId="5384"/>
    <cellStyle name="Input 3 4" xfId="5385"/>
    <cellStyle name="Input 4" xfId="5386"/>
    <cellStyle name="Input 4 2" xfId="5387"/>
    <cellStyle name="Input 5" xfId="5388"/>
    <cellStyle name="Input 5 2" xfId="5389"/>
    <cellStyle name="Input 6" xfId="5390"/>
    <cellStyle name="Input 6 2" xfId="5391"/>
    <cellStyle name="Input 7" xfId="5392"/>
    <cellStyle name="Input 7 2" xfId="5393"/>
    <cellStyle name="Input 8" xfId="5394"/>
    <cellStyle name="Input 8 2" xfId="5395"/>
    <cellStyle name="Input 9" xfId="5396"/>
    <cellStyle name="Input Cells" xfId="447"/>
    <cellStyle name="Input Cells 2" xfId="5397"/>
    <cellStyle name="Input Cells Percent" xfId="448"/>
    <cellStyle name="Input Cells Percent 2" xfId="5398"/>
    <cellStyle name="Input Cells Percent_AURORA Total New" xfId="5399"/>
    <cellStyle name="Input Cells_4.34E Mint Farm Deferral" xfId="449"/>
    <cellStyle name="line b - Style6" xfId="5400"/>
    <cellStyle name="Lines" xfId="450"/>
    <cellStyle name="Lines 2" xfId="5401"/>
    <cellStyle name="Lines 3" xfId="5402"/>
    <cellStyle name="LINKED" xfId="451"/>
    <cellStyle name="LINKED 2" xfId="5403"/>
    <cellStyle name="LINKED 2 2" xfId="5404"/>
    <cellStyle name="Linked Cell 2" xfId="5405"/>
    <cellStyle name="Linked Cell 2 2" xfId="452"/>
    <cellStyle name="Linked Cell 2 2 2" xfId="5406"/>
    <cellStyle name="Linked Cell 2 3" xfId="5407"/>
    <cellStyle name="Linked Cell 2 4" xfId="5408"/>
    <cellStyle name="Linked Cell 3" xfId="5409"/>
    <cellStyle name="Linked Cell 3 2" xfId="5410"/>
    <cellStyle name="Linked Cell 3 3" xfId="5411"/>
    <cellStyle name="Linked Cell 4" xfId="5412"/>
    <cellStyle name="Linked Cell 5" xfId="5413"/>
    <cellStyle name="Linked Cell 6" xfId="5414"/>
    <cellStyle name="Linked Cell 7" xfId="5415"/>
    <cellStyle name="Linked Cell 8" xfId="5416"/>
    <cellStyle name="Millares [0]_2AV_M_M " xfId="5417"/>
    <cellStyle name="Millares_2AV_M_M " xfId="5418"/>
    <cellStyle name="modified border" xfId="453"/>
    <cellStyle name="modified border 2" xfId="454"/>
    <cellStyle name="modified border 2 2" xfId="5419"/>
    <cellStyle name="modified border 3" xfId="455"/>
    <cellStyle name="modified border 3 2" xfId="5420"/>
    <cellStyle name="modified border 4" xfId="456"/>
    <cellStyle name="modified border 4 2" xfId="5421"/>
    <cellStyle name="modified border 5" xfId="5422"/>
    <cellStyle name="modified border 5 2" xfId="5423"/>
    <cellStyle name="modified border_4.34E Mint Farm Deferral" xfId="457"/>
    <cellStyle name="modified border1" xfId="458"/>
    <cellStyle name="modified border1 2" xfId="459"/>
    <cellStyle name="modified border1 2 2" xfId="5424"/>
    <cellStyle name="modified border1 3" xfId="460"/>
    <cellStyle name="modified border1 3 2" xfId="5425"/>
    <cellStyle name="modified border1 4" xfId="461"/>
    <cellStyle name="modified border1 4 2" xfId="5426"/>
    <cellStyle name="modified border1 5" xfId="5427"/>
    <cellStyle name="modified border1 5 2" xfId="5428"/>
    <cellStyle name="modified border1_4.34E Mint Farm Deferral" xfId="462"/>
    <cellStyle name="Moneda [0]_2AV_M_M " xfId="5429"/>
    <cellStyle name="Moneda_2AV_M_M " xfId="5430"/>
    <cellStyle name="MonthYears" xfId="5431"/>
    <cellStyle name="Neutral 2" xfId="5432"/>
    <cellStyle name="Neutral 2 2" xfId="463"/>
    <cellStyle name="Neutral 2 2 2" xfId="5433"/>
    <cellStyle name="Neutral 2 3" xfId="5434"/>
    <cellStyle name="Neutral 2 4" xfId="5435"/>
    <cellStyle name="Neutral 3" xfId="5436"/>
    <cellStyle name="Neutral 3 2" xfId="5437"/>
    <cellStyle name="Neutral 3 3" xfId="5438"/>
    <cellStyle name="Neutral 4" xfId="5439"/>
    <cellStyle name="Neutral 5" xfId="5440"/>
    <cellStyle name="Neutral 6" xfId="5441"/>
    <cellStyle name="Neutral 7" xfId="5442"/>
    <cellStyle name="Neutral 8" xfId="5443"/>
    <cellStyle name="no dec" xfId="464"/>
    <cellStyle name="no dec 2" xfId="5444"/>
    <cellStyle name="no dec 2 2" xfId="5445"/>
    <cellStyle name="Normal" xfId="0" builtinId="0"/>
    <cellStyle name="Normal - Style1" xfId="465"/>
    <cellStyle name="Normal - Style1 2" xfId="466"/>
    <cellStyle name="Normal - Style1 2 2" xfId="5446"/>
    <cellStyle name="Normal - Style1 2 2 2" xfId="5447"/>
    <cellStyle name="Normal - Style1 2 2 3" xfId="5448"/>
    <cellStyle name="Normal - Style1 2 3" xfId="5449"/>
    <cellStyle name="Normal - Style1 3" xfId="467"/>
    <cellStyle name="Normal - Style1 3 2" xfId="5450"/>
    <cellStyle name="Normal - Style1 3 2 2" xfId="5451"/>
    <cellStyle name="Normal - Style1 3 3" xfId="5452"/>
    <cellStyle name="Normal - Style1 3 4" xfId="5453"/>
    <cellStyle name="Normal - Style1 4" xfId="468"/>
    <cellStyle name="Normal - Style1 4 2" xfId="5454"/>
    <cellStyle name="Normal - Style1 4 2 2" xfId="5455"/>
    <cellStyle name="Normal - Style1 4 3" xfId="5456"/>
    <cellStyle name="Normal - Style1 5" xfId="5457"/>
    <cellStyle name="Normal - Style1 5 2" xfId="5458"/>
    <cellStyle name="Normal - Style1 5 2 2" xfId="5459"/>
    <cellStyle name="Normal - Style1 5 2 3" xfId="5460"/>
    <cellStyle name="Normal - Style1 5 3" xfId="5461"/>
    <cellStyle name="Normal - Style1 5 4" xfId="5462"/>
    <cellStyle name="Normal - Style1 5 5" xfId="5463"/>
    <cellStyle name="Normal - Style1 6" xfId="5464"/>
    <cellStyle name="Normal - Style1 6 2" xfId="5465"/>
    <cellStyle name="Normal - Style1 6 2 2" xfId="5466"/>
    <cellStyle name="Normal - Style1 6 3" xfId="5467"/>
    <cellStyle name="Normal - Style1 6 4" xfId="5468"/>
    <cellStyle name="Normal - Style1 7" xfId="5469"/>
    <cellStyle name="Normal - Style1 7 2" xfId="5470"/>
    <cellStyle name="Normal - Style1 7 2 2" xfId="5471"/>
    <cellStyle name="Normal - Style1 7 3" xfId="5472"/>
    <cellStyle name="Normal - Style1 8" xfId="5473"/>
    <cellStyle name="Normal - Style1 9" xfId="5474"/>
    <cellStyle name="Normal - Style1_(C) WHE Proforma with ITC cash grant 10 Yr Amort_for deferral_102809" xfId="469"/>
    <cellStyle name="Normal [0]" xfId="5475"/>
    <cellStyle name="Normal [2]" xfId="5476"/>
    <cellStyle name="Normal 1" xfId="5477"/>
    <cellStyle name="Normal 1 2" xfId="5478"/>
    <cellStyle name="Normal 1 2 2" xfId="5479"/>
    <cellStyle name="Normal 1 3" xfId="5480"/>
    <cellStyle name="Normal 1 3 2" xfId="5481"/>
    <cellStyle name="Normal 1 4" xfId="5482"/>
    <cellStyle name="Normal 10" xfId="470"/>
    <cellStyle name="Normal 10 2" xfId="471"/>
    <cellStyle name="Normal 10 2 2" xfId="5483"/>
    <cellStyle name="Normal 10 2 2 2" xfId="5484"/>
    <cellStyle name="Normal 10 2 3" xfId="5485"/>
    <cellStyle name="Normal 10 3" xfId="472"/>
    <cellStyle name="Normal 10 3 2" xfId="5486"/>
    <cellStyle name="Normal 10 3 2 2" xfId="5487"/>
    <cellStyle name="Normal 10 3 3" xfId="5488"/>
    <cellStyle name="Normal 10 4" xfId="5489"/>
    <cellStyle name="Normal 10 4 2" xfId="5490"/>
    <cellStyle name="Normal 10 5" xfId="5491"/>
    <cellStyle name="Normal 10 6" xfId="5492"/>
    <cellStyle name="Normal 10 7" xfId="5493"/>
    <cellStyle name="Normal 10_ Price Inputs" xfId="5494"/>
    <cellStyle name="Normal 11" xfId="473"/>
    <cellStyle name="Normal 11 2" xfId="5495"/>
    <cellStyle name="Normal 11 2 2" xfId="5496"/>
    <cellStyle name="Normal 11 3" xfId="576"/>
    <cellStyle name="Normal 11 4" xfId="5497"/>
    <cellStyle name="Normal 11 5" xfId="5498"/>
    <cellStyle name="Normal 11_16.37E Wild Horse Expansion DeferralRevwrkingfile SF" xfId="5499"/>
    <cellStyle name="Normal 12" xfId="474"/>
    <cellStyle name="Normal 12 2" xfId="5500"/>
    <cellStyle name="Normal 12 2 2" xfId="5501"/>
    <cellStyle name="Normal 12 3" xfId="5502"/>
    <cellStyle name="Normal 12 4" xfId="5503"/>
    <cellStyle name="Normal 13" xfId="475"/>
    <cellStyle name="Normal 13 2" xfId="5504"/>
    <cellStyle name="Normal 13 2 2" xfId="5505"/>
    <cellStyle name="Normal 13 3" xfId="5506"/>
    <cellStyle name="Normal 13 4" xfId="5507"/>
    <cellStyle name="Normal 14" xfId="476"/>
    <cellStyle name="Normal 14 2" xfId="5508"/>
    <cellStyle name="Normal 14 2 2" xfId="5509"/>
    <cellStyle name="Normal 14 3" xfId="5510"/>
    <cellStyle name="Normal 14 4" xfId="5511"/>
    <cellStyle name="Normal 15" xfId="477"/>
    <cellStyle name="Normal 15 2" xfId="5512"/>
    <cellStyle name="Normal 15 2 2" xfId="5513"/>
    <cellStyle name="Normal 15 3" xfId="5514"/>
    <cellStyle name="Normal 15 4" xfId="5515"/>
    <cellStyle name="Normal 16" xfId="478"/>
    <cellStyle name="Normal 16 2" xfId="5516"/>
    <cellStyle name="Normal 16 2 2" xfId="5517"/>
    <cellStyle name="Normal 16 3" xfId="5518"/>
    <cellStyle name="Normal 16 4" xfId="5519"/>
    <cellStyle name="Normal 17" xfId="479"/>
    <cellStyle name="Normal 17 2" xfId="5520"/>
    <cellStyle name="Normal 17 2 2" xfId="5521"/>
    <cellStyle name="Normal 17 3" xfId="5522"/>
    <cellStyle name="Normal 17 4" xfId="5523"/>
    <cellStyle name="Normal 18" xfId="480"/>
    <cellStyle name="Normal 18 2" xfId="5524"/>
    <cellStyle name="Normal 18 2 2" xfId="5525"/>
    <cellStyle name="Normal 18 3" xfId="5526"/>
    <cellStyle name="Normal 18 4" xfId="5527"/>
    <cellStyle name="Normal 19" xfId="481"/>
    <cellStyle name="Normal 19 2" xfId="5528"/>
    <cellStyle name="Normal 19 2 2" xfId="5529"/>
    <cellStyle name="Normal 19 3" xfId="5530"/>
    <cellStyle name="Normal 19 4" xfId="5531"/>
    <cellStyle name="Normal 2" xfId="482"/>
    <cellStyle name="Normal 2 10" xfId="5532"/>
    <cellStyle name="Normal 2 10 2" xfId="5533"/>
    <cellStyle name="Normal 2 11" xfId="5534"/>
    <cellStyle name="Normal 2 11 2" xfId="5535"/>
    <cellStyle name="Normal 2 12" xfId="5536"/>
    <cellStyle name="Normal 2 12 2" xfId="5537"/>
    <cellStyle name="Normal 2 13" xfId="5538"/>
    <cellStyle name="Normal 2 13 2" xfId="5539"/>
    <cellStyle name="Normal 2 14" xfId="5540"/>
    <cellStyle name="Normal 2 15" xfId="5541"/>
    <cellStyle name="Normal 2 2" xfId="483"/>
    <cellStyle name="Normal 2 2 2" xfId="484"/>
    <cellStyle name="Normal 2 2 2 2" xfId="5542"/>
    <cellStyle name="Normal 2 2 2 2 2" xfId="5543"/>
    <cellStyle name="Normal 2 2 2 2 2 2" xfId="5544"/>
    <cellStyle name="Normal 2 2 2 2 3" xfId="5545"/>
    <cellStyle name="Normal 2 2 2 2 3 2" xfId="5546"/>
    <cellStyle name="Normal 2 2 2 2 4" xfId="5547"/>
    <cellStyle name="Normal 2 2 2 3" xfId="5548"/>
    <cellStyle name="Normal 2 2 2 3 2" xfId="5549"/>
    <cellStyle name="Normal 2 2 2 3 2 2" xfId="5550"/>
    <cellStyle name="Normal 2 2 2 3 3" xfId="5551"/>
    <cellStyle name="Normal 2 2 2 3 3 2" xfId="5552"/>
    <cellStyle name="Normal 2 2 2 3 4" xfId="5553"/>
    <cellStyle name="Normal 2 2 2 4" xfId="5554"/>
    <cellStyle name="Normal 2 2 2 4 2" xfId="5555"/>
    <cellStyle name="Normal 2 2 2 5" xfId="5556"/>
    <cellStyle name="Normal 2 2 2 5 2" xfId="5557"/>
    <cellStyle name="Normal 2 2 2 6" xfId="5558"/>
    <cellStyle name="Normal 2 2 2_Chelan PUD Power Costs (8-10)" xfId="5559"/>
    <cellStyle name="Normal 2 2 3" xfId="485"/>
    <cellStyle name="Normal 2 2 3 2" xfId="5560"/>
    <cellStyle name="Normal 2 2 3 2 2" xfId="5561"/>
    <cellStyle name="Normal 2 2 3 3" xfId="5562"/>
    <cellStyle name="Normal 2 2 3 3 2" xfId="5563"/>
    <cellStyle name="Normal 2 2 3 4" xfId="5564"/>
    <cellStyle name="Normal 2 2 4" xfId="5565"/>
    <cellStyle name="Normal 2 2 4 2" xfId="5566"/>
    <cellStyle name="Normal 2 2 5" xfId="5567"/>
    <cellStyle name="Normal 2 2 6" xfId="5568"/>
    <cellStyle name="Normal 2 2 7" xfId="5569"/>
    <cellStyle name="Normal 2 2_ Price Inputs" xfId="5570"/>
    <cellStyle name="Normal 2 3" xfId="486"/>
    <cellStyle name="Normal 2 3 2" xfId="5571"/>
    <cellStyle name="Normal 2 3 2 2" xfId="5572"/>
    <cellStyle name="Normal 2 3 3" xfId="5573"/>
    <cellStyle name="Normal 2 3 3 2" xfId="5574"/>
    <cellStyle name="Normal 2 3 4" xfId="5575"/>
    <cellStyle name="Normal 2 4" xfId="487"/>
    <cellStyle name="Normal 2 4 2" xfId="5576"/>
    <cellStyle name="Normal 2 4 2 2" xfId="5577"/>
    <cellStyle name="Normal 2 4 3" xfId="5578"/>
    <cellStyle name="Normal 2 4 3 2" xfId="5579"/>
    <cellStyle name="Normal 2 4 4" xfId="5580"/>
    <cellStyle name="Normal 2 5" xfId="488"/>
    <cellStyle name="Normal 2 5 2" xfId="5581"/>
    <cellStyle name="Normal 2 5 2 2" xfId="5582"/>
    <cellStyle name="Normal 2 5 3" xfId="5583"/>
    <cellStyle name="Normal 2 5 3 2" xfId="5584"/>
    <cellStyle name="Normal 2 5 4" xfId="5585"/>
    <cellStyle name="Normal 2 6" xfId="489"/>
    <cellStyle name="Normal 2 6 2" xfId="5586"/>
    <cellStyle name="Normal 2 6 2 2" xfId="5587"/>
    <cellStyle name="Normal 2 6 3" xfId="5588"/>
    <cellStyle name="Normal 2 7" xfId="5589"/>
    <cellStyle name="Normal 2 7 2" xfId="5590"/>
    <cellStyle name="Normal 2 8" xfId="5591"/>
    <cellStyle name="Normal 2 8 2" xfId="5592"/>
    <cellStyle name="Normal 2 9" xfId="5593"/>
    <cellStyle name="Normal 2 9 2" xfId="5594"/>
    <cellStyle name="Normal 2_16.37E Wild Horse Expansion DeferralRevwrkingfile SF" xfId="490"/>
    <cellStyle name="Normal 20" xfId="491"/>
    <cellStyle name="Normal 20 2" xfId="5595"/>
    <cellStyle name="Normal 20 2 2" xfId="5596"/>
    <cellStyle name="Normal 20 3" xfId="5597"/>
    <cellStyle name="Normal 20 3 2" xfId="5598"/>
    <cellStyle name="Normal 20 3 3" xfId="5599"/>
    <cellStyle name="Normal 20 3 3 2" xfId="5600"/>
    <cellStyle name="Normal 20 3 4" xfId="5601"/>
    <cellStyle name="Normal 20 4" xfId="5602"/>
    <cellStyle name="Normal 21" xfId="492"/>
    <cellStyle name="Normal 21 2" xfId="5603"/>
    <cellStyle name="Normal 21 2 2" xfId="5604"/>
    <cellStyle name="Normal 21 3" xfId="5605"/>
    <cellStyle name="Normal 21 3 2" xfId="5606"/>
    <cellStyle name="Normal 21 4" xfId="5607"/>
    <cellStyle name="Normal 21 5" xfId="5608"/>
    <cellStyle name="Normal 21 6" xfId="5609"/>
    <cellStyle name="Normal 21_4 31E Reg Asset  Liab and EXH D" xfId="5610"/>
    <cellStyle name="Normal 22" xfId="493"/>
    <cellStyle name="Normal 22 2" xfId="5611"/>
    <cellStyle name="Normal 22 2 2" xfId="5612"/>
    <cellStyle name="Normal 22 3" xfId="5613"/>
    <cellStyle name="Normal 22 3 2" xfId="5614"/>
    <cellStyle name="Normal 22 4" xfId="5615"/>
    <cellStyle name="Normal 22 5" xfId="5616"/>
    <cellStyle name="Normal 22 6" xfId="5617"/>
    <cellStyle name="Normal 23" xfId="494"/>
    <cellStyle name="Normal 23 2" xfId="5618"/>
    <cellStyle name="Normal 23 3" xfId="5619"/>
    <cellStyle name="Normal 24" xfId="5620"/>
    <cellStyle name="Normal 24 2" xfId="5621"/>
    <cellStyle name="Normal 24 2 2" xfId="5622"/>
    <cellStyle name="Normal 24 2 3" xfId="5623"/>
    <cellStyle name="Normal 24 3" xfId="5624"/>
    <cellStyle name="Normal 25" xfId="5625"/>
    <cellStyle name="Normal 25 2" xfId="5626"/>
    <cellStyle name="Normal 25 3" xfId="5627"/>
    <cellStyle name="Normal 26" xfId="5628"/>
    <cellStyle name="Normal 26 2" xfId="5629"/>
    <cellStyle name="Normal 26 3" xfId="5630"/>
    <cellStyle name="Normal 26 4" xfId="5631"/>
    <cellStyle name="Normal 27" xfId="5632"/>
    <cellStyle name="Normal 27 2" xfId="5633"/>
    <cellStyle name="Normal 27 3" xfId="5634"/>
    <cellStyle name="Normal 28" xfId="5635"/>
    <cellStyle name="Normal 28 2" xfId="5636"/>
    <cellStyle name="Normal 28 2 2" xfId="5637"/>
    <cellStyle name="Normal 28 3" xfId="5638"/>
    <cellStyle name="Normal 29" xfId="5639"/>
    <cellStyle name="Normal 29 2" xfId="5640"/>
    <cellStyle name="Normal 3" xfId="495"/>
    <cellStyle name="Normal 3 10" xfId="5641"/>
    <cellStyle name="Normal 3 10 2" xfId="5642"/>
    <cellStyle name="Normal 3 11" xfId="5643"/>
    <cellStyle name="Normal 3 11 2" xfId="5644"/>
    <cellStyle name="Normal 3 12" xfId="5645"/>
    <cellStyle name="Normal 3 13" xfId="5646"/>
    <cellStyle name="Normal 3 2" xfId="496"/>
    <cellStyle name="Normal 3 2 2" xfId="5647"/>
    <cellStyle name="Normal 3 2 2 2" xfId="5648"/>
    <cellStyle name="Normal 3 2 2 2 2" xfId="5649"/>
    <cellStyle name="Normal 3 2 3" xfId="5650"/>
    <cellStyle name="Normal 3 2 3 2" xfId="5651"/>
    <cellStyle name="Normal 3 2 3 2 2" xfId="5652"/>
    <cellStyle name="Normal 3 2 4" xfId="5653"/>
    <cellStyle name="Normal 3 2 4 2" xfId="5654"/>
    <cellStyle name="Normal 3 2_Chelan PUD Power Costs (8-10)" xfId="5655"/>
    <cellStyle name="Normal 3 3" xfId="497"/>
    <cellStyle name="Normal 3 3 2" xfId="5656"/>
    <cellStyle name="Normal 3 3 2 2" xfId="5657"/>
    <cellStyle name="Normal 3 3 3" xfId="5658"/>
    <cellStyle name="Normal 3 4" xfId="5659"/>
    <cellStyle name="Normal 3 4 2" xfId="5660"/>
    <cellStyle name="Normal 3 4 2 2" xfId="5661"/>
    <cellStyle name="Normal 3 4 3" xfId="5662"/>
    <cellStyle name="Normal 3 5" xfId="5663"/>
    <cellStyle name="Normal 3 5 2" xfId="5664"/>
    <cellStyle name="Normal 3 5 3" xfId="5665"/>
    <cellStyle name="Normal 3 6" xfId="5666"/>
    <cellStyle name="Normal 3 6 2" xfId="5667"/>
    <cellStyle name="Normal 3 7" xfId="5668"/>
    <cellStyle name="Normal 3 7 2" xfId="5669"/>
    <cellStyle name="Normal 3 8" xfId="5670"/>
    <cellStyle name="Normal 3 8 2" xfId="5671"/>
    <cellStyle name="Normal 3 9" xfId="5672"/>
    <cellStyle name="Normal 3 9 2" xfId="5673"/>
    <cellStyle name="Normal 3_ Price Inputs" xfId="5674"/>
    <cellStyle name="Normal 30" xfId="5675"/>
    <cellStyle name="Normal 30 2" xfId="5676"/>
    <cellStyle name="Normal 31" xfId="5677"/>
    <cellStyle name="Normal 31 2" xfId="5678"/>
    <cellStyle name="Normal 31 2 2" xfId="5679"/>
    <cellStyle name="Normal 31 3" xfId="5680"/>
    <cellStyle name="Normal 32" xfId="5681"/>
    <cellStyle name="Normal 32 2" xfId="5682"/>
    <cellStyle name="Normal 33" xfId="5683"/>
    <cellStyle name="Normal 33 2" xfId="5684"/>
    <cellStyle name="Normal 34" xfId="5685"/>
    <cellStyle name="Normal 34 2" xfId="5686"/>
    <cellStyle name="Normal 35" xfId="5687"/>
    <cellStyle name="Normal 35 2" xfId="5688"/>
    <cellStyle name="Normal 36" xfId="5689"/>
    <cellStyle name="Normal 36 2" xfId="5690"/>
    <cellStyle name="Normal 37" xfId="5691"/>
    <cellStyle name="Normal 37 2" xfId="5692"/>
    <cellStyle name="Normal 38" xfId="5693"/>
    <cellStyle name="Normal 38 2" xfId="5694"/>
    <cellStyle name="Normal 39" xfId="5695"/>
    <cellStyle name="Normal 39 2" xfId="5696"/>
    <cellStyle name="Normal 4" xfId="498"/>
    <cellStyle name="Normal 4 2" xfId="499"/>
    <cellStyle name="Normal 4 2 2" xfId="5697"/>
    <cellStyle name="Normal 4 2 2 2" xfId="5698"/>
    <cellStyle name="Normal 4 2 3" xfId="5699"/>
    <cellStyle name="Normal 4 2 3 2" xfId="5700"/>
    <cellStyle name="Normal 4 2 4" xfId="5701"/>
    <cellStyle name="Normal 4 2 4 2" xfId="5702"/>
    <cellStyle name="Normal 4 2 5" xfId="5703"/>
    <cellStyle name="Normal 4 3" xfId="5704"/>
    <cellStyle name="Normal 4 3 2" xfId="5705"/>
    <cellStyle name="Normal 4 3 2 2" xfId="5706"/>
    <cellStyle name="Normal 4 4" xfId="5707"/>
    <cellStyle name="Normal 4 4 2" xfId="5708"/>
    <cellStyle name="Normal 4 5" xfId="5709"/>
    <cellStyle name="Normal 4 6" xfId="5710"/>
    <cellStyle name="Normal 4 7" xfId="5711"/>
    <cellStyle name="Normal 4_ Price Inputs" xfId="5712"/>
    <cellStyle name="Normal 40" xfId="5713"/>
    <cellStyle name="Normal 40 2" xfId="5714"/>
    <cellStyle name="Normal 41" xfId="5715"/>
    <cellStyle name="Normal 41 2" xfId="5716"/>
    <cellStyle name="Normal 42" xfId="5717"/>
    <cellStyle name="Normal 42 2" xfId="5718"/>
    <cellStyle name="Normal 43" xfId="5719"/>
    <cellStyle name="Normal 43 2" xfId="5720"/>
    <cellStyle name="Normal 44" xfId="5721"/>
    <cellStyle name="Normal 44 2" xfId="5722"/>
    <cellStyle name="Normal 45" xfId="5723"/>
    <cellStyle name="Normal 45 2" xfId="5724"/>
    <cellStyle name="Normal 46" xfId="5725"/>
    <cellStyle name="Normal 46 2" xfId="5726"/>
    <cellStyle name="Normal 47" xfId="5727"/>
    <cellStyle name="Normal 47 2" xfId="5728"/>
    <cellStyle name="Normal 48" xfId="5729"/>
    <cellStyle name="Normal 48 2" xfId="5730"/>
    <cellStyle name="Normal 49" xfId="5731"/>
    <cellStyle name="Normal 49 2" xfId="5732"/>
    <cellStyle name="Normal 5" xfId="500"/>
    <cellStyle name="Normal 5 2" xfId="5733"/>
    <cellStyle name="Normal 5 2 2" xfId="5734"/>
    <cellStyle name="Normal 5 3" xfId="5735"/>
    <cellStyle name="Normal 5 4" xfId="5736"/>
    <cellStyle name="Normal 5 5" xfId="5737"/>
    <cellStyle name="Normal 5 6" xfId="5738"/>
    <cellStyle name="Normal 50" xfId="5739"/>
    <cellStyle name="Normal 50 2" xfId="5740"/>
    <cellStyle name="Normal 51" xfId="5741"/>
    <cellStyle name="Normal 52" xfId="5742"/>
    <cellStyle name="Normal 53" xfId="5743"/>
    <cellStyle name="Normal 54" xfId="5744"/>
    <cellStyle name="Normal 55" xfId="5745"/>
    <cellStyle name="Normal 56" xfId="5746"/>
    <cellStyle name="Normal 57" xfId="5747"/>
    <cellStyle name="Normal 58" xfId="5748"/>
    <cellStyle name="Normal 59" xfId="583"/>
    <cellStyle name="Normal 6" xfId="501"/>
    <cellStyle name="Normal 6 2" xfId="5749"/>
    <cellStyle name="Normal 6 2 2" xfId="5750"/>
    <cellStyle name="Normal 6 3" xfId="5751"/>
    <cellStyle name="Normal 6 3 2" xfId="5752"/>
    <cellStyle name="Normal 6 4" xfId="5753"/>
    <cellStyle name="Normal 6 5" xfId="5754"/>
    <cellStyle name="Normal 6 6" xfId="5755"/>
    <cellStyle name="Normal 60" xfId="5756"/>
    <cellStyle name="Normal 61" xfId="5757"/>
    <cellStyle name="Normal 7" xfId="502"/>
    <cellStyle name="Normal 7 2" xfId="5758"/>
    <cellStyle name="Normal 7 2 2" xfId="5759"/>
    <cellStyle name="Normal 7 3" xfId="5760"/>
    <cellStyle name="Normal 7 4" xfId="5761"/>
    <cellStyle name="Normal 7 5" xfId="5762"/>
    <cellStyle name="Normal 8" xfId="503"/>
    <cellStyle name="Normal 8 2" xfId="5763"/>
    <cellStyle name="Normal 8 2 2" xfId="5764"/>
    <cellStyle name="Normal 8 3" xfId="5765"/>
    <cellStyle name="Normal 8 4" xfId="5766"/>
    <cellStyle name="Normal 8 5" xfId="5767"/>
    <cellStyle name="Normal 9" xfId="504"/>
    <cellStyle name="Normal 9 2" xfId="5768"/>
    <cellStyle name="Normal 9 2 2" xfId="5769"/>
    <cellStyle name="Normal 9 3" xfId="5770"/>
    <cellStyle name="Normal 9 4" xfId="5771"/>
    <cellStyle name="Normal 9 5" xfId="5772"/>
    <cellStyle name="Normal 94" xfId="5773"/>
    <cellStyle name="Normal 96" xfId="5774"/>
    <cellStyle name="Normal_4.10E Hopkins Ridge Working File" xfId="578"/>
    <cellStyle name="Normal_Hopkins Ridge" xfId="505"/>
    <cellStyle name="Normal_Wild Horse 2006 GRC" xfId="506"/>
    <cellStyle name="Note 10" xfId="5775"/>
    <cellStyle name="Note 10 2" xfId="5776"/>
    <cellStyle name="Note 10 2 2" xfId="5777"/>
    <cellStyle name="Note 10 3" xfId="5778"/>
    <cellStyle name="Note 10 3 2" xfId="5779"/>
    <cellStyle name="Note 10 4" xfId="5780"/>
    <cellStyle name="Note 11" xfId="5781"/>
    <cellStyle name="Note 11 2" xfId="5782"/>
    <cellStyle name="Note 11 3" xfId="5783"/>
    <cellStyle name="Note 12" xfId="5784"/>
    <cellStyle name="Note 12 2" xfId="5785"/>
    <cellStyle name="Note 12 2 2" xfId="5786"/>
    <cellStyle name="Note 12 3" xfId="5787"/>
    <cellStyle name="Note 12 4" xfId="5788"/>
    <cellStyle name="Note 13" xfId="5789"/>
    <cellStyle name="Note 13 2" xfId="5790"/>
    <cellStyle name="Note 13 3" xfId="5791"/>
    <cellStyle name="Note 14" xfId="5792"/>
    <cellStyle name="Note 15" xfId="5793"/>
    <cellStyle name="Note 16" xfId="5794"/>
    <cellStyle name="Note 2" xfId="507"/>
    <cellStyle name="Note 2 2" xfId="508"/>
    <cellStyle name="Note 2 2 2" xfId="5795"/>
    <cellStyle name="Note 2 2 2 2" xfId="5796"/>
    <cellStyle name="Note 2 2 2 3" xfId="5797"/>
    <cellStyle name="Note 2 2 3" xfId="5798"/>
    <cellStyle name="Note 2 2 3 2" xfId="5799"/>
    <cellStyle name="Note 2 2 4" xfId="5800"/>
    <cellStyle name="Note 2 2 5" xfId="5801"/>
    <cellStyle name="Note 2 2 6" xfId="5802"/>
    <cellStyle name="Note 2 3" xfId="5803"/>
    <cellStyle name="Note 2 3 2" xfId="5804"/>
    <cellStyle name="Note 2 3 2 2" xfId="5805"/>
    <cellStyle name="Note 2 3 2 3" xfId="5806"/>
    <cellStyle name="Note 2 3 3" xfId="5807"/>
    <cellStyle name="Note 2 3 3 2" xfId="5808"/>
    <cellStyle name="Note 2 3 4" xfId="5809"/>
    <cellStyle name="Note 2 3 5" xfId="5810"/>
    <cellStyle name="Note 2 4" xfId="5811"/>
    <cellStyle name="Note 2 4 2" xfId="5812"/>
    <cellStyle name="Note 2 4 3" xfId="5813"/>
    <cellStyle name="Note 2 5" xfId="5814"/>
    <cellStyle name="Note 2 5 2" xfId="5815"/>
    <cellStyle name="Note 2 6" xfId="5816"/>
    <cellStyle name="Note 2 7" xfId="5817"/>
    <cellStyle name="Note 2 8" xfId="5818"/>
    <cellStyle name="Note 2_AURORA Total New" xfId="5819"/>
    <cellStyle name="Note 3" xfId="509"/>
    <cellStyle name="Note 3 2" xfId="5820"/>
    <cellStyle name="Note 3 2 2" xfId="5821"/>
    <cellStyle name="Note 3 3" xfId="5822"/>
    <cellStyle name="Note 3 3 2" xfId="5823"/>
    <cellStyle name="Note 3 4" xfId="5824"/>
    <cellStyle name="Note 3 5" xfId="5825"/>
    <cellStyle name="Note 3 6" xfId="5826"/>
    <cellStyle name="Note 4" xfId="510"/>
    <cellStyle name="Note 4 2" xfId="5827"/>
    <cellStyle name="Note 4 2 2" xfId="5828"/>
    <cellStyle name="Note 4 3" xfId="5829"/>
    <cellStyle name="Note 4 3 2" xfId="5830"/>
    <cellStyle name="Note 4 4" xfId="5831"/>
    <cellStyle name="Note 5" xfId="511"/>
    <cellStyle name="Note 5 2" xfId="5832"/>
    <cellStyle name="Note 5 2 2" xfId="5833"/>
    <cellStyle name="Note 5 3" xfId="5834"/>
    <cellStyle name="Note 5 3 2" xfId="5835"/>
    <cellStyle name="Note 5 4" xfId="5836"/>
    <cellStyle name="Note 6" xfId="512"/>
    <cellStyle name="Note 6 2" xfId="5837"/>
    <cellStyle name="Note 6 3" xfId="5838"/>
    <cellStyle name="Note 6 3 2" xfId="5839"/>
    <cellStyle name="Note 7" xfId="513"/>
    <cellStyle name="Note 7 2" xfId="5840"/>
    <cellStyle name="Note 7 3" xfId="5841"/>
    <cellStyle name="Note 7 3 2" xfId="5842"/>
    <cellStyle name="Note 8" xfId="514"/>
    <cellStyle name="Note 8 2" xfId="5843"/>
    <cellStyle name="Note 8 3" xfId="5844"/>
    <cellStyle name="Note 8 3 2" xfId="5845"/>
    <cellStyle name="Note 9" xfId="515"/>
    <cellStyle name="Note 9 2" xfId="5846"/>
    <cellStyle name="Note 9 3" xfId="5847"/>
    <cellStyle name="Note 9 3 2" xfId="5848"/>
    <cellStyle name="Output 2" xfId="5849"/>
    <cellStyle name="Output 2 2" xfId="516"/>
    <cellStyle name="Output 2 2 2" xfId="5850"/>
    <cellStyle name="Output 2 2 3" xfId="5851"/>
    <cellStyle name="Output 2 2 3 2" xfId="5852"/>
    <cellStyle name="Output 2 3" xfId="5853"/>
    <cellStyle name="Output 2 4" xfId="5854"/>
    <cellStyle name="Output 2 4 2" xfId="5855"/>
    <cellStyle name="Output 2 5" xfId="5856"/>
    <cellStyle name="Output 3" xfId="5857"/>
    <cellStyle name="Output 3 2" xfId="5858"/>
    <cellStyle name="Output 3 3" xfId="5859"/>
    <cellStyle name="Output 3 3 2" xfId="5860"/>
    <cellStyle name="Output 3 4" xfId="5861"/>
    <cellStyle name="Output 3 5" xfId="5862"/>
    <cellStyle name="Output 4" xfId="5863"/>
    <cellStyle name="Output 4 2" xfId="5864"/>
    <cellStyle name="Output 5" xfId="5865"/>
    <cellStyle name="Output 6" xfId="5866"/>
    <cellStyle name="Output 6 2" xfId="5867"/>
    <cellStyle name="Output 7" xfId="5868"/>
    <cellStyle name="Output 8" xfId="5869"/>
    <cellStyle name="Output 9" xfId="5870"/>
    <cellStyle name="Percen - Style1" xfId="517"/>
    <cellStyle name="Percen - Style1 2" xfId="5871"/>
    <cellStyle name="Percen - Style1 2 2" xfId="5872"/>
    <cellStyle name="Percen - Style1 3" xfId="5873"/>
    <cellStyle name="Percen - Style2" xfId="518"/>
    <cellStyle name="Percen - Style2 2" xfId="5874"/>
    <cellStyle name="Percen - Style2 2 2" xfId="5875"/>
    <cellStyle name="Percen - Style2 3" xfId="5876"/>
    <cellStyle name="Percen - Style3" xfId="519"/>
    <cellStyle name="Percen - Style3 2" xfId="5877"/>
    <cellStyle name="Percen - Style3 2 2" xfId="5878"/>
    <cellStyle name="Percen - Style3 3" xfId="5879"/>
    <cellStyle name="Percent" xfId="575" builtinId="5"/>
    <cellStyle name="Percent [2]" xfId="520"/>
    <cellStyle name="Percent [2] 2" xfId="5880"/>
    <cellStyle name="Percent [2] 2 2" xfId="5881"/>
    <cellStyle name="Percent [2] 2 2 2" xfId="5882"/>
    <cellStyle name="Percent [2] 2 3" xfId="5883"/>
    <cellStyle name="Percent [2] 3" xfId="5884"/>
    <cellStyle name="Percent [2] 3 2" xfId="5885"/>
    <cellStyle name="Percent [2] 4" xfId="5886"/>
    <cellStyle name="Percent [2] 4 2" xfId="5887"/>
    <cellStyle name="Percent [2] 5" xfId="5888"/>
    <cellStyle name="Percent [2] 6" xfId="5889"/>
    <cellStyle name="Percent [2] 6 2" xfId="5890"/>
    <cellStyle name="Percent [2] 7" xfId="5891"/>
    <cellStyle name="Percent [2] 7 2" xfId="5892"/>
    <cellStyle name="Percent [2] 8" xfId="5893"/>
    <cellStyle name="Percent 10" xfId="5894"/>
    <cellStyle name="Percent 10 2" xfId="5895"/>
    <cellStyle name="Percent 10 3" xfId="5896"/>
    <cellStyle name="Percent 10 3 2" xfId="5897"/>
    <cellStyle name="Percent 10 4" xfId="5898"/>
    <cellStyle name="Percent 11" xfId="577"/>
    <cellStyle name="Percent 11 2" xfId="5899"/>
    <cellStyle name="Percent 11 3" xfId="5900"/>
    <cellStyle name="Percent 12" xfId="5901"/>
    <cellStyle name="Percent 12 2" xfId="5902"/>
    <cellStyle name="Percent 12 3" xfId="5903"/>
    <cellStyle name="Percent 13" xfId="5904"/>
    <cellStyle name="Percent 13 2" xfId="5905"/>
    <cellStyle name="Percent 13 3" xfId="5906"/>
    <cellStyle name="Percent 14" xfId="5907"/>
    <cellStyle name="Percent 14 2" xfId="5908"/>
    <cellStyle name="Percent 14 3" xfId="5909"/>
    <cellStyle name="Percent 15" xfId="5910"/>
    <cellStyle name="Percent 15 2" xfId="5911"/>
    <cellStyle name="Percent 15 3" xfId="5912"/>
    <cellStyle name="Percent 16" xfId="5913"/>
    <cellStyle name="Percent 16 2" xfId="5914"/>
    <cellStyle name="Percent 16 3" xfId="5915"/>
    <cellStyle name="Percent 17" xfId="5916"/>
    <cellStyle name="Percent 17 2" xfId="5917"/>
    <cellStyle name="Percent 17 3" xfId="5918"/>
    <cellStyle name="Percent 18" xfId="5919"/>
    <cellStyle name="Percent 18 2" xfId="5920"/>
    <cellStyle name="Percent 18 3" xfId="5921"/>
    <cellStyle name="Percent 19" xfId="5922"/>
    <cellStyle name="Percent 19 2" xfId="5923"/>
    <cellStyle name="Percent 19 3" xfId="5924"/>
    <cellStyle name="Percent 2" xfId="521"/>
    <cellStyle name="Percent 2 2" xfId="522"/>
    <cellStyle name="Percent 2 2 2" xfId="5925"/>
    <cellStyle name="Percent 2 2 2 2" xfId="5926"/>
    <cellStyle name="Percent 2 2 2 2 2" xfId="5927"/>
    <cellStyle name="Percent 2 2 3" xfId="5928"/>
    <cellStyle name="Percent 2 2 3 2" xfId="5929"/>
    <cellStyle name="Percent 2 2 3 2 2" xfId="5930"/>
    <cellStyle name="Percent 2 2 4" xfId="5931"/>
    <cellStyle name="Percent 2 2 4 2" xfId="5932"/>
    <cellStyle name="Percent 2 2 5" xfId="582"/>
    <cellStyle name="Percent 2 3" xfId="5933"/>
    <cellStyle name="Percent 2 3 2" xfId="5934"/>
    <cellStyle name="Percent 2 3 2 2" xfId="5935"/>
    <cellStyle name="Percent 2 4" xfId="5936"/>
    <cellStyle name="Percent 2 4 2" xfId="5937"/>
    <cellStyle name="Percent 2 5" xfId="5938"/>
    <cellStyle name="Percent 20" xfId="5939"/>
    <cellStyle name="Percent 20 2" xfId="5940"/>
    <cellStyle name="Percent 20 3" xfId="5941"/>
    <cellStyle name="Percent 21" xfId="5942"/>
    <cellStyle name="Percent 21 2" xfId="5943"/>
    <cellStyle name="Percent 22" xfId="5944"/>
    <cellStyle name="Percent 22 2" xfId="5945"/>
    <cellStyle name="Percent 23" xfId="5946"/>
    <cellStyle name="Percent 23 2" xfId="5947"/>
    <cellStyle name="Percent 24" xfId="5948"/>
    <cellStyle name="Percent 24 2" xfId="5949"/>
    <cellStyle name="Percent 24 3" xfId="5950"/>
    <cellStyle name="Percent 25" xfId="5951"/>
    <cellStyle name="Percent 25 2" xfId="5952"/>
    <cellStyle name="Percent 25 3" xfId="5953"/>
    <cellStyle name="Percent 26" xfId="5954"/>
    <cellStyle name="Percent 26 2" xfId="5955"/>
    <cellStyle name="Percent 27" xfId="5956"/>
    <cellStyle name="Percent 27 2" xfId="5957"/>
    <cellStyle name="Percent 28" xfId="5958"/>
    <cellStyle name="Percent 28 2" xfId="5959"/>
    <cellStyle name="Percent 29" xfId="5960"/>
    <cellStyle name="Percent 3" xfId="523"/>
    <cellStyle name="Percent 3 2" xfId="5961"/>
    <cellStyle name="Percent 3 2 2" xfId="5962"/>
    <cellStyle name="Percent 3 2 2 2" xfId="5963"/>
    <cellStyle name="Percent 3 2 2 2 2" xfId="5964"/>
    <cellStyle name="Percent 3 2 2 3" xfId="5965"/>
    <cellStyle name="Percent 3 2 3" xfId="5966"/>
    <cellStyle name="Percent 3 2 3 2" xfId="5967"/>
    <cellStyle name="Percent 3 2 4" xfId="5968"/>
    <cellStyle name="Percent 3 2 5" xfId="5969"/>
    <cellStyle name="Percent 3 3" xfId="5970"/>
    <cellStyle name="Percent 3 3 2" xfId="5971"/>
    <cellStyle name="Percent 3 3 2 2" xfId="5972"/>
    <cellStyle name="Percent 3 3 2 3" xfId="5973"/>
    <cellStyle name="Percent 3 3 3" xfId="5974"/>
    <cellStyle name="Percent 3 4" xfId="5975"/>
    <cellStyle name="Percent 3 4 2" xfId="5976"/>
    <cellStyle name="Percent 3 4 3" xfId="5977"/>
    <cellStyle name="Percent 3 5" xfId="5978"/>
    <cellStyle name="Percent 3 5 2" xfId="5979"/>
    <cellStyle name="Percent 3 5 3" xfId="5980"/>
    <cellStyle name="Percent 3 6" xfId="5981"/>
    <cellStyle name="Percent 3 6 2" xfId="5982"/>
    <cellStyle name="Percent 3 7" xfId="5983"/>
    <cellStyle name="Percent 3 8" xfId="5984"/>
    <cellStyle name="Percent 30" xfId="5985"/>
    <cellStyle name="Percent 31" xfId="5986"/>
    <cellStyle name="Percent 32" xfId="5987"/>
    <cellStyle name="Percent 33" xfId="5988"/>
    <cellStyle name="Percent 34" xfId="5989"/>
    <cellStyle name="Percent 35" xfId="5990"/>
    <cellStyle name="Percent 36" xfId="5991"/>
    <cellStyle name="Percent 4" xfId="524"/>
    <cellStyle name="Percent 4 2" xfId="525"/>
    <cellStyle name="Percent 4 2 2" xfId="5992"/>
    <cellStyle name="Percent 4 2 3" xfId="5993"/>
    <cellStyle name="Percent 4 2 3 2" xfId="5994"/>
    <cellStyle name="Percent 4 3" xfId="5995"/>
    <cellStyle name="Percent 4 4" xfId="5996"/>
    <cellStyle name="Percent 4 4 2" xfId="5997"/>
    <cellStyle name="Percent 4 5" xfId="5998"/>
    <cellStyle name="Percent 4 6" xfId="5999"/>
    <cellStyle name="Percent 5" xfId="526"/>
    <cellStyle name="Percent 5 2" xfId="6000"/>
    <cellStyle name="Percent 5 3" xfId="6001"/>
    <cellStyle name="Percent 5 3 2" xfId="6002"/>
    <cellStyle name="Percent 5 4" xfId="6003"/>
    <cellStyle name="Percent 6" xfId="527"/>
    <cellStyle name="Percent 6 2" xfId="6004"/>
    <cellStyle name="Percent 6 3" xfId="6005"/>
    <cellStyle name="Percent 6 3 2" xfId="6006"/>
    <cellStyle name="Percent 6 4" xfId="6007"/>
    <cellStyle name="Percent 7" xfId="528"/>
    <cellStyle name="Percent 7 2" xfId="6008"/>
    <cellStyle name="Percent 7 2 2" xfId="6009"/>
    <cellStyle name="Percent 7 3" xfId="6010"/>
    <cellStyle name="Percent 8" xfId="529"/>
    <cellStyle name="Percent 8 2" xfId="6011"/>
    <cellStyle name="Percent 8 2 2" xfId="6012"/>
    <cellStyle name="Percent 8 3" xfId="6013"/>
    <cellStyle name="Percent 8 3 2" xfId="6014"/>
    <cellStyle name="Percent 8 4" xfId="6015"/>
    <cellStyle name="Percent 9" xfId="530"/>
    <cellStyle name="Percent 9 2" xfId="6016"/>
    <cellStyle name="Percent 9 3" xfId="6017"/>
    <cellStyle name="Processing" xfId="531"/>
    <cellStyle name="Processing 2" xfId="6018"/>
    <cellStyle name="Processing 2 2" xfId="6019"/>
    <cellStyle name="Processing 2 3" xfId="6020"/>
    <cellStyle name="Processing 3" xfId="6021"/>
    <cellStyle name="Processing 4" xfId="6022"/>
    <cellStyle name="Processing 4 2" xfId="6023"/>
    <cellStyle name="Processing 5" xfId="6024"/>
    <cellStyle name="Processing_AURORA Total New" xfId="6025"/>
    <cellStyle name="Protected" xfId="6026"/>
    <cellStyle name="ProtectedDates" xfId="6027"/>
    <cellStyle name="PSChar" xfId="532"/>
    <cellStyle name="PSChar 2" xfId="6028"/>
    <cellStyle name="PSChar 2 2" xfId="6029"/>
    <cellStyle name="PSChar 3" xfId="6030"/>
    <cellStyle name="PSDate" xfId="533"/>
    <cellStyle name="PSDate 2" xfId="6031"/>
    <cellStyle name="PSDate 2 2" xfId="6032"/>
    <cellStyle name="PSDate 3" xfId="6033"/>
    <cellStyle name="PSDec" xfId="534"/>
    <cellStyle name="PSDec 2" xfId="6034"/>
    <cellStyle name="PSDec 2 2" xfId="6035"/>
    <cellStyle name="PSDec 3" xfId="6036"/>
    <cellStyle name="PSHeading" xfId="535"/>
    <cellStyle name="PSHeading 2" xfId="6037"/>
    <cellStyle name="PSHeading 2 2" xfId="6038"/>
    <cellStyle name="PSHeading 3" xfId="6039"/>
    <cellStyle name="PSInt" xfId="536"/>
    <cellStyle name="PSInt 2" xfId="6040"/>
    <cellStyle name="PSInt 2 2" xfId="6041"/>
    <cellStyle name="PSInt 3" xfId="6042"/>
    <cellStyle name="PSSpacer" xfId="537"/>
    <cellStyle name="PSSpacer 2" xfId="6043"/>
    <cellStyle name="PSSpacer 2 2" xfId="6044"/>
    <cellStyle name="PSSpacer 3" xfId="6045"/>
    <cellStyle name="purple - Style8" xfId="538"/>
    <cellStyle name="purple - Style8 2" xfId="6046"/>
    <cellStyle name="purple - Style8 2 2" xfId="6047"/>
    <cellStyle name="purple - Style8 3" xfId="6048"/>
    <cellStyle name="RED" xfId="539"/>
    <cellStyle name="Red - Style7" xfId="540"/>
    <cellStyle name="Red - Style7 2" xfId="6049"/>
    <cellStyle name="Red - Style7 2 2" xfId="6050"/>
    <cellStyle name="Red - Style7 3" xfId="6051"/>
    <cellStyle name="RED 2" xfId="6052"/>
    <cellStyle name="RED 2 2" xfId="6053"/>
    <cellStyle name="RED 3" xfId="6054"/>
    <cellStyle name="RED 3 2" xfId="6055"/>
    <cellStyle name="RED 4" xfId="6056"/>
    <cellStyle name="RED 4 2" xfId="6057"/>
    <cellStyle name="RED 5" xfId="6058"/>
    <cellStyle name="RED 5 2" xfId="6059"/>
    <cellStyle name="RED 6" xfId="6060"/>
    <cellStyle name="RED 6 2" xfId="6061"/>
    <cellStyle name="RED 7" xfId="6062"/>
    <cellStyle name="RED_04 07E Wild Horse Wind Expansion (C) (2)" xfId="541"/>
    <cellStyle name="Report" xfId="542"/>
    <cellStyle name="Report 2" xfId="6063"/>
    <cellStyle name="Report 2 2" xfId="6064"/>
    <cellStyle name="Report 2 3" xfId="6065"/>
    <cellStyle name="Report 3" xfId="6066"/>
    <cellStyle name="Report 4" xfId="6067"/>
    <cellStyle name="Report 4 2" xfId="6068"/>
    <cellStyle name="Report 5" xfId="6069"/>
    <cellStyle name="Report Bar" xfId="543"/>
    <cellStyle name="Report Bar 2" xfId="6070"/>
    <cellStyle name="Report Bar 2 2" xfId="6071"/>
    <cellStyle name="Report Bar 2 3" xfId="6072"/>
    <cellStyle name="Report Bar 3" xfId="6073"/>
    <cellStyle name="Report Bar 4" xfId="6074"/>
    <cellStyle name="Report Bar 4 2" xfId="6075"/>
    <cellStyle name="Report Bar 5" xfId="6076"/>
    <cellStyle name="Report Bar_AURORA Total New" xfId="6077"/>
    <cellStyle name="Report Heading" xfId="544"/>
    <cellStyle name="Report Heading 2" xfId="6078"/>
    <cellStyle name="Report Heading 2 2" xfId="6079"/>
    <cellStyle name="Report Heading 3" xfId="6080"/>
    <cellStyle name="Report Percent" xfId="545"/>
    <cellStyle name="Report Percent 2" xfId="6081"/>
    <cellStyle name="Report Percent 2 2" xfId="6082"/>
    <cellStyle name="Report Percent 2 2 2" xfId="6083"/>
    <cellStyle name="Report Percent 2 3" xfId="6084"/>
    <cellStyle name="Report Percent 3" xfId="6085"/>
    <cellStyle name="Report Percent 3 2" xfId="6086"/>
    <cellStyle name="Report Percent 4" xfId="6087"/>
    <cellStyle name="Report Percent 4 2" xfId="6088"/>
    <cellStyle name="Report Percent 5" xfId="6089"/>
    <cellStyle name="Report Percent 6" xfId="6090"/>
    <cellStyle name="Report Percent 6 2" xfId="6091"/>
    <cellStyle name="Report Percent 7" xfId="6092"/>
    <cellStyle name="Report Percent 7 2" xfId="6093"/>
    <cellStyle name="Report Percent 8" xfId="6094"/>
    <cellStyle name="Report Percent_AURORA Total New" xfId="6095"/>
    <cellStyle name="Report Unit Cost" xfId="546"/>
    <cellStyle name="Report Unit Cost 2" xfId="6096"/>
    <cellStyle name="Report Unit Cost 2 2" xfId="6097"/>
    <cellStyle name="Report Unit Cost 2 2 2" xfId="6098"/>
    <cellStyle name="Report Unit Cost 2 3" xfId="6099"/>
    <cellStyle name="Report Unit Cost 3" xfId="6100"/>
    <cellStyle name="Report Unit Cost 3 2" xfId="6101"/>
    <cellStyle name="Report Unit Cost 4" xfId="6102"/>
    <cellStyle name="Report Unit Cost 4 2" xfId="6103"/>
    <cellStyle name="Report Unit Cost 5" xfId="6104"/>
    <cellStyle name="Report Unit Cost 5 2" xfId="6105"/>
    <cellStyle name="Report Unit Cost 6" xfId="6106"/>
    <cellStyle name="Report Unit Cost 7" xfId="6107"/>
    <cellStyle name="Report Unit Cost 7 2" xfId="6108"/>
    <cellStyle name="Report Unit Cost 8" xfId="6109"/>
    <cellStyle name="Report Unit Cost 8 2" xfId="6110"/>
    <cellStyle name="Report Unit Cost 9" xfId="6111"/>
    <cellStyle name="Report Unit Cost_AURORA Total New" xfId="6112"/>
    <cellStyle name="Report_Adj Bench DR 3 for Initial Briefs (Electric)" xfId="6113"/>
    <cellStyle name="Reports" xfId="547"/>
    <cellStyle name="Reports 2" xfId="6114"/>
    <cellStyle name="Reports 2 2" xfId="6115"/>
    <cellStyle name="Reports Total" xfId="548"/>
    <cellStyle name="Reports Total 2" xfId="6116"/>
    <cellStyle name="Reports Total 2 2" xfId="6117"/>
    <cellStyle name="Reports Total 2 3" xfId="6118"/>
    <cellStyle name="Reports Total 3" xfId="6119"/>
    <cellStyle name="Reports Total 4" xfId="6120"/>
    <cellStyle name="Reports Total 4 2" xfId="6121"/>
    <cellStyle name="Reports Total 5" xfId="6122"/>
    <cellStyle name="Reports Total_AURORA Total New" xfId="6123"/>
    <cellStyle name="Reports Unit Cost Total" xfId="549"/>
    <cellStyle name="Reports Unit Cost Total 2" xfId="6124"/>
    <cellStyle name="Reports Unit Cost Total 3" xfId="6125"/>
    <cellStyle name="Reports Unit Cost Total 3 2" xfId="6126"/>
    <cellStyle name="Reports Unit Cost Total 4" xfId="6127"/>
    <cellStyle name="Reports_14.21G &amp; 16.28E Incentive Pay" xfId="6128"/>
    <cellStyle name="RevList" xfId="550"/>
    <cellStyle name="RevList 2" xfId="6129"/>
    <cellStyle name="RevList 2 2" xfId="6130"/>
    <cellStyle name="RevList 3" xfId="6131"/>
    <cellStyle name="round100" xfId="551"/>
    <cellStyle name="round100 2" xfId="6132"/>
    <cellStyle name="round100 2 2" xfId="6133"/>
    <cellStyle name="round100 2 2 2" xfId="6134"/>
    <cellStyle name="round100 2 3" xfId="6135"/>
    <cellStyle name="round100 3" xfId="6136"/>
    <cellStyle name="round100 3 2" xfId="6137"/>
    <cellStyle name="round100 4" xfId="6138"/>
    <cellStyle name="round100 4 2" xfId="6139"/>
    <cellStyle name="round100 5" xfId="6140"/>
    <cellStyle name="round100 6" xfId="6141"/>
    <cellStyle name="round100 6 2" xfId="6142"/>
    <cellStyle name="round100 7" xfId="6143"/>
    <cellStyle name="round100 7 2" xfId="6144"/>
    <cellStyle name="round100 8" xfId="6145"/>
    <cellStyle name="RowHeading" xfId="6146"/>
    <cellStyle name="SAPBEXaggData" xfId="6147"/>
    <cellStyle name="SAPBEXaggData 2" xfId="6148"/>
    <cellStyle name="SAPBEXaggData 2 2" xfId="6149"/>
    <cellStyle name="SAPBEXaggData 3" xfId="6150"/>
    <cellStyle name="SAPBEXaggDataEmph" xfId="6151"/>
    <cellStyle name="SAPBEXaggDataEmph 2" xfId="6152"/>
    <cellStyle name="SAPBEXaggDataEmph 2 2" xfId="6153"/>
    <cellStyle name="SAPBEXaggDataEmph 3" xfId="6154"/>
    <cellStyle name="SAPBEXaggItem" xfId="6155"/>
    <cellStyle name="SAPBEXaggItem 2" xfId="6156"/>
    <cellStyle name="SAPBEXaggItem 2 2" xfId="6157"/>
    <cellStyle name="SAPBEXaggItem 3" xfId="6158"/>
    <cellStyle name="SAPBEXaggItemX" xfId="6159"/>
    <cellStyle name="SAPBEXaggItemX 2" xfId="6160"/>
    <cellStyle name="SAPBEXaggItemX 2 2" xfId="6161"/>
    <cellStyle name="SAPBEXaggItemX 3" xfId="6162"/>
    <cellStyle name="SAPBEXchaText" xfId="6163"/>
    <cellStyle name="SAPBEXchaText 2" xfId="6164"/>
    <cellStyle name="SAPBEXchaText 2 2" xfId="6165"/>
    <cellStyle name="SAPBEXchaText 3" xfId="6166"/>
    <cellStyle name="SAPBEXexcBad7" xfId="6167"/>
    <cellStyle name="SAPBEXexcBad7 2" xfId="6168"/>
    <cellStyle name="SAPBEXexcBad7 2 2" xfId="6169"/>
    <cellStyle name="SAPBEXexcBad7 3" xfId="6170"/>
    <cellStyle name="SAPBEXexcBad8" xfId="6171"/>
    <cellStyle name="SAPBEXexcBad8 2" xfId="6172"/>
    <cellStyle name="SAPBEXexcBad8 2 2" xfId="6173"/>
    <cellStyle name="SAPBEXexcBad8 3" xfId="6174"/>
    <cellStyle name="SAPBEXexcBad9" xfId="6175"/>
    <cellStyle name="SAPBEXexcBad9 2" xfId="6176"/>
    <cellStyle name="SAPBEXexcBad9 2 2" xfId="6177"/>
    <cellStyle name="SAPBEXexcBad9 3" xfId="6178"/>
    <cellStyle name="SAPBEXexcCritical4" xfId="6179"/>
    <cellStyle name="SAPBEXexcCritical4 2" xfId="6180"/>
    <cellStyle name="SAPBEXexcCritical4 2 2" xfId="6181"/>
    <cellStyle name="SAPBEXexcCritical4 3" xfId="6182"/>
    <cellStyle name="SAPBEXexcCritical5" xfId="6183"/>
    <cellStyle name="SAPBEXexcCritical5 2" xfId="6184"/>
    <cellStyle name="SAPBEXexcCritical5 2 2" xfId="6185"/>
    <cellStyle name="SAPBEXexcCritical5 3" xfId="6186"/>
    <cellStyle name="SAPBEXexcCritical6" xfId="6187"/>
    <cellStyle name="SAPBEXexcCritical6 2" xfId="6188"/>
    <cellStyle name="SAPBEXexcCritical6 2 2" xfId="6189"/>
    <cellStyle name="SAPBEXexcCritical6 3" xfId="6190"/>
    <cellStyle name="SAPBEXexcGood1" xfId="6191"/>
    <cellStyle name="SAPBEXexcGood1 2" xfId="6192"/>
    <cellStyle name="SAPBEXexcGood1 2 2" xfId="6193"/>
    <cellStyle name="SAPBEXexcGood1 3" xfId="6194"/>
    <cellStyle name="SAPBEXexcGood2" xfId="6195"/>
    <cellStyle name="SAPBEXexcGood2 2" xfId="6196"/>
    <cellStyle name="SAPBEXexcGood2 2 2" xfId="6197"/>
    <cellStyle name="SAPBEXexcGood2 3" xfId="6198"/>
    <cellStyle name="SAPBEXexcGood3" xfId="6199"/>
    <cellStyle name="SAPBEXexcGood3 2" xfId="6200"/>
    <cellStyle name="SAPBEXexcGood3 2 2" xfId="6201"/>
    <cellStyle name="SAPBEXexcGood3 3" xfId="6202"/>
    <cellStyle name="SAPBEXfilterDrill" xfId="6203"/>
    <cellStyle name="SAPBEXfilterDrill 2" xfId="6204"/>
    <cellStyle name="SAPBEXfilterDrill 2 2" xfId="6205"/>
    <cellStyle name="SAPBEXfilterDrill 3" xfId="6206"/>
    <cellStyle name="SAPBEXfilterItem" xfId="6207"/>
    <cellStyle name="SAPBEXfilterItem 2" xfId="6208"/>
    <cellStyle name="SAPBEXfilterItem 2 2" xfId="6209"/>
    <cellStyle name="SAPBEXfilterItem 3" xfId="6210"/>
    <cellStyle name="SAPBEXfilterText" xfId="6211"/>
    <cellStyle name="SAPBEXfilterText 2" xfId="6212"/>
    <cellStyle name="SAPBEXfilterText 2 2" xfId="6213"/>
    <cellStyle name="SAPBEXfilterText 3" xfId="6214"/>
    <cellStyle name="SAPBEXformats" xfId="6215"/>
    <cellStyle name="SAPBEXformats 2" xfId="6216"/>
    <cellStyle name="SAPBEXformats 2 2" xfId="6217"/>
    <cellStyle name="SAPBEXformats 3" xfId="6218"/>
    <cellStyle name="SAPBEXheaderItem" xfId="6219"/>
    <cellStyle name="SAPBEXheaderItem 2" xfId="6220"/>
    <cellStyle name="SAPBEXheaderItem 2 2" xfId="6221"/>
    <cellStyle name="SAPBEXheaderItem 2 3" xfId="6222"/>
    <cellStyle name="SAPBEXheaderItem 3" xfId="6223"/>
    <cellStyle name="SAPBEXheaderText" xfId="6224"/>
    <cellStyle name="SAPBEXheaderText 2" xfId="6225"/>
    <cellStyle name="SAPBEXheaderText 2 2" xfId="6226"/>
    <cellStyle name="SAPBEXheaderText 2 3" xfId="6227"/>
    <cellStyle name="SAPBEXheaderText 3" xfId="6228"/>
    <cellStyle name="SAPBEXHLevel0" xfId="6229"/>
    <cellStyle name="SAPBEXHLevel0 2" xfId="6230"/>
    <cellStyle name="SAPBEXHLevel0 2 2" xfId="6231"/>
    <cellStyle name="SAPBEXHLevel0 3" xfId="6232"/>
    <cellStyle name="SAPBEXHLevel0X" xfId="6233"/>
    <cellStyle name="SAPBEXHLevel0X 2" xfId="6234"/>
    <cellStyle name="SAPBEXHLevel0X 2 2" xfId="6235"/>
    <cellStyle name="SAPBEXHLevel0X 3" xfId="6236"/>
    <cellStyle name="SAPBEXHLevel1" xfId="6237"/>
    <cellStyle name="SAPBEXHLevel1 2" xfId="6238"/>
    <cellStyle name="SAPBEXHLevel1 2 2" xfId="6239"/>
    <cellStyle name="SAPBEXHLevel1 3" xfId="6240"/>
    <cellStyle name="SAPBEXHLevel1X" xfId="6241"/>
    <cellStyle name="SAPBEXHLevel1X 2" xfId="6242"/>
    <cellStyle name="SAPBEXHLevel1X 2 2" xfId="6243"/>
    <cellStyle name="SAPBEXHLevel1X 3" xfId="6244"/>
    <cellStyle name="SAPBEXHLevel2" xfId="6245"/>
    <cellStyle name="SAPBEXHLevel2 2" xfId="6246"/>
    <cellStyle name="SAPBEXHLevel2 2 2" xfId="6247"/>
    <cellStyle name="SAPBEXHLevel2 3" xfId="6248"/>
    <cellStyle name="SAPBEXHLevel2X" xfId="6249"/>
    <cellStyle name="SAPBEXHLevel2X 2" xfId="6250"/>
    <cellStyle name="SAPBEXHLevel2X 2 2" xfId="6251"/>
    <cellStyle name="SAPBEXHLevel2X 3" xfId="6252"/>
    <cellStyle name="SAPBEXHLevel3" xfId="6253"/>
    <cellStyle name="SAPBEXHLevel3 2" xfId="6254"/>
    <cellStyle name="SAPBEXHLevel3 2 2" xfId="6255"/>
    <cellStyle name="SAPBEXHLevel3 3" xfId="6256"/>
    <cellStyle name="SAPBEXHLevel3X" xfId="6257"/>
    <cellStyle name="SAPBEXHLevel3X 2" xfId="6258"/>
    <cellStyle name="SAPBEXHLevel3X 2 2" xfId="6259"/>
    <cellStyle name="SAPBEXHLevel3X 3" xfId="6260"/>
    <cellStyle name="SAPBEXinputData" xfId="6261"/>
    <cellStyle name="SAPBEXinputData 2" xfId="6262"/>
    <cellStyle name="SAPBEXItemHeader" xfId="6263"/>
    <cellStyle name="SAPBEXresData" xfId="6264"/>
    <cellStyle name="SAPBEXresData 2" xfId="6265"/>
    <cellStyle name="SAPBEXresData 2 2" xfId="6266"/>
    <cellStyle name="SAPBEXresData 3" xfId="6267"/>
    <cellStyle name="SAPBEXresDataEmph" xfId="6268"/>
    <cellStyle name="SAPBEXresDataEmph 2" xfId="6269"/>
    <cellStyle name="SAPBEXresDataEmph 2 2" xfId="6270"/>
    <cellStyle name="SAPBEXresDataEmph 3" xfId="6271"/>
    <cellStyle name="SAPBEXresItem" xfId="6272"/>
    <cellStyle name="SAPBEXresItem 2" xfId="6273"/>
    <cellStyle name="SAPBEXresItem 2 2" xfId="6274"/>
    <cellStyle name="SAPBEXresItem 3" xfId="6275"/>
    <cellStyle name="SAPBEXresItemX" xfId="6276"/>
    <cellStyle name="SAPBEXresItemX 2" xfId="6277"/>
    <cellStyle name="SAPBEXresItemX 2 2" xfId="6278"/>
    <cellStyle name="SAPBEXresItemX 3" xfId="6279"/>
    <cellStyle name="SAPBEXstdData" xfId="552"/>
    <cellStyle name="SAPBEXstdData 2" xfId="6280"/>
    <cellStyle name="SAPBEXstdData 2 2" xfId="6281"/>
    <cellStyle name="SAPBEXstdData 3" xfId="6282"/>
    <cellStyle name="SAPBEXstdData 3 2" xfId="6283"/>
    <cellStyle name="SAPBEXstdData 4" xfId="6284"/>
    <cellStyle name="SAPBEXstdDataEmph" xfId="6285"/>
    <cellStyle name="SAPBEXstdDataEmph 2" xfId="6286"/>
    <cellStyle name="SAPBEXstdDataEmph 2 2" xfId="6287"/>
    <cellStyle name="SAPBEXstdDataEmph 3" xfId="6288"/>
    <cellStyle name="SAPBEXstdItem" xfId="6289"/>
    <cellStyle name="SAPBEXstdItem 2" xfId="6290"/>
    <cellStyle name="SAPBEXstdItem 2 2" xfId="6291"/>
    <cellStyle name="SAPBEXstdItem 3" xfId="6292"/>
    <cellStyle name="SAPBEXstdItemX" xfId="6293"/>
    <cellStyle name="SAPBEXstdItemX 2" xfId="6294"/>
    <cellStyle name="SAPBEXstdItemX 2 2" xfId="6295"/>
    <cellStyle name="SAPBEXstdItemX 3" xfId="6296"/>
    <cellStyle name="SAPBEXtitle" xfId="6297"/>
    <cellStyle name="SAPBEXtitle 2" xfId="6298"/>
    <cellStyle name="SAPBEXtitle 2 2" xfId="6299"/>
    <cellStyle name="SAPBEXtitle 3" xfId="6300"/>
    <cellStyle name="SAPBEXunassignedItem" xfId="6301"/>
    <cellStyle name="SAPBEXunassignedItem 2" xfId="6302"/>
    <cellStyle name="SAPBEXundefined" xfId="6303"/>
    <cellStyle name="SAPBEXundefined 2" xfId="6304"/>
    <cellStyle name="SAPBEXundefined 2 2" xfId="6305"/>
    <cellStyle name="SAPBEXundefined 3" xfId="6306"/>
    <cellStyle name="shade" xfId="553"/>
    <cellStyle name="shade 2" xfId="6307"/>
    <cellStyle name="shade 2 2" xfId="6308"/>
    <cellStyle name="shade 2 2 2" xfId="6309"/>
    <cellStyle name="shade 2 3" xfId="6310"/>
    <cellStyle name="shade 3" xfId="6311"/>
    <cellStyle name="shade 3 2" xfId="6312"/>
    <cellStyle name="shade 4" xfId="6313"/>
    <cellStyle name="shade 4 2" xfId="6314"/>
    <cellStyle name="shade 5" xfId="6315"/>
    <cellStyle name="shade 6" xfId="6316"/>
    <cellStyle name="shade 6 2" xfId="6317"/>
    <cellStyle name="shade 7" xfId="6318"/>
    <cellStyle name="shade 7 2" xfId="6319"/>
    <cellStyle name="shade 8" xfId="6320"/>
    <cellStyle name="shade_AURORA Total New" xfId="6321"/>
    <cellStyle name="Sheet Title" xfId="6322"/>
    <cellStyle name="StmtTtl1" xfId="554"/>
    <cellStyle name="StmtTtl1 2" xfId="555"/>
    <cellStyle name="StmtTtl1 2 2" xfId="6323"/>
    <cellStyle name="StmtTtl1 2 2 2" xfId="6324"/>
    <cellStyle name="StmtTtl1 3" xfId="556"/>
    <cellStyle name="StmtTtl1 3 2" xfId="6325"/>
    <cellStyle name="StmtTtl1 3 2 2" xfId="6326"/>
    <cellStyle name="StmtTtl1 4" xfId="557"/>
    <cellStyle name="StmtTtl1 4 2" xfId="6327"/>
    <cellStyle name="StmtTtl1 4 2 2" xfId="6328"/>
    <cellStyle name="StmtTtl1 5" xfId="6329"/>
    <cellStyle name="StmtTtl1 5 2" xfId="6330"/>
    <cellStyle name="StmtTtl1 6" xfId="6331"/>
    <cellStyle name="StmtTtl1_(C) WHE Proforma with ITC cash grant 10 Yr Amort_for deferral_102809" xfId="558"/>
    <cellStyle name="StmtTtl2" xfId="559"/>
    <cellStyle name="StmtTtl2 2" xfId="6332"/>
    <cellStyle name="StmtTtl2 3" xfId="6333"/>
    <cellStyle name="StmtTtl2 3 2" xfId="6334"/>
    <cellStyle name="StmtTtl2 4" xfId="6335"/>
    <cellStyle name="STYL1 - Style1" xfId="560"/>
    <cellStyle name="STYL1 - Style1 2" xfId="6336"/>
    <cellStyle name="STYL1 - Style1 2 2" xfId="6337"/>
    <cellStyle name="STYL1 - Style1 3" xfId="6338"/>
    <cellStyle name="Style 1" xfId="561"/>
    <cellStyle name="Style 1 10" xfId="6339"/>
    <cellStyle name="Style 1 10 2" xfId="6340"/>
    <cellStyle name="Style 1 11" xfId="6341"/>
    <cellStyle name="Style 1 12" xfId="6342"/>
    <cellStyle name="Style 1 12 2" xfId="6343"/>
    <cellStyle name="Style 1 13" xfId="6344"/>
    <cellStyle name="Style 1 14" xfId="6345"/>
    <cellStyle name="Style 1 2" xfId="562"/>
    <cellStyle name="Style 1 2 2" xfId="6346"/>
    <cellStyle name="Style 1 2 2 2" xfId="6347"/>
    <cellStyle name="Style 1 2 2 2 2" xfId="6348"/>
    <cellStyle name="Style 1 2 2 3" xfId="6349"/>
    <cellStyle name="Style 1 2 3" xfId="6350"/>
    <cellStyle name="Style 1 2 3 2" xfId="6351"/>
    <cellStyle name="Style 1 2 4" xfId="6352"/>
    <cellStyle name="Style 1 2 4 2" xfId="6353"/>
    <cellStyle name="Style 1 2 4 3" xfId="6354"/>
    <cellStyle name="Style 1 2 5" xfId="6355"/>
    <cellStyle name="Style 1 2 5 2" xfId="6356"/>
    <cellStyle name="Style 1 2 6" xfId="6357"/>
    <cellStyle name="Style 1 2 7" xfId="6358"/>
    <cellStyle name="Style 1 2_4 31E Reg Asset  Liab and EXH D" xfId="6359"/>
    <cellStyle name="Style 1 3" xfId="563"/>
    <cellStyle name="Style 1 3 2" xfId="6360"/>
    <cellStyle name="Style 1 3 2 2" xfId="6361"/>
    <cellStyle name="Style 1 3 2 2 2" xfId="6362"/>
    <cellStyle name="Style 1 3 2 3" xfId="6363"/>
    <cellStyle name="Style 1 3 3" xfId="6364"/>
    <cellStyle name="Style 1 3 3 2" xfId="6365"/>
    <cellStyle name="Style 1 3 3 2 2" xfId="6366"/>
    <cellStyle name="Style 1 3 4" xfId="6367"/>
    <cellStyle name="Style 1 3 4 2" xfId="6368"/>
    <cellStyle name="Style 1 3 5" xfId="6369"/>
    <cellStyle name="Style 1 4" xfId="564"/>
    <cellStyle name="Style 1 4 2" xfId="6370"/>
    <cellStyle name="Style 1 4 3" xfId="6371"/>
    <cellStyle name="Style 1 4 3 2" xfId="6372"/>
    <cellStyle name="Style 1 5" xfId="565"/>
    <cellStyle name="Style 1 5 2" xfId="6373"/>
    <cellStyle name="Style 1 5 3" xfId="6374"/>
    <cellStyle name="Style 1 5 3 2" xfId="6375"/>
    <cellStyle name="Style 1 5 4" xfId="6376"/>
    <cellStyle name="Style 1 5 4 2" xfId="6377"/>
    <cellStyle name="Style 1 6" xfId="6378"/>
    <cellStyle name="Style 1 6 2" xfId="6379"/>
    <cellStyle name="Style 1 6 2 2" xfId="6380"/>
    <cellStyle name="Style 1 6 2 2 2" xfId="6381"/>
    <cellStyle name="Style 1 6 3" xfId="6382"/>
    <cellStyle name="Style 1 6 3 2" xfId="6383"/>
    <cellStyle name="Style 1 6 3 2 2" xfId="6384"/>
    <cellStyle name="Style 1 6 4" xfId="6385"/>
    <cellStyle name="Style 1 6 4 2" xfId="6386"/>
    <cellStyle name="Style 1 6 4 2 2" xfId="6387"/>
    <cellStyle name="Style 1 6 5" xfId="6388"/>
    <cellStyle name="Style 1 6 5 2" xfId="6389"/>
    <cellStyle name="Style 1 6 5 2 2" xfId="6390"/>
    <cellStyle name="Style 1 6 6" xfId="6391"/>
    <cellStyle name="Style 1 6 6 2" xfId="6392"/>
    <cellStyle name="Style 1 6 7" xfId="6393"/>
    <cellStyle name="Style 1 7" xfId="6394"/>
    <cellStyle name="Style 1 7 2" xfId="6395"/>
    <cellStyle name="Style 1 7 3" xfId="6396"/>
    <cellStyle name="Style 1 8" xfId="6397"/>
    <cellStyle name="Style 1 8 2" xfId="6398"/>
    <cellStyle name="Style 1 9" xfId="6399"/>
    <cellStyle name="Style 1 9 2" xfId="6400"/>
    <cellStyle name="Style 1_ Price Inputs" xfId="6401"/>
    <cellStyle name="Style 21" xfId="6402"/>
    <cellStyle name="Style 22" xfId="6403"/>
    <cellStyle name="Style 23" xfId="6404"/>
    <cellStyle name="Style 23 2" xfId="6405"/>
    <cellStyle name="Style 24" xfId="6406"/>
    <cellStyle name="Style 24 2" xfId="6407"/>
    <cellStyle name="Style 25" xfId="6408"/>
    <cellStyle name="Style 25 2" xfId="6409"/>
    <cellStyle name="Style 26" xfId="6410"/>
    <cellStyle name="Style 26 2" xfId="6411"/>
    <cellStyle name="Style 27" xfId="6412"/>
    <cellStyle name="Style 27 2" xfId="6413"/>
    <cellStyle name="Style 28" xfId="6414"/>
    <cellStyle name="Style 28 2" xfId="6415"/>
    <cellStyle name="Style 29" xfId="6416"/>
    <cellStyle name="Style 29 2" xfId="6417"/>
    <cellStyle name="Style 30" xfId="6418"/>
    <cellStyle name="Style 30 2" xfId="6419"/>
    <cellStyle name="Style 31" xfId="6420"/>
    <cellStyle name="Style 31 2" xfId="6421"/>
    <cellStyle name="Style 32" xfId="6422"/>
    <cellStyle name="Style 32 2" xfId="6423"/>
    <cellStyle name="Style 33" xfId="6424"/>
    <cellStyle name="Style 33 2" xfId="6425"/>
    <cellStyle name="Style 34" xfId="6426"/>
    <cellStyle name="Style 34 2" xfId="6427"/>
    <cellStyle name="Style 35" xfId="6428"/>
    <cellStyle name="Style 35 2" xfId="6429"/>
    <cellStyle name="Style 36" xfId="6430"/>
    <cellStyle name="Style 36 2" xfId="6431"/>
    <cellStyle name="Style 39" xfId="6432"/>
    <cellStyle name="Style 39 2" xfId="6433"/>
    <cellStyle name="STYLE1" xfId="6434"/>
    <cellStyle name="STYLE2" xfId="6435"/>
    <cellStyle name="STYLE3" xfId="6436"/>
    <cellStyle name="SubHeading" xfId="6437"/>
    <cellStyle name="SubsidTitle" xfId="6438"/>
    <cellStyle name="sub-tl - Style3" xfId="6439"/>
    <cellStyle name="subtot - Style5" xfId="6440"/>
    <cellStyle name="Subtotal" xfId="566"/>
    <cellStyle name="Sub-total" xfId="567"/>
    <cellStyle name="Subtotal 2" xfId="6441"/>
    <cellStyle name="Sub-total 2" xfId="6442"/>
    <cellStyle name="Subtotal 2 2" xfId="6443"/>
    <cellStyle name="Sub-total 2 2" xfId="6444"/>
    <cellStyle name="Subtotal 2 3" xfId="6445"/>
    <cellStyle name="Sub-total 2 3" xfId="6446"/>
    <cellStyle name="Subtotal 3" xfId="6447"/>
    <cellStyle name="Sub-total 3" xfId="6448"/>
    <cellStyle name="Subtotal 3 2" xfId="6449"/>
    <cellStyle name="Sub-total 3 2" xfId="6450"/>
    <cellStyle name="Subtotal 3 3" xfId="6451"/>
    <cellStyle name="Sub-total 3 3" xfId="6452"/>
    <cellStyle name="Subtotal 4" xfId="6453"/>
    <cellStyle name="Sub-total 4" xfId="6454"/>
    <cellStyle name="Subtotal 4 2" xfId="6455"/>
    <cellStyle name="Sub-total 4 2" xfId="6456"/>
    <cellStyle name="Subtotal 4 3" xfId="6457"/>
    <cellStyle name="Sub-total 4 3" xfId="6458"/>
    <cellStyle name="Subtotal 5" xfId="6459"/>
    <cellStyle name="Sub-total 5" xfId="6460"/>
    <cellStyle name="Subtotal 5 2" xfId="6461"/>
    <cellStyle name="Sub-total 5 2" xfId="6462"/>
    <cellStyle name="Subtotal 5 3" xfId="6463"/>
    <cellStyle name="Sub-total 5 3" xfId="6464"/>
    <cellStyle name="Subtotal 6" xfId="6465"/>
    <cellStyle name="Sub-total 6" xfId="6466"/>
    <cellStyle name="Subtotal 6 2" xfId="6467"/>
    <cellStyle name="Sub-total 6 2" xfId="6468"/>
    <cellStyle name="Subtotal 6 3" xfId="6469"/>
    <cellStyle name="Sub-total 6 3" xfId="6470"/>
    <cellStyle name="Subtotal 7" xfId="6471"/>
    <cellStyle name="Sub-total 7" xfId="6472"/>
    <cellStyle name="Table Data" xfId="6473"/>
    <cellStyle name="Table Headings Bold" xfId="6474"/>
    <cellStyle name="Title 2" xfId="6475"/>
    <cellStyle name="Title 2 2" xfId="568"/>
    <cellStyle name="Title 2 2 2" xfId="6476"/>
    <cellStyle name="Title 2 2 3" xfId="6477"/>
    <cellStyle name="Title 2 2 3 2" xfId="6478"/>
    <cellStyle name="Title 2 3" xfId="6479"/>
    <cellStyle name="Title 2 4" xfId="6480"/>
    <cellStyle name="Title 2 4 2" xfId="6481"/>
    <cellStyle name="Title 2 5" xfId="6482"/>
    <cellStyle name="Title 3" xfId="6483"/>
    <cellStyle name="Title 3 2" xfId="6484"/>
    <cellStyle name="Title 3 3" xfId="6485"/>
    <cellStyle name="Title 3 3 2" xfId="6486"/>
    <cellStyle name="Title 3 4" xfId="6487"/>
    <cellStyle name="Title 3 5" xfId="6488"/>
    <cellStyle name="Title 4" xfId="6489"/>
    <cellStyle name="Title 4 2" xfId="6490"/>
    <cellStyle name="Title 5" xfId="6491"/>
    <cellStyle name="Title 6" xfId="6492"/>
    <cellStyle name="Title 6 2" xfId="6493"/>
    <cellStyle name="Title 7" xfId="6494"/>
    <cellStyle name="Title 8" xfId="6495"/>
    <cellStyle name="Title 9" xfId="6496"/>
    <cellStyle name="Title: Major" xfId="569"/>
    <cellStyle name="Title: Major 2" xfId="6497"/>
    <cellStyle name="Title: Major 3" xfId="6498"/>
    <cellStyle name="Title: Major 3 2" xfId="6499"/>
    <cellStyle name="Title: Major 4" xfId="6500"/>
    <cellStyle name="Title: Minor" xfId="570"/>
    <cellStyle name="Title: Minor 2" xfId="6501"/>
    <cellStyle name="Title: Minor 2 2" xfId="6502"/>
    <cellStyle name="Title: Minor 3" xfId="6503"/>
    <cellStyle name="Title: Worksheet" xfId="571"/>
    <cellStyle name="Title: Worksheet 2" xfId="6504"/>
    <cellStyle name="Title: Worksheet 2 2" xfId="6505"/>
    <cellStyle name="Title: Worksheet 3" xfId="6506"/>
    <cellStyle name="Titles" xfId="6507"/>
    <cellStyle name="Total 2" xfId="6508"/>
    <cellStyle name="Total 2 2" xfId="572"/>
    <cellStyle name="Total 2 2 2" xfId="6509"/>
    <cellStyle name="Total 2 2 3" xfId="6510"/>
    <cellStyle name="Total 2 2 3 2" xfId="6511"/>
    <cellStyle name="Total 2 3" xfId="6512"/>
    <cellStyle name="Total 2 3 2" xfId="6513"/>
    <cellStyle name="Total 2 4" xfId="6514"/>
    <cellStyle name="Total 2 4 2" xfId="6515"/>
    <cellStyle name="Total 2 5" xfId="6516"/>
    <cellStyle name="Total 3" xfId="6517"/>
    <cellStyle name="Total 3 2" xfId="6518"/>
    <cellStyle name="Total 3 2 2" xfId="6519"/>
    <cellStyle name="Total 3 3" xfId="6520"/>
    <cellStyle name="Total 3 4" xfId="6521"/>
    <cellStyle name="Total 4" xfId="6522"/>
    <cellStyle name="Total 4 2" xfId="6523"/>
    <cellStyle name="Total 5" xfId="6524"/>
    <cellStyle name="Total 5 2" xfId="6525"/>
    <cellStyle name="Total 6" xfId="6526"/>
    <cellStyle name="Total 7" xfId="6527"/>
    <cellStyle name="Total 8" xfId="6528"/>
    <cellStyle name="Total4 - Style4" xfId="573"/>
    <cellStyle name="Total4 - Style4 2" xfId="6529"/>
    <cellStyle name="Total4 - Style4 2 2" xfId="6530"/>
    <cellStyle name="Total4 - Style4 3" xfId="6531"/>
    <cellStyle name="Totals" xfId="6532"/>
    <cellStyle name="Totals [0]" xfId="6533"/>
    <cellStyle name="Totals [2]" xfId="6534"/>
    <cellStyle name="Totals_FWB Summary" xfId="6535"/>
    <cellStyle name="UnProtectedCalc" xfId="6536"/>
    <cellStyle name="Warning Text 2" xfId="6537"/>
    <cellStyle name="Warning Text 2 2" xfId="574"/>
    <cellStyle name="Warning Text 2 2 2" xfId="6538"/>
    <cellStyle name="Warning Text 2 2 3" xfId="6539"/>
    <cellStyle name="Warning Text 2 2 3 2" xfId="6540"/>
    <cellStyle name="Warning Text 2 3" xfId="6541"/>
    <cellStyle name="Warning Text 2 4" xfId="6542"/>
    <cellStyle name="Warning Text 2 4 2" xfId="6543"/>
    <cellStyle name="Warning Text 2 5" xfId="6544"/>
    <cellStyle name="Warning Text 3" xfId="6545"/>
    <cellStyle name="Warning Text 3 2" xfId="6546"/>
    <cellStyle name="Warning Text 3 3" xfId="6547"/>
    <cellStyle name="Warning Text 3 3 2" xfId="6548"/>
    <cellStyle name="Warning Text 3 4" xfId="6549"/>
    <cellStyle name="Warning Text 3 5" xfId="6550"/>
    <cellStyle name="Warning Text 4" xfId="6551"/>
    <cellStyle name="Warning Text 4 2" xfId="6552"/>
    <cellStyle name="Warning Text 5" xfId="6553"/>
    <cellStyle name="Warning Text 6" xfId="6554"/>
    <cellStyle name="Warning Text 6 2" xfId="6555"/>
    <cellStyle name="Warning Text 7" xfId="6556"/>
    <cellStyle name="Warning Text 8" xfId="6557"/>
    <cellStyle name="Year" xfId="6558"/>
    <cellStyle name="Year 2" xfId="655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@%20170033-Electric%20Dep%20Study%20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35">
          <cell r="E35">
            <v>0.67179999999999995</v>
          </cell>
          <cell r="F35">
            <v>0.32819999999999999</v>
          </cell>
        </row>
      </sheetData>
      <sheetData sheetId="1">
        <row r="1729">
          <cell r="C1729">
            <v>755880</v>
          </cell>
          <cell r="D1729">
            <v>449176</v>
          </cell>
        </row>
      </sheetData>
      <sheetData sheetId="2">
        <row r="40">
          <cell r="D40">
            <v>5574577973.7149992</v>
          </cell>
        </row>
        <row r="61">
          <cell r="D61">
            <v>2044228678.2845836</v>
          </cell>
        </row>
      </sheetData>
      <sheetData sheetId="3">
        <row r="47">
          <cell r="B47">
            <v>74663501.429999799</v>
          </cell>
          <cell r="C47">
            <v>32511062.219999999</v>
          </cell>
        </row>
      </sheetData>
      <sheetData sheetId="4">
        <row r="9">
          <cell r="G9">
            <v>50692855.399999999</v>
          </cell>
        </row>
        <row r="10">
          <cell r="G10">
            <v>24077925.619999997</v>
          </cell>
        </row>
        <row r="19">
          <cell r="D19">
            <v>39790098.840000004</v>
          </cell>
        </row>
        <row r="26">
          <cell r="D26">
            <v>16466323.629999999</v>
          </cell>
        </row>
        <row r="37">
          <cell r="D37">
            <v>19110675.959999997</v>
          </cell>
        </row>
        <row r="43">
          <cell r="D43">
            <v>2845473.69</v>
          </cell>
        </row>
        <row r="49">
          <cell r="D49">
            <v>219492.63</v>
          </cell>
        </row>
        <row r="51">
          <cell r="D51">
            <v>4747757.03</v>
          </cell>
        </row>
        <row r="53">
          <cell r="D53">
            <v>236691.31</v>
          </cell>
        </row>
      </sheetData>
      <sheetData sheetId="5"/>
      <sheetData sheetId="6">
        <row r="308">
          <cell r="P308">
            <v>1389050214</v>
          </cell>
        </row>
        <row r="412">
          <cell r="P412">
            <v>3525057125</v>
          </cell>
        </row>
        <row r="573">
          <cell r="P573">
            <v>219791580</v>
          </cell>
        </row>
      </sheetData>
      <sheetData sheetId="7">
        <row r="62">
          <cell r="P62">
            <v>3276390620</v>
          </cell>
        </row>
        <row r="101">
          <cell r="P101">
            <v>32844304</v>
          </cell>
        </row>
      </sheetData>
      <sheetData sheetId="8">
        <row r="63">
          <cell r="C63">
            <v>1115041</v>
          </cell>
        </row>
      </sheetData>
      <sheetData sheetId="9">
        <row r="67">
          <cell r="C67">
            <v>803909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l 1&amp;2 $18.5M"/>
      <sheetName val="Col 3&amp;4 2027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H7">
            <v>0.02</v>
          </cell>
          <cell r="I7">
            <v>1.6451616417522633E-2</v>
          </cell>
          <cell r="J7">
            <v>0.8225808208761316</v>
          </cell>
        </row>
        <row r="10">
          <cell r="H10">
            <v>5.2699999999999997E-2</v>
          </cell>
          <cell r="I10">
            <v>2.9479687839124316E-2</v>
          </cell>
          <cell r="J10">
            <v>0.55938686601753929</v>
          </cell>
        </row>
        <row r="11">
          <cell r="H11">
            <v>5.2699999999999997E-2</v>
          </cell>
          <cell r="I11">
            <v>1.8751229348727291E-2</v>
          </cell>
          <cell r="J11">
            <v>0.35581080358116307</v>
          </cell>
        </row>
        <row r="12">
          <cell r="H12">
            <v>5.2699999999999997E-2</v>
          </cell>
          <cell r="I12">
            <v>1.2848748264492093E-2</v>
          </cell>
          <cell r="J12">
            <v>0.24380926498087466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10" zoomScale="88" zoomScaleNormal="88" workbookViewId="0">
      <selection activeCell="D16" sqref="D16"/>
    </sheetView>
  </sheetViews>
  <sheetFormatPr defaultColWidth="8.88671875" defaultRowHeight="15" customHeight="1"/>
  <cols>
    <col min="1" max="1" width="5.44140625" style="1" bestFit="1" customWidth="1"/>
    <col min="2" max="2" width="63.33203125" style="1" customWidth="1"/>
    <col min="3" max="3" width="5.88671875" style="1" customWidth="1"/>
    <col min="4" max="4" width="13.88671875" style="1" bestFit="1" customWidth="1"/>
    <col min="5" max="5" width="15.109375" style="1" bestFit="1" customWidth="1"/>
    <col min="6" max="6" width="16.109375" style="1" customWidth="1"/>
    <col min="7" max="8" width="4.33203125" style="1" customWidth="1"/>
    <col min="9" max="9" width="13.33203125" style="1" customWidth="1"/>
    <col min="10" max="16384" width="8.88671875" style="1"/>
  </cols>
  <sheetData>
    <row r="1" spans="1:14" ht="15" customHeight="1">
      <c r="A1" s="8"/>
      <c r="B1" s="8"/>
      <c r="C1" s="8"/>
      <c r="D1" s="8"/>
      <c r="E1" s="8"/>
      <c r="F1" s="8"/>
    </row>
    <row r="2" spans="1:14" ht="15" customHeight="1">
      <c r="A2" s="8"/>
      <c r="B2" s="8"/>
      <c r="C2" s="8"/>
      <c r="D2" s="8"/>
      <c r="E2" s="8"/>
      <c r="F2" s="38" t="s">
        <v>16</v>
      </c>
    </row>
    <row r="3" spans="1:14" ht="18" customHeight="1">
      <c r="A3" s="9"/>
      <c r="B3" s="33"/>
      <c r="C3" s="8"/>
      <c r="D3" s="8"/>
      <c r="E3" s="8"/>
      <c r="F3" s="38" t="s">
        <v>20</v>
      </c>
    </row>
    <row r="4" spans="1:14" ht="15" customHeight="1">
      <c r="A4" s="8"/>
      <c r="B4" s="8"/>
      <c r="C4" s="8"/>
      <c r="D4" s="8"/>
      <c r="E4" s="8"/>
      <c r="F4" s="225"/>
    </row>
    <row r="5" spans="1:14" ht="15" customHeight="1">
      <c r="A5" s="339" t="s">
        <v>11</v>
      </c>
      <c r="B5" s="339"/>
      <c r="C5" s="339"/>
      <c r="D5" s="339"/>
      <c r="E5" s="339"/>
      <c r="F5" s="339"/>
    </row>
    <row r="6" spans="1:14" ht="15" customHeight="1">
      <c r="A6" s="10" t="s">
        <v>59</v>
      </c>
      <c r="B6" s="10"/>
      <c r="C6" s="10"/>
      <c r="D6" s="10"/>
      <c r="E6" s="10"/>
      <c r="F6" s="11"/>
    </row>
    <row r="7" spans="1:14" ht="15" customHeight="1">
      <c r="A7" s="10" t="s">
        <v>17</v>
      </c>
      <c r="B7" s="10"/>
      <c r="C7" s="10"/>
      <c r="D7" s="10"/>
      <c r="E7" s="10"/>
      <c r="F7" s="12"/>
    </row>
    <row r="8" spans="1:14" ht="15" customHeight="1">
      <c r="A8" s="10" t="s">
        <v>15</v>
      </c>
      <c r="B8" s="10"/>
      <c r="C8" s="10"/>
      <c r="D8" s="10"/>
      <c r="E8" s="10"/>
      <c r="F8" s="12"/>
    </row>
    <row r="9" spans="1:14" ht="15" customHeight="1">
      <c r="A9" s="10"/>
      <c r="B9" s="10"/>
      <c r="C9" s="10"/>
      <c r="D9" s="10"/>
      <c r="E9" s="10"/>
      <c r="F9" s="12"/>
    </row>
    <row r="10" spans="1:14" ht="15" customHeight="1">
      <c r="A10" s="13"/>
      <c r="B10" s="14"/>
      <c r="C10" s="14"/>
      <c r="D10" s="13"/>
      <c r="E10" s="15"/>
      <c r="F10" s="13"/>
    </row>
    <row r="11" spans="1:14" ht="15" customHeight="1">
      <c r="A11" s="16" t="s">
        <v>10</v>
      </c>
      <c r="B11" s="13"/>
      <c r="C11" s="13"/>
      <c r="D11" s="340"/>
      <c r="E11" s="340"/>
      <c r="F11" s="340"/>
    </row>
    <row r="12" spans="1:14" ht="15" customHeight="1">
      <c r="A12" s="17" t="s">
        <v>9</v>
      </c>
      <c r="B12" s="18" t="s">
        <v>8</v>
      </c>
      <c r="C12" s="18"/>
      <c r="D12" s="17" t="s">
        <v>7</v>
      </c>
      <c r="E12" s="17" t="s">
        <v>18</v>
      </c>
      <c r="F12" s="17" t="s">
        <v>6</v>
      </c>
    </row>
    <row r="13" spans="1:14" ht="15" customHeight="1">
      <c r="A13" s="19"/>
      <c r="B13" s="19"/>
      <c r="C13" s="19"/>
      <c r="D13" s="19"/>
      <c r="E13" s="19"/>
      <c r="F13" s="19"/>
      <c r="G13" s="7"/>
      <c r="H13" s="7"/>
      <c r="I13" s="7"/>
      <c r="J13" s="7"/>
      <c r="K13" s="7"/>
      <c r="L13" s="7"/>
      <c r="M13" s="7"/>
      <c r="N13" s="7"/>
    </row>
    <row r="14" spans="1:14" ht="15" customHeight="1">
      <c r="A14" s="15">
        <v>1</v>
      </c>
      <c r="B14" s="20" t="s">
        <v>61</v>
      </c>
      <c r="C14" s="20"/>
      <c r="D14" s="19"/>
      <c r="E14" s="19"/>
      <c r="F14" s="19"/>
      <c r="G14" s="7"/>
      <c r="H14" s="7"/>
      <c r="I14" s="7"/>
      <c r="J14" s="7"/>
      <c r="K14" s="7"/>
      <c r="L14" s="7"/>
      <c r="M14" s="7"/>
      <c r="N14" s="7"/>
    </row>
    <row r="15" spans="1:14" ht="15" customHeight="1">
      <c r="A15" s="15">
        <f t="shared" ref="A15:A33" si="0">A14+1</f>
        <v>2</v>
      </c>
      <c r="B15" s="20" t="s">
        <v>5</v>
      </c>
      <c r="C15" s="20"/>
      <c r="D15" s="19"/>
      <c r="E15" s="19"/>
      <c r="F15" s="19"/>
      <c r="G15" s="7"/>
      <c r="H15" s="7"/>
      <c r="I15" s="34"/>
      <c r="J15" s="7"/>
      <c r="K15" s="7"/>
      <c r="L15" s="7"/>
      <c r="M15" s="7"/>
      <c r="N15" s="7"/>
    </row>
    <row r="16" spans="1:14" ht="15" customHeight="1">
      <c r="A16" s="15">
        <f t="shared" si="0"/>
        <v>3</v>
      </c>
      <c r="B16" s="22" t="s">
        <v>204</v>
      </c>
      <c r="C16" s="22"/>
      <c r="D16" s="180">
        <f ca="1">'Summary Data Electric &amp; Gas'!B9</f>
        <v>2565876.3629749999</v>
      </c>
      <c r="E16" s="180">
        <f ca="1">'Summary Data Electric &amp; Gas'!E9</f>
        <v>20603887.664999999</v>
      </c>
      <c r="F16" s="180">
        <f t="shared" ref="F16:F22" ca="1" si="1">E16-D16</f>
        <v>18038011.302024998</v>
      </c>
      <c r="G16" s="7"/>
      <c r="H16" s="7"/>
      <c r="I16" s="7"/>
      <c r="J16" s="7"/>
      <c r="K16" s="7"/>
      <c r="L16" s="7"/>
      <c r="M16" s="7"/>
      <c r="N16" s="7"/>
    </row>
    <row r="17" spans="1:14" ht="15" customHeight="1">
      <c r="A17" s="15">
        <f t="shared" si="0"/>
        <v>4</v>
      </c>
      <c r="B17" s="22" t="s">
        <v>152</v>
      </c>
      <c r="C17" s="22"/>
      <c r="D17" s="181">
        <f ca="1">'Leashold Improvements'!B24</f>
        <v>2296590.5674166665</v>
      </c>
      <c r="E17" s="182">
        <v>0</v>
      </c>
      <c r="F17" s="181">
        <f t="shared" ca="1" si="1"/>
        <v>-2296590.5674166665</v>
      </c>
      <c r="G17" s="7"/>
      <c r="H17" s="7"/>
      <c r="I17" s="37"/>
      <c r="J17" s="35"/>
      <c r="K17" s="35"/>
      <c r="L17" s="35"/>
      <c r="M17" s="35"/>
      <c r="N17" s="35"/>
    </row>
    <row r="18" spans="1:14" ht="15" customHeight="1">
      <c r="A18" s="15">
        <f t="shared" si="0"/>
        <v>5</v>
      </c>
      <c r="B18" s="22" t="s">
        <v>206</v>
      </c>
      <c r="C18" s="22"/>
      <c r="D18" s="181">
        <f ca="1">'Summary Data Electric &amp; Gas'!B15</f>
        <v>-41074.731625878645</v>
      </c>
      <c r="E18" s="181">
        <f ca="1">'Summary Data Electric &amp; Gas'!E15</f>
        <v>-1199152.1377783362</v>
      </c>
      <c r="F18" s="181">
        <f t="shared" ca="1" si="1"/>
        <v>-1158077.4061524575</v>
      </c>
      <c r="G18" s="7"/>
      <c r="H18" s="7"/>
      <c r="I18" s="7"/>
      <c r="J18" s="7"/>
      <c r="K18" s="7"/>
      <c r="L18" s="7"/>
      <c r="M18" s="7"/>
      <c r="N18" s="7"/>
    </row>
    <row r="19" spans="1:14" ht="15" customHeight="1">
      <c r="A19" s="15">
        <f t="shared" si="0"/>
        <v>6</v>
      </c>
      <c r="B19" s="22" t="s">
        <v>210</v>
      </c>
      <c r="C19" s="22"/>
      <c r="D19" s="181">
        <f ca="1">'Summary Data Electric &amp; Gas'!B17</f>
        <v>31060.331498886484</v>
      </c>
      <c r="E19" s="181">
        <v>0</v>
      </c>
      <c r="F19" s="181">
        <f t="shared" ca="1" si="1"/>
        <v>-31060.331498886484</v>
      </c>
      <c r="G19" s="7"/>
      <c r="H19" s="7"/>
      <c r="I19" s="7"/>
      <c r="J19" s="7"/>
      <c r="K19" s="7"/>
      <c r="L19" s="7"/>
      <c r="M19" s="7"/>
      <c r="N19" s="7"/>
    </row>
    <row r="20" spans="1:14" ht="15" customHeight="1">
      <c r="A20" s="15">
        <f t="shared" si="0"/>
        <v>7</v>
      </c>
      <c r="B20" s="22" t="s">
        <v>63</v>
      </c>
      <c r="C20" s="22"/>
      <c r="D20" s="181">
        <f ca="1">-'Leashold Improvements'!F24</f>
        <v>-1087774.3612499998</v>
      </c>
      <c r="E20" s="182">
        <v>0</v>
      </c>
      <c r="F20" s="181">
        <f t="shared" ca="1" si="1"/>
        <v>1087774.3612499998</v>
      </c>
      <c r="G20" s="7"/>
      <c r="H20" s="7"/>
      <c r="I20" s="7"/>
      <c r="J20" s="7"/>
      <c r="K20" s="7"/>
      <c r="L20" s="7"/>
      <c r="M20" s="7"/>
      <c r="N20" s="7"/>
    </row>
    <row r="21" spans="1:14" ht="15" customHeight="1">
      <c r="A21" s="15">
        <f t="shared" si="0"/>
        <v>8</v>
      </c>
      <c r="B21" s="22" t="s">
        <v>4</v>
      </c>
      <c r="C21" s="22"/>
      <c r="D21" s="181">
        <f ca="1">'Summary Data Electric &amp; Gas'!B19</f>
        <v>13548.583466044467</v>
      </c>
      <c r="E21" s="180">
        <f ca="1">'IRS DFIT'!J32</f>
        <v>283809.31891272456</v>
      </c>
      <c r="F21" s="181">
        <f t="shared" ca="1" si="1"/>
        <v>270260.7354466801</v>
      </c>
      <c r="G21" s="7"/>
      <c r="H21" s="7"/>
      <c r="I21" s="37"/>
      <c r="J21" s="35"/>
      <c r="K21" s="35"/>
      <c r="L21" s="35"/>
      <c r="M21" s="35"/>
      <c r="N21" s="35"/>
    </row>
    <row r="22" spans="1:14" ht="15" customHeight="1">
      <c r="A22" s="15">
        <f t="shared" si="0"/>
        <v>9</v>
      </c>
      <c r="B22" s="22" t="s">
        <v>289</v>
      </c>
      <c r="C22" s="22"/>
      <c r="D22" s="181">
        <f ca="1">'Summary Data Electric &amp; Gas'!B21</f>
        <v>-4742.0042131155633</v>
      </c>
      <c r="E22" s="180"/>
      <c r="F22" s="181">
        <f t="shared" ca="1" si="1"/>
        <v>4742.0042131155633</v>
      </c>
      <c r="G22" s="7"/>
      <c r="H22" s="7"/>
      <c r="I22" s="37"/>
      <c r="J22" s="35"/>
      <c r="K22" s="35"/>
      <c r="L22" s="35"/>
      <c r="M22" s="35"/>
      <c r="N22" s="35"/>
    </row>
    <row r="23" spans="1:14" ht="15" customHeight="1" thickBot="1">
      <c r="A23" s="15">
        <f t="shared" si="0"/>
        <v>10</v>
      </c>
      <c r="B23" s="23" t="s">
        <v>62</v>
      </c>
      <c r="C23" s="23"/>
      <c r="D23" s="183">
        <f ca="1">SUM(D16:D22)</f>
        <v>3773484.7482676036</v>
      </c>
      <c r="E23" s="183">
        <f ca="1">SUM(E16:E22)</f>
        <v>19688544.846134391</v>
      </c>
      <c r="F23" s="183">
        <f ca="1">SUM(F16:F22)</f>
        <v>15915060.097866783</v>
      </c>
      <c r="G23" s="7"/>
      <c r="H23" s="7"/>
      <c r="I23" s="7"/>
      <c r="J23" s="7"/>
      <c r="K23" s="7"/>
      <c r="L23" s="7"/>
      <c r="M23" s="7"/>
      <c r="N23" s="7"/>
    </row>
    <row r="24" spans="1:14" ht="15" customHeight="1" thickTop="1">
      <c r="A24" s="15">
        <f t="shared" si="0"/>
        <v>11</v>
      </c>
      <c r="B24" s="24"/>
      <c r="C24" s="24"/>
      <c r="D24" s="182"/>
      <c r="E24" s="182"/>
      <c r="F24" s="182"/>
      <c r="G24" s="7"/>
      <c r="H24" s="7"/>
      <c r="I24" s="7"/>
      <c r="J24" s="7"/>
      <c r="K24" s="7"/>
      <c r="L24" s="7"/>
      <c r="M24" s="7"/>
      <c r="N24" s="7"/>
    </row>
    <row r="25" spans="1:14" ht="15" customHeight="1">
      <c r="A25" s="15">
        <f t="shared" si="0"/>
        <v>12</v>
      </c>
      <c r="B25" s="20" t="s">
        <v>60</v>
      </c>
      <c r="C25" s="20"/>
      <c r="D25" s="182"/>
      <c r="E25" s="182"/>
      <c r="F25" s="182"/>
      <c r="G25" s="7"/>
      <c r="H25" s="7"/>
      <c r="I25" s="7"/>
      <c r="J25" s="7"/>
      <c r="K25" s="7"/>
      <c r="L25" s="7"/>
      <c r="M25" s="7"/>
      <c r="N25" s="7"/>
    </row>
    <row r="26" spans="1:14" ht="15" customHeight="1">
      <c r="A26" s="15">
        <f t="shared" si="0"/>
        <v>13</v>
      </c>
      <c r="B26" s="22" t="s">
        <v>205</v>
      </c>
      <c r="C26" s="20"/>
      <c r="D26" s="181">
        <f ca="1">'Summary Data Electric &amp; Gas'!B23</f>
        <v>363750.12810969783</v>
      </c>
      <c r="E26" s="181">
        <v>0</v>
      </c>
      <c r="F26" s="181">
        <f t="shared" ref="F26:F29" ca="1" si="2">E26-D26</f>
        <v>-363750.12810969783</v>
      </c>
      <c r="G26" s="7"/>
      <c r="H26" s="7"/>
      <c r="I26" s="7"/>
      <c r="J26" s="7"/>
      <c r="K26" s="7"/>
      <c r="L26" s="7"/>
      <c r="M26" s="7"/>
      <c r="N26" s="7"/>
    </row>
    <row r="27" spans="1:14" ht="15" customHeight="1">
      <c r="A27" s="15">
        <f t="shared" si="0"/>
        <v>14</v>
      </c>
      <c r="B27" s="22" t="s">
        <v>3</v>
      </c>
      <c r="C27" s="25"/>
      <c r="D27" s="181">
        <f ca="1">'Summary Data Electric &amp; Gas'!B11</f>
        <v>52293.815747347493</v>
      </c>
      <c r="E27" s="181">
        <f ca="1">'Summary Data Electric &amp; Gas'!E11</f>
        <v>101997.73424324865</v>
      </c>
      <c r="F27" s="181">
        <f t="shared" ca="1" si="2"/>
        <v>49703.918495901155</v>
      </c>
      <c r="G27" s="7"/>
      <c r="H27" s="7"/>
      <c r="I27" s="7"/>
      <c r="J27" s="7"/>
      <c r="K27" s="7"/>
      <c r="L27" s="7"/>
      <c r="M27" s="7"/>
      <c r="N27" s="7"/>
    </row>
    <row r="28" spans="1:14" ht="15" customHeight="1">
      <c r="A28" s="15">
        <f t="shared" si="0"/>
        <v>15</v>
      </c>
      <c r="B28" s="22" t="s">
        <v>211</v>
      </c>
      <c r="C28" s="25"/>
      <c r="D28" s="181">
        <f ca="1">'Summary Data Electric &amp; Gas'!B13</f>
        <v>-39544.098966941405</v>
      </c>
      <c r="E28" s="181">
        <v>0</v>
      </c>
      <c r="F28" s="181">
        <f t="shared" ca="1" si="2"/>
        <v>39544.098966941405</v>
      </c>
      <c r="G28" s="7"/>
      <c r="H28" s="7"/>
      <c r="I28" s="7"/>
      <c r="J28" s="7"/>
      <c r="K28" s="7"/>
      <c r="L28" s="7"/>
      <c r="M28" s="7"/>
      <c r="N28" s="7"/>
    </row>
    <row r="29" spans="1:14" ht="15" customHeight="1">
      <c r="A29" s="15">
        <f t="shared" si="0"/>
        <v>16</v>
      </c>
      <c r="B29" s="22" t="s">
        <v>133</v>
      </c>
      <c r="C29" s="27"/>
      <c r="D29" s="181">
        <f ca="1">'Leashold Improvements'!D24</f>
        <v>393261.64299999998</v>
      </c>
      <c r="E29" s="182">
        <v>0</v>
      </c>
      <c r="F29" s="181">
        <f t="shared" ca="1" si="2"/>
        <v>-393261.64299999998</v>
      </c>
      <c r="G29" s="7"/>
      <c r="H29" s="7"/>
      <c r="I29" s="7"/>
      <c r="J29" s="7"/>
      <c r="K29" s="7"/>
      <c r="L29" s="7"/>
      <c r="M29" s="7"/>
      <c r="N29" s="7"/>
    </row>
    <row r="30" spans="1:14" ht="15" customHeight="1" thickBot="1">
      <c r="A30" s="15">
        <f t="shared" si="0"/>
        <v>17</v>
      </c>
      <c r="B30" s="28" t="s">
        <v>2</v>
      </c>
      <c r="C30" s="24"/>
      <c r="D30" s="183">
        <f ca="1">SUM(D26:D29)</f>
        <v>769761.48789010383</v>
      </c>
      <c r="E30" s="183">
        <f ca="1">SUM(E26:E29)</f>
        <v>101997.73424324865</v>
      </c>
      <c r="F30" s="183">
        <f ca="1">SUM(F26:F29)</f>
        <v>-667763.75364685524</v>
      </c>
      <c r="G30" s="7"/>
      <c r="H30" s="7"/>
      <c r="I30" s="7"/>
      <c r="J30" s="7"/>
      <c r="K30" s="7"/>
      <c r="L30" s="7"/>
      <c r="M30" s="7"/>
      <c r="N30" s="7"/>
    </row>
    <row r="31" spans="1:14" ht="15" customHeight="1" thickTop="1">
      <c r="A31" s="15">
        <f t="shared" si="0"/>
        <v>18</v>
      </c>
      <c r="C31" s="24"/>
      <c r="D31" s="184"/>
      <c r="E31" s="184"/>
      <c r="F31" s="184"/>
      <c r="G31" s="7"/>
      <c r="H31" s="7"/>
      <c r="I31" s="7"/>
      <c r="J31" s="7"/>
      <c r="K31" s="7"/>
      <c r="L31" s="7"/>
      <c r="M31" s="7"/>
      <c r="N31" s="7"/>
    </row>
    <row r="32" spans="1:14" s="333" customFormat="1" ht="15" customHeight="1">
      <c r="A32" s="15">
        <f t="shared" si="0"/>
        <v>19</v>
      </c>
      <c r="B32" s="28" t="s">
        <v>313</v>
      </c>
      <c r="C32" s="334">
        <v>0.21</v>
      </c>
      <c r="D32" s="335"/>
      <c r="E32" s="336"/>
      <c r="F32" s="335">
        <f ca="1">-F30*C32</f>
        <v>140230.3882658396</v>
      </c>
      <c r="G32" s="332"/>
      <c r="H32" s="332"/>
      <c r="I32" s="338"/>
      <c r="J32" s="332"/>
      <c r="K32" s="332"/>
      <c r="L32" s="332"/>
      <c r="M32" s="332"/>
      <c r="N32" s="332"/>
    </row>
    <row r="33" spans="1:14" s="333" customFormat="1" ht="15" customHeight="1" thickBot="1">
      <c r="A33" s="15">
        <f t="shared" si="0"/>
        <v>20</v>
      </c>
      <c r="B33" s="28" t="s">
        <v>14</v>
      </c>
      <c r="C33" s="26"/>
      <c r="D33" s="185"/>
      <c r="E33" s="185"/>
      <c r="F33" s="337">
        <f ca="1">-F30-F32</f>
        <v>527533.3653810157</v>
      </c>
      <c r="G33" s="332"/>
      <c r="H33" s="332"/>
      <c r="I33" s="185"/>
      <c r="J33" s="332"/>
      <c r="K33" s="332"/>
      <c r="L33" s="332"/>
      <c r="M33" s="332"/>
      <c r="N33" s="332"/>
    </row>
    <row r="34" spans="1:14" ht="15" customHeight="1" thickTop="1">
      <c r="A34" s="15"/>
      <c r="B34" s="8"/>
      <c r="C34" s="8"/>
      <c r="D34" s="21"/>
      <c r="E34" s="21"/>
      <c r="F34" s="21"/>
      <c r="G34" s="7"/>
      <c r="H34" s="7"/>
      <c r="I34" s="331"/>
      <c r="J34" s="7"/>
      <c r="K34" s="7"/>
      <c r="L34" s="7"/>
      <c r="M34" s="7"/>
      <c r="N34" s="7"/>
    </row>
    <row r="35" spans="1:14" ht="15" customHeight="1">
      <c r="A35" s="15"/>
      <c r="B35" s="8"/>
      <c r="C35" s="8"/>
      <c r="D35" s="21"/>
      <c r="E35" s="21"/>
      <c r="F35" s="21"/>
      <c r="G35" s="7"/>
      <c r="H35" s="7"/>
      <c r="I35" s="7"/>
      <c r="J35" s="7"/>
      <c r="K35" s="7"/>
      <c r="L35" s="7"/>
      <c r="M35" s="7"/>
      <c r="N35" s="7"/>
    </row>
    <row r="36" spans="1:14" ht="15" customHeight="1">
      <c r="A36" s="15"/>
      <c r="B36" s="29"/>
      <c r="C36" s="8"/>
      <c r="D36" s="21"/>
      <c r="E36" s="21"/>
      <c r="F36" s="220"/>
      <c r="G36" s="7"/>
      <c r="H36" s="7"/>
      <c r="I36" s="7"/>
      <c r="J36" s="7"/>
      <c r="K36" s="7"/>
      <c r="L36" s="7"/>
      <c r="M36" s="7"/>
      <c r="N36" s="7"/>
    </row>
    <row r="37" spans="1:14" ht="15" customHeight="1">
      <c r="A37" s="5"/>
      <c r="B37" s="30"/>
      <c r="C37" s="31"/>
      <c r="D37" s="221"/>
      <c r="E37" s="7"/>
      <c r="F37" s="221"/>
      <c r="G37" s="7"/>
      <c r="H37" s="7"/>
      <c r="I37" s="7"/>
      <c r="J37" s="7"/>
      <c r="K37" s="7"/>
      <c r="L37" s="7"/>
      <c r="M37" s="7"/>
      <c r="N37" s="7"/>
    </row>
    <row r="38" spans="1:14" ht="15" customHeight="1">
      <c r="A38" s="5"/>
      <c r="B38" s="4"/>
      <c r="E38" s="7"/>
      <c r="F38" s="2"/>
    </row>
    <row r="39" spans="1:14" ht="15" customHeight="1">
      <c r="A39" s="5"/>
      <c r="B39" s="4"/>
      <c r="E39" s="7"/>
      <c r="F39" s="2"/>
    </row>
    <row r="40" spans="1:14" ht="15" customHeight="1">
      <c r="A40" s="5"/>
      <c r="B40" s="4"/>
      <c r="F40" s="2"/>
    </row>
    <row r="41" spans="1:14" ht="15" customHeight="1">
      <c r="A41" s="5"/>
      <c r="B41" s="4"/>
      <c r="F41" s="2"/>
      <c r="G41" s="6"/>
      <c r="H41" s="6"/>
    </row>
    <row r="42" spans="1:14" ht="15" customHeight="1">
      <c r="A42" s="5"/>
      <c r="B42" s="4"/>
      <c r="F42" s="2"/>
      <c r="G42" s="3"/>
      <c r="H42" s="3"/>
    </row>
    <row r="43" spans="1:14" ht="15" customHeight="1">
      <c r="A43" s="5"/>
      <c r="B43" s="4"/>
      <c r="F43" s="2"/>
      <c r="G43" s="6"/>
      <c r="H43" s="6"/>
    </row>
    <row r="44" spans="1:14" ht="15" customHeight="1">
      <c r="A44" s="5"/>
      <c r="B44" s="4"/>
      <c r="F44" s="2"/>
      <c r="G44" s="6"/>
      <c r="H44" s="6"/>
    </row>
    <row r="45" spans="1:14" ht="15" customHeight="1">
      <c r="A45" s="5"/>
      <c r="B45" s="4"/>
      <c r="F45" s="2"/>
      <c r="G45" s="3"/>
      <c r="H45" s="3"/>
    </row>
    <row r="46" spans="1:14" ht="15" customHeight="1">
      <c r="F46" s="2"/>
    </row>
    <row r="47" spans="1:14" ht="15" customHeight="1">
      <c r="F47" s="2"/>
    </row>
  </sheetData>
  <mergeCells count="2">
    <mergeCell ref="A5:F5"/>
    <mergeCell ref="D11:F11"/>
  </mergeCells>
  <pageMargins left="0.75" right="0.75" top="1" bottom="1" header="0.5" footer="0.5"/>
  <pageSetup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85" zoomScaleNormal="85" workbookViewId="0">
      <pane xSplit="2" ySplit="4" topLeftCell="C5" activePane="bottomRight" state="frozen"/>
      <selection activeCell="A30" sqref="A30:H31"/>
      <selection pane="topRight" activeCell="A30" sqref="A30:H31"/>
      <selection pane="bottomLeft" activeCell="A30" sqref="A30:H31"/>
      <selection pane="bottomRight" activeCell="J7" sqref="J7"/>
    </sheetView>
  </sheetViews>
  <sheetFormatPr defaultColWidth="9.109375" defaultRowHeight="13.2" outlineLevelCol="1"/>
  <cols>
    <col min="1" max="1" width="8.88671875" style="279" customWidth="1"/>
    <col min="2" max="2" width="37.88671875" style="280" customWidth="1"/>
    <col min="3" max="3" width="14.6640625" style="281" bestFit="1" customWidth="1"/>
    <col min="4" max="4" width="15" style="281" customWidth="1"/>
    <col min="5" max="5" width="16.33203125" style="281" customWidth="1"/>
    <col min="6" max="6" width="13.6640625" style="281" bestFit="1" customWidth="1"/>
    <col min="7" max="7" width="9.6640625" style="281" customWidth="1" outlineLevel="1"/>
    <col min="8" max="8" width="9.6640625" style="281" customWidth="1"/>
    <col min="9" max="9" width="10.33203125" style="280" customWidth="1"/>
    <col min="10" max="10" width="7.44140625" style="280" bestFit="1" customWidth="1"/>
    <col min="11" max="11" width="18.44140625" style="280" customWidth="1"/>
    <col min="12" max="12" width="18.33203125" style="280" bestFit="1" customWidth="1"/>
    <col min="13" max="13" width="16.88671875" style="280" bestFit="1" customWidth="1"/>
    <col min="14" max="14" width="14" style="280" bestFit="1" customWidth="1"/>
    <col min="15" max="15" width="12.33203125" style="280" bestFit="1" customWidth="1"/>
    <col min="16" max="16" width="4.6640625" style="280" customWidth="1"/>
    <col min="17" max="16384" width="9.109375" style="280"/>
  </cols>
  <sheetData>
    <row r="1" spans="1:15">
      <c r="A1" s="307"/>
      <c r="B1" s="308"/>
      <c r="C1" s="309"/>
      <c r="D1" s="309"/>
      <c r="E1" s="310" t="s">
        <v>249</v>
      </c>
      <c r="F1" s="310" t="s">
        <v>249</v>
      </c>
      <c r="G1" s="309"/>
      <c r="H1" s="311" t="s">
        <v>250</v>
      </c>
      <c r="I1" s="308"/>
      <c r="J1" s="308"/>
      <c r="K1" s="311" t="s">
        <v>251</v>
      </c>
      <c r="L1" s="310" t="s">
        <v>249</v>
      </c>
      <c r="M1" s="310" t="s">
        <v>249</v>
      </c>
      <c r="N1" s="308"/>
    </row>
    <row r="2" spans="1:15">
      <c r="A2" s="310" t="s">
        <v>135</v>
      </c>
      <c r="B2" s="310"/>
      <c r="C2" s="311" t="s">
        <v>252</v>
      </c>
      <c r="D2" s="311" t="s">
        <v>136</v>
      </c>
      <c r="E2" s="310" t="s">
        <v>253</v>
      </c>
      <c r="F2" s="310" t="s">
        <v>253</v>
      </c>
      <c r="G2" s="311" t="s">
        <v>250</v>
      </c>
      <c r="H2" s="312" t="s">
        <v>137</v>
      </c>
      <c r="I2" s="310" t="s">
        <v>251</v>
      </c>
      <c r="J2" s="310" t="s">
        <v>254</v>
      </c>
      <c r="K2" s="311" t="s">
        <v>136</v>
      </c>
      <c r="L2" s="310" t="s">
        <v>253</v>
      </c>
      <c r="M2" s="310" t="s">
        <v>253</v>
      </c>
      <c r="N2" s="310" t="s">
        <v>255</v>
      </c>
    </row>
    <row r="3" spans="1:15">
      <c r="A3" s="313" t="s">
        <v>256</v>
      </c>
      <c r="B3" s="313" t="s">
        <v>8</v>
      </c>
      <c r="C3" s="312" t="s">
        <v>257</v>
      </c>
      <c r="D3" s="312" t="s">
        <v>258</v>
      </c>
      <c r="E3" s="312" t="s">
        <v>259</v>
      </c>
      <c r="F3" s="312" t="s">
        <v>260</v>
      </c>
      <c r="G3" s="312" t="s">
        <v>137</v>
      </c>
      <c r="H3" s="314" t="s">
        <v>261</v>
      </c>
      <c r="I3" s="313" t="s">
        <v>137</v>
      </c>
      <c r="J3" s="313" t="s">
        <v>137</v>
      </c>
      <c r="K3" s="312" t="s">
        <v>262</v>
      </c>
      <c r="L3" s="312" t="s">
        <v>263</v>
      </c>
      <c r="M3" s="312" t="s">
        <v>264</v>
      </c>
      <c r="N3" s="310" t="s">
        <v>265</v>
      </c>
    </row>
    <row r="4" spans="1:15" s="282" customFormat="1">
      <c r="A4" s="315"/>
      <c r="B4" s="315"/>
      <c r="C4" s="316"/>
      <c r="D4" s="316"/>
      <c r="E4" s="317">
        <f ca="1">'[2]3.04 &amp; 4.04 Lead'!$E$35</f>
        <v>0.67179999999999995</v>
      </c>
      <c r="F4" s="317">
        <f ca="1">'[2]3.04 &amp; 4.04 Lead'!$F$35</f>
        <v>0.32819999999999999</v>
      </c>
      <c r="G4" s="316"/>
      <c r="H4" s="316"/>
      <c r="I4" s="315"/>
      <c r="J4" s="315"/>
      <c r="K4" s="317"/>
      <c r="L4" s="317">
        <f ca="1">E4</f>
        <v>0.67179999999999995</v>
      </c>
      <c r="M4" s="317">
        <f ca="1">F4</f>
        <v>0.32819999999999999</v>
      </c>
      <c r="N4" s="316" t="s">
        <v>138</v>
      </c>
    </row>
    <row r="5" spans="1:15">
      <c r="A5" s="344" t="s">
        <v>139</v>
      </c>
      <c r="B5" s="344"/>
      <c r="C5" s="283"/>
      <c r="D5" s="283"/>
      <c r="E5" s="283"/>
      <c r="F5" s="283"/>
      <c r="G5" s="283"/>
      <c r="H5" s="283"/>
      <c r="I5" s="283"/>
      <c r="J5" s="284"/>
      <c r="K5" s="285"/>
      <c r="L5" s="285"/>
      <c r="M5" s="285"/>
    </row>
    <row r="6" spans="1:15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5"/>
      <c r="L6" s="285"/>
      <c r="M6" s="285"/>
    </row>
    <row r="7" spans="1:15">
      <c r="A7" s="286">
        <v>389.1</v>
      </c>
      <c r="B7" s="287" t="s">
        <v>140</v>
      </c>
      <c r="C7" s="288">
        <v>14082567.58</v>
      </c>
      <c r="D7" s="288">
        <v>281651.40000000002</v>
      </c>
      <c r="E7" s="288">
        <f ca="1">D7*$E$4</f>
        <v>189213.41052</v>
      </c>
      <c r="F7" s="288">
        <f ca="1">D7*$F$4</f>
        <v>92437.989480000004</v>
      </c>
      <c r="G7" s="288">
        <v>2</v>
      </c>
      <c r="H7" s="289">
        <f ca="1">[3]Common!$H$7</f>
        <v>0.02</v>
      </c>
      <c r="I7" s="289">
        <f ca="1">[3]Common!$I$7</f>
        <v>1.6451616417522633E-2</v>
      </c>
      <c r="J7" s="289">
        <f ca="1">[3]Common!$J$7</f>
        <v>0.8225808208761316</v>
      </c>
      <c r="K7" s="290">
        <f ca="1">D7*J7</f>
        <v>231681.03981291171</v>
      </c>
      <c r="L7" s="290">
        <f ca="1">K7*L4</f>
        <v>155643.32254631407</v>
      </c>
      <c r="M7" s="290">
        <f ca="1">K7*M4</f>
        <v>76037.717266597625</v>
      </c>
      <c r="N7" s="291">
        <f ca="1">L7-E7</f>
        <v>-33570.087973685935</v>
      </c>
      <c r="O7" s="292">
        <f ca="1">D7*J7-K7</f>
        <v>0</v>
      </c>
    </row>
    <row r="8" spans="1:15">
      <c r="A8" s="284"/>
      <c r="B8" s="284"/>
      <c r="C8" s="284"/>
      <c r="D8" s="293"/>
      <c r="E8" s="293"/>
      <c r="F8" s="293"/>
      <c r="G8" s="293"/>
      <c r="H8" s="293"/>
      <c r="I8" s="284"/>
      <c r="J8" s="284"/>
      <c r="K8" s="285"/>
      <c r="L8" s="285"/>
      <c r="M8" s="285"/>
    </row>
    <row r="9" spans="1:15">
      <c r="A9" s="279">
        <v>390</v>
      </c>
      <c r="B9" s="287" t="s">
        <v>141</v>
      </c>
      <c r="C9" s="288"/>
      <c r="D9" s="288"/>
      <c r="E9" s="288"/>
      <c r="F9" s="288"/>
      <c r="G9" s="288"/>
      <c r="H9" s="288"/>
      <c r="I9" s="288"/>
      <c r="J9" s="288"/>
      <c r="K9" s="287"/>
    </row>
    <row r="10" spans="1:15">
      <c r="B10" s="287" t="s">
        <v>142</v>
      </c>
      <c r="C10" s="288">
        <v>25949969.489999998</v>
      </c>
      <c r="D10" s="288"/>
      <c r="E10" s="288"/>
      <c r="F10" s="288"/>
      <c r="G10" s="288"/>
      <c r="H10" s="289">
        <f ca="1">[3]Common!$H$10</f>
        <v>5.2699999999999997E-2</v>
      </c>
      <c r="I10" s="289">
        <f ca="1">[3]Common!$I$10</f>
        <v>2.9479687839124316E-2</v>
      </c>
      <c r="J10" s="289">
        <f ca="1">[3]Common!$J$10</f>
        <v>0.55938686601753929</v>
      </c>
      <c r="K10" s="291">
        <v>748551.22633077798</v>
      </c>
      <c r="L10" s="292"/>
      <c r="M10" s="292"/>
      <c r="N10" s="292"/>
    </row>
    <row r="11" spans="1:15">
      <c r="B11" s="287" t="s">
        <v>143</v>
      </c>
      <c r="C11" s="288">
        <v>18065002.23</v>
      </c>
      <c r="D11" s="288"/>
      <c r="E11" s="288"/>
      <c r="F11" s="288"/>
      <c r="G11" s="288"/>
      <c r="H11" s="289">
        <f ca="1">[3]Common!$H$11</f>
        <v>5.2699999999999997E-2</v>
      </c>
      <c r="I11" s="289">
        <f ca="1">[3]Common!$I$11</f>
        <v>1.8751229348727291E-2</v>
      </c>
      <c r="J11" s="289">
        <f ca="1">[3]Common!$J$11</f>
        <v>0.35581080358116307</v>
      </c>
      <c r="K11" s="291">
        <v>338741.00799827103</v>
      </c>
      <c r="L11" s="292"/>
      <c r="M11" s="292"/>
      <c r="N11" s="292"/>
    </row>
    <row r="12" spans="1:15">
      <c r="B12" s="287" t="s">
        <v>144</v>
      </c>
      <c r="C12" s="294">
        <v>45026876.399999999</v>
      </c>
      <c r="D12" s="294"/>
      <c r="E12" s="294"/>
      <c r="F12" s="294"/>
      <c r="G12" s="294"/>
      <c r="H12" s="329">
        <f ca="1">[3]Common!$H$12</f>
        <v>5.2699999999999997E-2</v>
      </c>
      <c r="I12" s="329">
        <f ca="1">[3]Common!$I$12</f>
        <v>1.2848748264492093E-2</v>
      </c>
      <c r="J12" s="289">
        <f ca="1">[3]Common!$J$12</f>
        <v>0.24380926498087466</v>
      </c>
      <c r="K12" s="295">
        <v>450196.036203867</v>
      </c>
      <c r="L12" s="296"/>
      <c r="M12" s="296"/>
      <c r="N12" s="296"/>
    </row>
    <row r="13" spans="1:15">
      <c r="B13" s="287"/>
      <c r="C13" s="288">
        <v>89041848.120000005</v>
      </c>
      <c r="D13" s="288">
        <v>4136698.5300000003</v>
      </c>
      <c r="E13" s="288">
        <f ca="1">D13*E4</f>
        <v>2779034.0724539999</v>
      </c>
      <c r="F13" s="291">
        <f ca="1">D13*F4</f>
        <v>1357664.4575460001</v>
      </c>
      <c r="G13" s="289"/>
      <c r="H13" s="289">
        <v>5.2699999999999997E-2</v>
      </c>
      <c r="I13" s="289">
        <v>1.7267030087480578E-2</v>
      </c>
      <c r="J13" s="297">
        <v>0.32764762974346451</v>
      </c>
      <c r="K13" s="291">
        <v>1537488.2705329161</v>
      </c>
      <c r="L13" s="292">
        <v>1032884.620144013</v>
      </c>
      <c r="M13" s="292">
        <v>504603.65038890304</v>
      </c>
      <c r="N13" s="292">
        <v>-1746149.452309987</v>
      </c>
      <c r="O13" s="292">
        <f>D13*J13-K13</f>
        <v>-182108.80221514218</v>
      </c>
    </row>
    <row r="14" spans="1:15">
      <c r="B14" s="287"/>
      <c r="C14" s="288"/>
      <c r="D14" s="288"/>
      <c r="E14" s="288"/>
      <c r="F14" s="288"/>
      <c r="G14" s="288"/>
      <c r="H14" s="288"/>
      <c r="I14" s="289"/>
      <c r="J14" s="289"/>
      <c r="K14" s="291"/>
      <c r="L14" s="292"/>
      <c r="M14" s="292"/>
      <c r="N14" s="292"/>
    </row>
    <row r="15" spans="1:15">
      <c r="A15" s="298"/>
      <c r="B15" s="298"/>
      <c r="C15" s="299"/>
      <c r="D15" s="300"/>
      <c r="E15" s="301"/>
      <c r="F15" s="302"/>
      <c r="G15" s="280"/>
      <c r="H15" s="280"/>
    </row>
    <row r="16" spans="1:15">
      <c r="A16" s="298"/>
      <c r="B16" s="298"/>
      <c r="C16" s="299"/>
      <c r="D16" s="300"/>
      <c r="E16" s="301"/>
      <c r="F16" s="302"/>
      <c r="G16" s="280"/>
      <c r="H16" s="280"/>
    </row>
    <row r="17" spans="1:8">
      <c r="A17" s="298"/>
      <c r="B17" s="298"/>
      <c r="C17" s="299"/>
      <c r="D17" s="303"/>
      <c r="E17" s="301"/>
      <c r="F17" s="302"/>
      <c r="G17" s="280"/>
      <c r="H17" s="280"/>
    </row>
    <row r="18" spans="1:8">
      <c r="A18" s="298"/>
      <c r="B18" s="298"/>
      <c r="C18" s="299"/>
      <c r="D18" s="298"/>
      <c r="E18" s="299"/>
      <c r="F18" s="304"/>
      <c r="G18" s="280"/>
      <c r="H18" s="280"/>
    </row>
    <row r="19" spans="1:8">
      <c r="A19" s="305"/>
      <c r="B19" s="298"/>
      <c r="C19" s="298"/>
      <c r="D19" s="298"/>
      <c r="E19" s="298"/>
      <c r="F19" s="298"/>
      <c r="G19" s="280"/>
      <c r="H19" s="280"/>
    </row>
    <row r="20" spans="1:8">
      <c r="A20" s="280"/>
      <c r="C20" s="280"/>
      <c r="D20" s="280"/>
      <c r="E20" s="280"/>
      <c r="F20" s="280"/>
      <c r="G20" s="280"/>
      <c r="H20" s="280"/>
    </row>
    <row r="21" spans="1:8">
      <c r="A21" s="280"/>
      <c r="C21" s="280"/>
      <c r="D21" s="280"/>
      <c r="E21" s="280"/>
      <c r="F21" s="280"/>
      <c r="G21" s="280"/>
      <c r="H21" s="280"/>
    </row>
    <row r="22" spans="1:8">
      <c r="A22" s="280"/>
      <c r="C22" s="280"/>
      <c r="D22" s="280"/>
      <c r="E22" s="280"/>
      <c r="F22" s="280"/>
      <c r="G22" s="280"/>
      <c r="H22" s="280"/>
    </row>
    <row r="23" spans="1:8">
      <c r="A23" s="280"/>
      <c r="C23" s="280"/>
      <c r="D23" s="280"/>
      <c r="E23" s="280"/>
      <c r="F23" s="280"/>
      <c r="G23" s="280"/>
      <c r="H23" s="280"/>
    </row>
    <row r="24" spans="1:8">
      <c r="A24" s="280"/>
      <c r="C24" s="280"/>
      <c r="D24" s="280"/>
      <c r="E24" s="280"/>
      <c r="F24" s="280"/>
      <c r="G24" s="280"/>
      <c r="H24" s="280"/>
    </row>
    <row r="25" spans="1:8">
      <c r="A25" s="280"/>
      <c r="C25" s="280"/>
      <c r="D25" s="280"/>
      <c r="E25" s="280"/>
      <c r="F25" s="280"/>
      <c r="G25" s="280"/>
      <c r="H25" s="280"/>
    </row>
    <row r="26" spans="1:8">
      <c r="A26" s="280"/>
      <c r="C26" s="280"/>
      <c r="D26" s="280"/>
      <c r="E26" s="280"/>
      <c r="F26" s="280"/>
      <c r="G26" s="280"/>
      <c r="H26" s="280"/>
    </row>
    <row r="27" spans="1:8">
      <c r="A27" s="280"/>
      <c r="C27" s="280"/>
      <c r="D27" s="280"/>
      <c r="E27" s="280"/>
      <c r="F27" s="280"/>
      <c r="G27" s="280"/>
      <c r="H27" s="280"/>
    </row>
    <row r="28" spans="1:8">
      <c r="A28" s="280"/>
      <c r="C28" s="280"/>
      <c r="D28" s="280"/>
      <c r="E28" s="280"/>
      <c r="F28" s="280"/>
      <c r="G28" s="280"/>
      <c r="H28" s="280"/>
    </row>
    <row r="29" spans="1:8">
      <c r="A29" s="280"/>
      <c r="C29" s="280"/>
      <c r="D29" s="280"/>
      <c r="E29" s="280"/>
      <c r="F29" s="280"/>
      <c r="G29" s="280"/>
      <c r="H29" s="280"/>
    </row>
    <row r="30" spans="1:8">
      <c r="A30" s="280"/>
      <c r="C30" s="280"/>
      <c r="D30" s="280"/>
      <c r="E30" s="280"/>
      <c r="F30" s="280"/>
      <c r="G30" s="280"/>
      <c r="H30" s="280"/>
    </row>
    <row r="31" spans="1:8">
      <c r="A31" s="280"/>
      <c r="C31" s="280"/>
      <c r="D31" s="280"/>
      <c r="E31" s="280"/>
      <c r="F31" s="280"/>
      <c r="G31" s="280"/>
      <c r="H31" s="280"/>
    </row>
    <row r="32" spans="1:8">
      <c r="A32" s="280"/>
      <c r="C32" s="280"/>
      <c r="D32" s="280"/>
      <c r="E32" s="280"/>
      <c r="F32" s="280"/>
      <c r="G32" s="280"/>
      <c r="H32" s="280"/>
    </row>
    <row r="33" spans="1:8">
      <c r="A33" s="280"/>
      <c r="C33" s="280"/>
      <c r="D33" s="280"/>
      <c r="E33" s="280"/>
      <c r="F33" s="280"/>
      <c r="G33" s="280"/>
      <c r="H33" s="280"/>
    </row>
    <row r="34" spans="1:8">
      <c r="A34" s="280"/>
      <c r="C34" s="280"/>
      <c r="D34" s="280"/>
      <c r="E34" s="280"/>
      <c r="F34" s="280"/>
      <c r="G34" s="280"/>
      <c r="H34" s="280"/>
    </row>
    <row r="35" spans="1:8">
      <c r="A35" s="280"/>
      <c r="C35" s="280"/>
      <c r="D35" s="280"/>
      <c r="E35" s="280"/>
      <c r="F35" s="280"/>
      <c r="G35" s="280"/>
      <c r="H35" s="280"/>
    </row>
    <row r="36" spans="1:8">
      <c r="A36" s="280"/>
      <c r="C36" s="280"/>
      <c r="D36" s="280"/>
      <c r="E36" s="280"/>
      <c r="F36" s="280"/>
      <c r="G36" s="280"/>
      <c r="H36" s="280"/>
    </row>
    <row r="37" spans="1:8">
      <c r="A37" s="280"/>
      <c r="C37" s="280"/>
      <c r="D37" s="280"/>
      <c r="E37" s="280"/>
      <c r="F37" s="280"/>
      <c r="G37" s="280"/>
      <c r="H37" s="280"/>
    </row>
    <row r="38" spans="1:8">
      <c r="A38" s="280"/>
      <c r="C38" s="280"/>
      <c r="D38" s="280"/>
      <c r="E38" s="280"/>
      <c r="F38" s="280"/>
      <c r="G38" s="280"/>
      <c r="H38" s="280"/>
    </row>
    <row r="39" spans="1:8">
      <c r="A39" s="280"/>
      <c r="C39" s="280"/>
      <c r="D39" s="280"/>
      <c r="E39" s="280"/>
      <c r="F39" s="280"/>
      <c r="G39" s="280"/>
      <c r="H39" s="280"/>
    </row>
    <row r="40" spans="1:8">
      <c r="A40" s="280"/>
      <c r="C40" s="280"/>
      <c r="D40" s="280"/>
      <c r="E40" s="280"/>
      <c r="F40" s="280"/>
      <c r="G40" s="280"/>
      <c r="H40" s="280"/>
    </row>
    <row r="41" spans="1:8">
      <c r="A41" s="280"/>
      <c r="C41" s="280"/>
      <c r="D41" s="280"/>
      <c r="E41" s="280"/>
      <c r="F41" s="280"/>
      <c r="G41" s="280"/>
      <c r="H41" s="280"/>
    </row>
    <row r="42" spans="1:8">
      <c r="A42" s="280"/>
      <c r="C42" s="280"/>
      <c r="D42" s="280"/>
      <c r="E42" s="280"/>
      <c r="F42" s="280"/>
      <c r="G42" s="280"/>
      <c r="H42" s="280"/>
    </row>
    <row r="43" spans="1:8">
      <c r="A43" s="280"/>
      <c r="C43" s="280"/>
      <c r="D43" s="280"/>
      <c r="E43" s="280"/>
      <c r="F43" s="280"/>
      <c r="G43" s="280"/>
      <c r="H43" s="280"/>
    </row>
    <row r="44" spans="1:8">
      <c r="A44" s="280"/>
      <c r="C44" s="280"/>
      <c r="D44" s="280"/>
      <c r="E44" s="280"/>
      <c r="F44" s="280"/>
      <c r="G44" s="280"/>
      <c r="H44" s="280"/>
    </row>
    <row r="45" spans="1:8">
      <c r="A45" s="280"/>
      <c r="C45" s="280"/>
      <c r="D45" s="280"/>
      <c r="E45" s="280"/>
      <c r="F45" s="280"/>
      <c r="G45" s="280"/>
      <c r="H45" s="280"/>
    </row>
    <row r="46" spans="1:8">
      <c r="A46" s="280"/>
      <c r="C46" s="280"/>
      <c r="D46" s="280"/>
      <c r="E46" s="280"/>
      <c r="F46" s="280"/>
      <c r="G46" s="280"/>
      <c r="H46" s="280"/>
    </row>
    <row r="47" spans="1:8">
      <c r="A47" s="280"/>
      <c r="C47" s="280"/>
      <c r="D47" s="280"/>
      <c r="E47" s="280"/>
      <c r="F47" s="280"/>
      <c r="G47" s="280"/>
      <c r="H47" s="280"/>
    </row>
    <row r="48" spans="1:8">
      <c r="A48" s="280"/>
      <c r="C48" s="280"/>
      <c r="D48" s="280"/>
      <c r="E48" s="280"/>
      <c r="F48" s="280"/>
      <c r="G48" s="280"/>
      <c r="H48" s="280"/>
    </row>
    <row r="49" spans="1:8">
      <c r="A49" s="280"/>
      <c r="C49" s="280"/>
      <c r="D49" s="280"/>
      <c r="E49" s="280"/>
      <c r="F49" s="280"/>
      <c r="G49" s="280"/>
      <c r="H49" s="280"/>
    </row>
    <row r="50" spans="1:8">
      <c r="A50" s="280"/>
      <c r="C50" s="280"/>
      <c r="D50" s="280"/>
      <c r="E50" s="280"/>
      <c r="F50" s="280"/>
      <c r="G50" s="280"/>
      <c r="H50" s="280"/>
    </row>
    <row r="51" spans="1:8">
      <c r="A51" s="280"/>
      <c r="C51" s="280"/>
      <c r="D51" s="280"/>
      <c r="E51" s="280"/>
      <c r="F51" s="280"/>
      <c r="G51" s="280"/>
      <c r="H51" s="280"/>
    </row>
    <row r="52" spans="1:8">
      <c r="A52" s="280"/>
      <c r="C52" s="280"/>
      <c r="D52" s="280"/>
      <c r="E52" s="280"/>
      <c r="F52" s="280"/>
      <c r="G52" s="280"/>
      <c r="H52" s="280"/>
    </row>
    <row r="53" spans="1:8">
      <c r="A53" s="280"/>
      <c r="C53" s="280"/>
      <c r="D53" s="280"/>
      <c r="E53" s="280"/>
      <c r="F53" s="280"/>
      <c r="G53" s="280"/>
      <c r="H53" s="280"/>
    </row>
    <row r="54" spans="1:8">
      <c r="A54" s="280"/>
      <c r="C54" s="280"/>
      <c r="D54" s="280"/>
      <c r="E54" s="280"/>
      <c r="F54" s="280"/>
      <c r="G54" s="280"/>
      <c r="H54" s="280"/>
    </row>
    <row r="55" spans="1:8">
      <c r="A55" s="280"/>
      <c r="C55" s="280"/>
      <c r="D55" s="280"/>
      <c r="E55" s="280"/>
      <c r="F55" s="280"/>
      <c r="G55" s="280"/>
      <c r="H55" s="280"/>
    </row>
    <row r="56" spans="1:8">
      <c r="A56" s="280"/>
      <c r="C56" s="280"/>
      <c r="D56" s="280"/>
      <c r="E56" s="280"/>
      <c r="F56" s="280"/>
      <c r="G56" s="280"/>
      <c r="H56" s="280"/>
    </row>
    <row r="57" spans="1:8">
      <c r="A57" s="280"/>
      <c r="C57" s="280"/>
      <c r="D57" s="280"/>
      <c r="E57" s="280"/>
      <c r="F57" s="280"/>
      <c r="G57" s="280"/>
      <c r="H57" s="280"/>
    </row>
    <row r="58" spans="1:8">
      <c r="A58" s="280"/>
      <c r="C58" s="280"/>
      <c r="D58" s="280"/>
      <c r="E58" s="280"/>
      <c r="F58" s="280"/>
      <c r="G58" s="280"/>
      <c r="H58" s="280"/>
    </row>
    <row r="59" spans="1:8">
      <c r="A59" s="280"/>
      <c r="C59" s="280"/>
      <c r="D59" s="280"/>
      <c r="E59" s="280"/>
      <c r="F59" s="280"/>
      <c r="G59" s="280"/>
      <c r="H59" s="280"/>
    </row>
    <row r="60" spans="1:8">
      <c r="A60" s="280"/>
      <c r="C60" s="280"/>
      <c r="D60" s="280"/>
      <c r="E60" s="280"/>
      <c r="F60" s="280"/>
      <c r="G60" s="280"/>
      <c r="H60" s="280"/>
    </row>
    <row r="61" spans="1:8">
      <c r="A61" s="280"/>
      <c r="C61" s="280"/>
      <c r="D61" s="280"/>
      <c r="E61" s="280"/>
      <c r="F61" s="280"/>
      <c r="G61" s="280"/>
      <c r="H61" s="280"/>
    </row>
    <row r="62" spans="1:8">
      <c r="A62" s="280"/>
      <c r="C62" s="280"/>
      <c r="D62" s="280"/>
      <c r="E62" s="280"/>
      <c r="F62" s="280"/>
      <c r="G62" s="280"/>
      <c r="H62" s="280"/>
    </row>
    <row r="63" spans="1:8">
      <c r="A63" s="280"/>
      <c r="C63" s="280"/>
      <c r="D63" s="280"/>
      <c r="E63" s="280"/>
      <c r="F63" s="280"/>
      <c r="G63" s="280"/>
      <c r="H63" s="280"/>
    </row>
    <row r="64" spans="1:8">
      <c r="A64" s="280"/>
      <c r="C64" s="280"/>
      <c r="D64" s="280"/>
      <c r="E64" s="280"/>
      <c r="F64" s="280"/>
      <c r="G64" s="280"/>
      <c r="H64" s="280"/>
    </row>
    <row r="65" spans="1:8">
      <c r="A65" s="280"/>
      <c r="C65" s="280"/>
      <c r="D65" s="280"/>
      <c r="E65" s="280"/>
      <c r="F65" s="280"/>
      <c r="G65" s="280"/>
      <c r="H65" s="280"/>
    </row>
    <row r="66" spans="1:8">
      <c r="A66" s="280"/>
      <c r="C66" s="280"/>
      <c r="D66" s="280"/>
      <c r="E66" s="280"/>
      <c r="F66" s="280"/>
      <c r="G66" s="280"/>
      <c r="H66" s="280"/>
    </row>
    <row r="67" spans="1:8">
      <c r="A67" s="280"/>
      <c r="C67" s="280"/>
      <c r="D67" s="280"/>
      <c r="E67" s="280"/>
      <c r="F67" s="280"/>
      <c r="G67" s="280"/>
      <c r="H67" s="280"/>
    </row>
  </sheetData>
  <mergeCells count="1">
    <mergeCell ref="A5:B5"/>
  </mergeCells>
  <pageMargins left="0.25" right="0.25" top="0.25" bottom="0.25" header="0.3" footer="0.3"/>
  <pageSetup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I28" sqref="I28"/>
    </sheetView>
  </sheetViews>
  <sheetFormatPr defaultRowHeight="13.2"/>
  <cols>
    <col min="1" max="1" width="27.88671875" bestFit="1" customWidth="1"/>
    <col min="2" max="2" width="11.6640625" bestFit="1" customWidth="1"/>
    <col min="3" max="3" width="11.88671875" bestFit="1" customWidth="1"/>
    <col min="4" max="5" width="12.33203125" bestFit="1" customWidth="1"/>
    <col min="7" max="7" width="11.88671875" bestFit="1" customWidth="1"/>
    <col min="8" max="9" width="12.33203125" bestFit="1" customWidth="1"/>
    <col min="11" max="11" width="11.33203125" bestFit="1" customWidth="1"/>
    <col min="12" max="12" width="12.33203125" bestFit="1" customWidth="1"/>
    <col min="13" max="13" width="11.88671875" bestFit="1" customWidth="1"/>
  </cols>
  <sheetData>
    <row r="1" spans="1:13">
      <c r="A1" s="326" t="s">
        <v>288</v>
      </c>
    </row>
    <row r="4" spans="1:13">
      <c r="G4" s="325">
        <f ca="1">'Allocation Method'!E35</f>
        <v>0.67179999999999995</v>
      </c>
      <c r="H4" s="324"/>
      <c r="I4" s="324"/>
      <c r="J4" s="326"/>
      <c r="K4" s="325">
        <f ca="1">'Allocation Method'!F35</f>
        <v>0.32819999999999999</v>
      </c>
      <c r="L4" s="324"/>
      <c r="M4" s="324"/>
    </row>
    <row r="5" spans="1:13">
      <c r="C5" s="324" t="s">
        <v>0</v>
      </c>
      <c r="D5" s="324"/>
      <c r="E5" s="323"/>
      <c r="G5" s="324" t="s">
        <v>118</v>
      </c>
      <c r="H5" s="324"/>
      <c r="I5" s="324"/>
      <c r="K5" s="324" t="s">
        <v>119</v>
      </c>
      <c r="L5" s="324"/>
      <c r="M5" s="324"/>
    </row>
    <row r="6" spans="1:13">
      <c r="A6" s="322" t="s">
        <v>226</v>
      </c>
      <c r="B6" s="322" t="s">
        <v>273</v>
      </c>
      <c r="C6" s="322" t="s">
        <v>121</v>
      </c>
      <c r="D6" s="322" t="s">
        <v>24</v>
      </c>
      <c r="E6" s="322" t="s">
        <v>281</v>
      </c>
      <c r="G6" s="322" t="s">
        <v>121</v>
      </c>
      <c r="H6" s="322" t="s">
        <v>24</v>
      </c>
      <c r="I6" s="322" t="s">
        <v>281</v>
      </c>
      <c r="K6" s="322" t="s">
        <v>121</v>
      </c>
      <c r="L6" s="322" t="s">
        <v>24</v>
      </c>
      <c r="M6" s="322" t="s">
        <v>281</v>
      </c>
    </row>
    <row r="8" spans="1:13">
      <c r="A8" t="s">
        <v>277</v>
      </c>
    </row>
    <row r="9" spans="1:13">
      <c r="A9" s="318" t="s">
        <v>274</v>
      </c>
      <c r="B9" s="319">
        <v>389</v>
      </c>
      <c r="C9" s="193">
        <f>'Plant and Tax Data'!C147</f>
        <v>2343877.5833333335</v>
      </c>
      <c r="D9" s="193">
        <f>'South King Plant'!B11</f>
        <v>18853152</v>
      </c>
      <c r="E9" s="193">
        <f>D9-C9</f>
        <v>16509274.416666666</v>
      </c>
      <c r="G9" s="193">
        <f t="shared" ref="G9:H11" ca="1" si="0">C9*$G$4</f>
        <v>1574616.9604833333</v>
      </c>
      <c r="H9" s="193">
        <f t="shared" ca="1" si="0"/>
        <v>12665547.513599999</v>
      </c>
      <c r="I9" s="193">
        <f ca="1">H9-G9</f>
        <v>11090930.553116666</v>
      </c>
      <c r="K9" s="193">
        <f ca="1">C9*$K$4</f>
        <v>769260.62285000004</v>
      </c>
      <c r="L9" s="193">
        <f ca="1">D9*$K$4</f>
        <v>6187604.4863999998</v>
      </c>
      <c r="M9" s="193">
        <f ca="1">L9-K9</f>
        <v>5418343.8635499999</v>
      </c>
    </row>
    <row r="10" spans="1:13">
      <c r="A10" s="318" t="s">
        <v>275</v>
      </c>
      <c r="B10" s="319">
        <v>390</v>
      </c>
      <c r="C10" s="32">
        <f>'Plant and Tax Data'!C139</f>
        <v>1475527.5416666667</v>
      </c>
      <c r="D10" s="32">
        <f>'South King Plant'!B12</f>
        <v>11816523</v>
      </c>
      <c r="E10" s="32">
        <f t="shared" ref="E10:E11" si="1">D10-C10</f>
        <v>10340995.458333334</v>
      </c>
      <c r="G10" s="32">
        <f t="shared" ca="1" si="0"/>
        <v>991259.40249166661</v>
      </c>
      <c r="H10" s="32">
        <f t="shared" ca="1" si="0"/>
        <v>7938340.1513999999</v>
      </c>
      <c r="I10" s="32">
        <f t="shared" ref="I10:I11" ca="1" si="2">H10-G10</f>
        <v>6947080.7489083335</v>
      </c>
      <c r="K10" s="32">
        <f t="shared" ref="K10:L11" ca="1" si="3">C10*$K$4</f>
        <v>484268.13917500002</v>
      </c>
      <c r="L10" s="32">
        <f t="shared" ca="1" si="3"/>
        <v>3878182.8485999997</v>
      </c>
      <c r="M10" s="32">
        <f t="shared" ref="M10:M11" ca="1" si="4">L10-K10</f>
        <v>3393914.7094249995</v>
      </c>
    </row>
    <row r="11" spans="1:13">
      <c r="A11" s="318" t="s">
        <v>276</v>
      </c>
      <c r="B11" s="319">
        <v>390.1</v>
      </c>
      <c r="C11" s="32">
        <f ca="1">'Leashold Improvements'!B26</f>
        <v>3418562.9166666665</v>
      </c>
      <c r="D11" s="32">
        <v>0</v>
      </c>
      <c r="E11" s="32">
        <f t="shared" ca="1" si="1"/>
        <v>-3418562.9166666665</v>
      </c>
      <c r="G11" s="32">
        <f t="shared" ca="1" si="0"/>
        <v>2296590.5674166665</v>
      </c>
      <c r="H11" s="32">
        <f t="shared" ca="1" si="0"/>
        <v>0</v>
      </c>
      <c r="I11" s="32">
        <f t="shared" ca="1" si="2"/>
        <v>-2296590.5674166665</v>
      </c>
      <c r="K11" s="32">
        <f t="shared" ca="1" si="3"/>
        <v>1121972.34925</v>
      </c>
      <c r="L11" s="32">
        <f t="shared" ca="1" si="3"/>
        <v>0</v>
      </c>
      <c r="M11" s="32">
        <f t="shared" ca="1" si="4"/>
        <v>-1121972.34925</v>
      </c>
    </row>
    <row r="12" spans="1:13">
      <c r="C12" s="237"/>
      <c r="D12" s="237"/>
      <c r="E12" s="237"/>
      <c r="G12" s="237"/>
      <c r="H12" s="237"/>
      <c r="I12" s="237"/>
      <c r="K12" s="237"/>
      <c r="L12" s="237"/>
      <c r="M12" s="237"/>
    </row>
    <row r="13" spans="1:13" ht="13.8" thickBot="1">
      <c r="A13" s="320" t="s">
        <v>278</v>
      </c>
      <c r="C13" s="321">
        <f ca="1">SUM(C9:C12)</f>
        <v>7237968.041666666</v>
      </c>
      <c r="D13" s="321">
        <f t="shared" ref="D13:E13" si="5">SUM(D9:D12)</f>
        <v>30669675</v>
      </c>
      <c r="E13" s="321">
        <f t="shared" ca="1" si="5"/>
        <v>23431706.958333332</v>
      </c>
      <c r="G13" s="321">
        <f ca="1">SUM(G9:G12)</f>
        <v>4862466.9303916665</v>
      </c>
      <c r="H13" s="321">
        <f t="shared" ref="H13" ca="1" si="6">SUM(H9:H12)</f>
        <v>20603887.664999999</v>
      </c>
      <c r="I13" s="321">
        <f t="shared" ref="I13" ca="1" si="7">SUM(I9:I12)</f>
        <v>15741420.734608332</v>
      </c>
      <c r="K13" s="321">
        <f ca="1">SUM(K9:K12)</f>
        <v>2375501.111275</v>
      </c>
      <c r="L13" s="321">
        <f t="shared" ref="L13" ca="1" si="8">SUM(L9:L12)</f>
        <v>10065787.334999999</v>
      </c>
      <c r="M13" s="321">
        <f t="shared" ref="M13" ca="1" si="9">SUM(M9:M12)</f>
        <v>7690286.2237249985</v>
      </c>
    </row>
    <row r="14" spans="1:13" ht="13.8" thickTop="1">
      <c r="C14" s="32"/>
      <c r="D14" s="32"/>
      <c r="E14" s="32"/>
      <c r="G14" s="32"/>
      <c r="H14" s="32"/>
      <c r="I14" s="32"/>
      <c r="K14" s="32"/>
      <c r="L14" s="32"/>
      <c r="M14" s="32"/>
    </row>
    <row r="15" spans="1:13">
      <c r="A15" t="s">
        <v>12</v>
      </c>
      <c r="C15" s="32"/>
      <c r="D15" s="32"/>
      <c r="E15" s="32"/>
      <c r="G15" s="32"/>
      <c r="H15" s="32"/>
      <c r="I15" s="32"/>
      <c r="K15" s="32"/>
      <c r="L15" s="32"/>
      <c r="M15" s="32"/>
    </row>
    <row r="16" spans="1:13">
      <c r="A16" s="318" t="s">
        <v>275</v>
      </c>
      <c r="B16" s="319">
        <v>390</v>
      </c>
      <c r="C16" s="193">
        <f ca="1">'Summary Data Electric &amp; Gas'!D15+'Summary Data Electric &amp; Gas'!D17</f>
        <v>-14906.817694242571</v>
      </c>
      <c r="D16" s="193">
        <f ca="1">'Summary Data Electric &amp; Gas'!G15+'Summary Data Electric &amp; Gas'!G17</f>
        <v>-1784983.8311675144</v>
      </c>
      <c r="E16" s="193">
        <f ca="1">D16-C16</f>
        <v>-1770077.0134732719</v>
      </c>
      <c r="G16" s="193">
        <f ca="1">C16*$G$4</f>
        <v>-10014.400126992159</v>
      </c>
      <c r="H16" s="193">
        <f ca="1">D16*$G$4</f>
        <v>-1199152.1377783362</v>
      </c>
      <c r="I16" s="193">
        <f ca="1">H16-G16</f>
        <v>-1189137.7376513439</v>
      </c>
      <c r="K16" s="193">
        <f ca="1">C16*$K$4</f>
        <v>-4892.4175672504116</v>
      </c>
      <c r="L16" s="193">
        <f ca="1">D16*$K$4</f>
        <v>-585831.69338917825</v>
      </c>
      <c r="M16" s="193">
        <f ca="1">L16-K16</f>
        <v>-580939.27582192782</v>
      </c>
    </row>
    <row r="17" spans="1:13">
      <c r="A17" s="318" t="s">
        <v>276</v>
      </c>
      <c r="B17" s="319">
        <v>390.1</v>
      </c>
      <c r="C17" s="32">
        <f ca="1">-'Leashold Improvements'!F26</f>
        <v>-1619193.75</v>
      </c>
      <c r="D17" s="32">
        <f>'Lead E'!E20</f>
        <v>0</v>
      </c>
      <c r="E17" s="32">
        <f ca="1">D17-C17</f>
        <v>1619193.75</v>
      </c>
      <c r="G17" s="32">
        <f ca="1">C17*$G$4</f>
        <v>-1087774.3612499998</v>
      </c>
      <c r="H17" s="32">
        <f ca="1">D17*$G$4</f>
        <v>0</v>
      </c>
      <c r="I17" s="32">
        <f ca="1">H17-G17</f>
        <v>1087774.3612499998</v>
      </c>
      <c r="K17" s="32">
        <f t="shared" ref="K17" ca="1" si="10">C17*$K$4</f>
        <v>-531419.38875000004</v>
      </c>
      <c r="L17" s="32">
        <f t="shared" ref="L17" ca="1" si="11">D17*$K$4</f>
        <v>0</v>
      </c>
      <c r="M17" s="32">
        <f ca="1">L17-K17</f>
        <v>531419.38875000004</v>
      </c>
    </row>
    <row r="18" spans="1:13">
      <c r="C18" s="237"/>
      <c r="D18" s="237"/>
      <c r="E18" s="237"/>
      <c r="G18" s="237"/>
      <c r="H18" s="237"/>
      <c r="I18" s="237"/>
      <c r="K18" s="237"/>
      <c r="L18" s="237"/>
      <c r="M18" s="237"/>
    </row>
    <row r="19" spans="1:13" ht="13.8" thickBot="1">
      <c r="A19" s="320" t="s">
        <v>279</v>
      </c>
      <c r="C19" s="321">
        <f ca="1">SUM(C16:C17)</f>
        <v>-1634100.5676942426</v>
      </c>
      <c r="D19" s="321">
        <f t="shared" ref="D19:E19" ca="1" si="12">SUM(D16:D17)</f>
        <v>-1784983.8311675144</v>
      </c>
      <c r="E19" s="321">
        <f t="shared" ca="1" si="12"/>
        <v>-150883.26347327186</v>
      </c>
      <c r="G19" s="321">
        <f t="shared" ref="G19:I19" ca="1" si="13">SUM(G16:G17)</f>
        <v>-1097788.7613769921</v>
      </c>
      <c r="H19" s="321">
        <f t="shared" ca="1" si="13"/>
        <v>-1199152.1377783362</v>
      </c>
      <c r="I19" s="321">
        <f t="shared" ca="1" si="13"/>
        <v>-101363.37640134408</v>
      </c>
      <c r="K19" s="321">
        <f t="shared" ref="K19:M19" ca="1" si="14">SUM(K16:K17)</f>
        <v>-536311.80631725048</v>
      </c>
      <c r="L19" s="321">
        <f t="shared" ca="1" si="14"/>
        <v>-585831.69338917825</v>
      </c>
      <c r="M19" s="321">
        <f t="shared" ca="1" si="14"/>
        <v>-49519.887071927777</v>
      </c>
    </row>
    <row r="20" spans="1:13" ht="13.8" thickTop="1">
      <c r="C20" s="193"/>
      <c r="D20" s="193"/>
      <c r="E20" s="193"/>
      <c r="G20" s="193"/>
      <c r="H20" s="193"/>
      <c r="I20" s="193"/>
      <c r="K20" s="193"/>
      <c r="L20" s="193"/>
      <c r="M20" s="193"/>
    </row>
    <row r="21" spans="1:13" ht="13.8" thickBot="1">
      <c r="A21" t="s">
        <v>284</v>
      </c>
      <c r="B21" s="319">
        <v>282</v>
      </c>
      <c r="C21" s="321">
        <f>'Summary Data Electric &amp; Gas'!D19+'Summary Data Electric &amp; Gas'!D21</f>
        <v>13108.930117488693</v>
      </c>
      <c r="D21" s="321">
        <f ca="1">'IRS DFIT'!J30</f>
        <v>422461.02845002169</v>
      </c>
      <c r="E21" s="321">
        <f ca="1">D21-C21</f>
        <v>409352.09833253303</v>
      </c>
      <c r="G21" s="321">
        <f ca="1">C21*$G$4</f>
        <v>8806.5792529289029</v>
      </c>
      <c r="H21" s="321">
        <f ca="1">D21*$G$4</f>
        <v>283809.31891272456</v>
      </c>
      <c r="I21" s="321">
        <f ca="1">H21-G21</f>
        <v>275002.73965979565</v>
      </c>
      <c r="K21" s="321">
        <f ca="1">C21*$K$4</f>
        <v>4302.3508645597894</v>
      </c>
      <c r="L21" s="321">
        <f ca="1">D21*$K$4</f>
        <v>138651.70953729711</v>
      </c>
      <c r="M21" s="321">
        <f ca="1">L21-K21</f>
        <v>134349.35867273732</v>
      </c>
    </row>
    <row r="22" spans="1:13" ht="13.8" thickTop="1">
      <c r="C22" s="193"/>
      <c r="D22" s="193"/>
      <c r="E22" s="193"/>
      <c r="G22" s="193"/>
      <c r="H22" s="193"/>
      <c r="I22" s="193"/>
      <c r="K22" s="193"/>
      <c r="L22" s="193"/>
      <c r="M22" s="193"/>
    </row>
    <row r="23" spans="1:13" ht="13.8" thickBot="1">
      <c r="A23" t="s">
        <v>287</v>
      </c>
      <c r="B23" s="319"/>
      <c r="C23" s="321">
        <f ca="1">C13+C19+C21</f>
        <v>5616976.4040899118</v>
      </c>
      <c r="D23" s="321">
        <f ca="1">D13+D19+D21</f>
        <v>29307152.197282508</v>
      </c>
      <c r="E23" s="321">
        <f ca="1">E13+E19+E21</f>
        <v>23690175.793192592</v>
      </c>
      <c r="G23" s="321">
        <f t="shared" ref="G23:I23" ca="1" si="15">G13+G19+G21</f>
        <v>3773484.7482676036</v>
      </c>
      <c r="H23" s="321">
        <f t="shared" ca="1" si="15"/>
        <v>19688544.846134391</v>
      </c>
      <c r="I23" s="321">
        <f t="shared" ca="1" si="15"/>
        <v>15915060.097866783</v>
      </c>
      <c r="K23" s="321">
        <f ca="1">K13+K19+K21</f>
        <v>1843491.6558223094</v>
      </c>
      <c r="L23" s="321">
        <f ca="1">L13+L19+L21</f>
        <v>9618607.3511481173</v>
      </c>
      <c r="M23" s="321">
        <f ca="1">M13+M19+M21</f>
        <v>7775115.6953258077</v>
      </c>
    </row>
    <row r="24" spans="1:13" ht="13.8" thickTop="1">
      <c r="C24" s="193"/>
      <c r="D24" s="193"/>
      <c r="E24" s="193"/>
      <c r="G24" s="193"/>
      <c r="H24" s="193"/>
      <c r="I24" s="327">
        <f ca="1">'Lead E'!F23-I23</f>
        <v>0</v>
      </c>
      <c r="J24" s="328"/>
      <c r="K24" s="328"/>
      <c r="L24" s="328"/>
      <c r="M24" s="327">
        <f ca="1">'Lead G'!F23-M23</f>
        <v>0</v>
      </c>
    </row>
    <row r="25" spans="1:13">
      <c r="A25" t="s">
        <v>170</v>
      </c>
      <c r="C25" s="193"/>
      <c r="D25" s="193"/>
      <c r="E25" s="193"/>
      <c r="G25" s="193"/>
      <c r="H25" s="193"/>
      <c r="I25" s="193"/>
      <c r="K25" s="193"/>
      <c r="L25" s="193"/>
      <c r="M25" s="193"/>
    </row>
    <row r="26" spans="1:13">
      <c r="A26" s="318" t="s">
        <v>285</v>
      </c>
      <c r="B26" s="319">
        <v>931</v>
      </c>
      <c r="C26" s="193">
        <f>'Summary Data Electric &amp; Gas'!D23</f>
        <v>541455.98110999982</v>
      </c>
      <c r="D26" s="193">
        <f>'Summary Data Electric &amp; Gas'!G23</f>
        <v>0</v>
      </c>
      <c r="E26" s="193">
        <f>D26-C26</f>
        <v>-541455.98110999982</v>
      </c>
      <c r="G26" s="193">
        <f t="shared" ref="G26:H28" ca="1" si="16">C26*$G$4</f>
        <v>363750.12810969783</v>
      </c>
      <c r="H26" s="193">
        <f t="shared" ca="1" si="16"/>
        <v>0</v>
      </c>
      <c r="I26" s="193">
        <f ca="1">H26-G26</f>
        <v>-363750.12810969783</v>
      </c>
      <c r="K26" s="193">
        <f ca="1">C26*$K$4</f>
        <v>177705.85300030193</v>
      </c>
      <c r="L26" s="193">
        <f ca="1">D26*$K$4</f>
        <v>0</v>
      </c>
      <c r="M26" s="193">
        <f ca="1">L26-K26</f>
        <v>-177705.85300030193</v>
      </c>
    </row>
    <row r="27" spans="1:13">
      <c r="A27" s="318" t="s">
        <v>1</v>
      </c>
      <c r="B27" t="s">
        <v>282</v>
      </c>
      <c r="C27" s="32">
        <f ca="1">'Summary Data Electric &amp; Gas'!D11+'Summary Data Electric &amp; Gas'!D13</f>
        <v>18978.441173572617</v>
      </c>
      <c r="D27" s="32">
        <f ca="1">'Summary Data Electric &amp; Gas'!G11</f>
        <v>151827.52938858091</v>
      </c>
      <c r="E27" s="32">
        <f t="shared" ref="E27:E28" ca="1" si="17">D27-C27</f>
        <v>132849.08821500829</v>
      </c>
      <c r="G27" s="32">
        <f t="shared" ca="1" si="16"/>
        <v>12749.716780406083</v>
      </c>
      <c r="H27" s="32">
        <f t="shared" ca="1" si="16"/>
        <v>101997.73424324865</v>
      </c>
      <c r="I27" s="32">
        <f t="shared" ref="I27:I28" ca="1" si="18">H27-G27</f>
        <v>89248.017462842559</v>
      </c>
      <c r="K27" s="32">
        <f t="shared" ref="K27:K28" ca="1" si="19">C27*$K$4</f>
        <v>6228.7243931665325</v>
      </c>
      <c r="L27" s="32">
        <f t="shared" ref="L27:L28" ca="1" si="20">D27*$K$4</f>
        <v>49829.795145332253</v>
      </c>
      <c r="M27" s="32">
        <f t="shared" ref="M27:M28" ca="1" si="21">L27-K27</f>
        <v>43601.070752165717</v>
      </c>
    </row>
    <row r="28" spans="1:13">
      <c r="A28" s="318" t="s">
        <v>280</v>
      </c>
      <c r="B28" t="s">
        <v>283</v>
      </c>
      <c r="C28" s="32">
        <f ca="1">'Leashold Improvements'!D26</f>
        <v>585385</v>
      </c>
      <c r="D28" s="32"/>
      <c r="E28" s="32">
        <f t="shared" ca="1" si="17"/>
        <v>-585385</v>
      </c>
      <c r="G28" s="32">
        <f t="shared" ca="1" si="16"/>
        <v>393261.64299999998</v>
      </c>
      <c r="H28" s="32">
        <f t="shared" ca="1" si="16"/>
        <v>0</v>
      </c>
      <c r="I28" s="32">
        <f t="shared" ca="1" si="18"/>
        <v>-393261.64299999998</v>
      </c>
      <c r="K28" s="32">
        <f t="shared" ca="1" si="19"/>
        <v>192123.35699999999</v>
      </c>
      <c r="L28" s="32">
        <f t="shared" ca="1" si="20"/>
        <v>0</v>
      </c>
      <c r="M28" s="32">
        <f t="shared" ca="1" si="21"/>
        <v>-192123.35699999999</v>
      </c>
    </row>
    <row r="29" spans="1:13">
      <c r="C29" s="237"/>
      <c r="D29" s="237"/>
      <c r="E29" s="237"/>
      <c r="G29" s="237"/>
      <c r="H29" s="237"/>
      <c r="I29" s="237"/>
      <c r="K29" s="237"/>
      <c r="L29" s="237"/>
      <c r="M29" s="237"/>
    </row>
    <row r="30" spans="1:13" ht="13.8" thickBot="1">
      <c r="A30" s="320" t="s">
        <v>286</v>
      </c>
      <c r="C30" s="321">
        <f t="shared" ref="C30" ca="1" si="22">SUM(C26:C29)</f>
        <v>1145819.4222835724</v>
      </c>
      <c r="D30" s="321">
        <f t="shared" ref="D30" ca="1" si="23">SUM(D26:D29)</f>
        <v>151827.52938858091</v>
      </c>
      <c r="E30" s="321">
        <f t="shared" ref="E30" ca="1" si="24">SUM(E26:E29)</f>
        <v>-993991.89289499156</v>
      </c>
      <c r="G30" s="321">
        <f t="shared" ref="G30" ca="1" si="25">SUM(G26:G29)</f>
        <v>769761.48789010383</v>
      </c>
      <c r="H30" s="321">
        <f t="shared" ref="H30" ca="1" si="26">SUM(H26:H29)</f>
        <v>101997.73424324865</v>
      </c>
      <c r="I30" s="321">
        <f t="shared" ref="I30" ca="1" si="27">SUM(I26:I29)</f>
        <v>-667763.75364685524</v>
      </c>
      <c r="K30" s="321">
        <f ca="1">SUM(K26:K29)</f>
        <v>376057.93439346843</v>
      </c>
      <c r="L30" s="321">
        <f t="shared" ref="L30" ca="1" si="28">SUM(L26:L29)</f>
        <v>49829.795145332253</v>
      </c>
      <c r="M30" s="321">
        <f t="shared" ref="M30" ca="1" si="29">SUM(M26:M29)</f>
        <v>-326228.1392481362</v>
      </c>
    </row>
    <row r="31" spans="1:13" ht="13.8" thickTop="1">
      <c r="C31" s="32"/>
      <c r="D31" s="32"/>
      <c r="E31" s="32"/>
      <c r="G31" s="32"/>
      <c r="H31" s="32"/>
      <c r="I31" s="327">
        <f ca="1">'Lead E'!F30-I30</f>
        <v>0</v>
      </c>
      <c r="J31" s="328"/>
      <c r="K31" s="328"/>
      <c r="L31" s="328"/>
      <c r="M31" s="327">
        <f ca="1">'Lead G'!F30-M30</f>
        <v>0</v>
      </c>
    </row>
    <row r="32" spans="1:13">
      <c r="C32" s="32"/>
      <c r="D32" s="32"/>
      <c r="E32" s="32"/>
      <c r="G32" s="32"/>
      <c r="H32" s="32"/>
      <c r="I32" s="32"/>
      <c r="K32" s="32"/>
      <c r="L32" s="32"/>
      <c r="M32" s="32"/>
    </row>
    <row r="33" spans="3:13">
      <c r="C33" s="32"/>
      <c r="D33" s="32"/>
      <c r="E33" s="32"/>
      <c r="G33" s="32"/>
      <c r="H33" s="32"/>
      <c r="I33" s="32"/>
      <c r="K33" s="32"/>
      <c r="L33" s="32"/>
      <c r="M33" s="32"/>
    </row>
    <row r="34" spans="3:13">
      <c r="C34" s="32"/>
      <c r="D34" s="32"/>
      <c r="E34" s="32"/>
      <c r="G34" s="32"/>
      <c r="H34" s="32"/>
      <c r="I34" s="32"/>
      <c r="K34" s="32"/>
      <c r="L34" s="32"/>
      <c r="M34" s="32"/>
    </row>
    <row r="35" spans="3:13">
      <c r="C35" s="32"/>
      <c r="D35" s="32"/>
      <c r="E35" s="32"/>
      <c r="G35" s="32"/>
      <c r="H35" s="32"/>
      <c r="I35" s="32"/>
      <c r="K35" s="32"/>
      <c r="L35" s="32"/>
      <c r="M35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9" workbookViewId="0">
      <selection activeCell="B48" sqref="B48"/>
    </sheetView>
  </sheetViews>
  <sheetFormatPr defaultColWidth="8.88671875" defaultRowHeight="13.2"/>
  <cols>
    <col min="1" max="1" width="5.44140625" style="1" bestFit="1" customWidth="1"/>
    <col min="2" max="2" width="54" style="1" customWidth="1"/>
    <col min="3" max="3" width="5.88671875" style="1" bestFit="1" customWidth="1"/>
    <col min="4" max="4" width="13.33203125" style="1" bestFit="1" customWidth="1"/>
    <col min="5" max="5" width="13.88671875" style="1" bestFit="1" customWidth="1"/>
    <col min="6" max="6" width="19.5546875" style="1" bestFit="1" customWidth="1"/>
    <col min="7" max="8" width="4.33203125" style="1" customWidth="1"/>
    <col min="9" max="9" width="13.33203125" style="1" customWidth="1"/>
    <col min="10" max="16384" width="8.88671875" style="1"/>
  </cols>
  <sheetData>
    <row r="1" spans="1:10" ht="15" customHeight="1">
      <c r="A1" s="8"/>
      <c r="B1" s="8"/>
      <c r="C1" s="8"/>
      <c r="D1" s="8"/>
      <c r="E1" s="8"/>
      <c r="F1" s="8"/>
    </row>
    <row r="2" spans="1:10" ht="15" customHeight="1">
      <c r="A2" s="8"/>
      <c r="B2" s="8"/>
      <c r="C2" s="8"/>
      <c r="D2" s="8"/>
      <c r="E2" s="8"/>
      <c r="F2" s="38" t="s">
        <v>16</v>
      </c>
    </row>
    <row r="3" spans="1:10" ht="17.399999999999999" customHeight="1">
      <c r="A3" s="9"/>
      <c r="B3" s="33"/>
      <c r="C3" s="8"/>
      <c r="D3" s="8"/>
      <c r="E3" s="8"/>
      <c r="F3" s="38" t="s">
        <v>20</v>
      </c>
    </row>
    <row r="4" spans="1:10" ht="15" customHeight="1">
      <c r="A4" s="8"/>
      <c r="B4" s="8"/>
      <c r="C4" s="8"/>
      <c r="D4" s="8"/>
      <c r="E4" s="8"/>
      <c r="F4" s="225"/>
    </row>
    <row r="5" spans="1:10" ht="15" customHeight="1">
      <c r="A5" s="339" t="s">
        <v>19</v>
      </c>
      <c r="B5" s="339"/>
      <c r="C5" s="339"/>
      <c r="D5" s="339"/>
      <c r="E5" s="339"/>
      <c r="F5" s="339"/>
    </row>
    <row r="6" spans="1:10" ht="15" customHeight="1">
      <c r="A6" s="10" t="s">
        <v>59</v>
      </c>
      <c r="B6" s="10"/>
      <c r="C6" s="10"/>
      <c r="D6" s="10"/>
      <c r="E6" s="10"/>
      <c r="F6" s="11"/>
    </row>
    <row r="7" spans="1:10" ht="15" customHeight="1">
      <c r="A7" s="10" t="s">
        <v>17</v>
      </c>
      <c r="B7" s="10"/>
      <c r="C7" s="10"/>
      <c r="D7" s="10"/>
      <c r="E7" s="10"/>
      <c r="F7" s="12"/>
    </row>
    <row r="8" spans="1:10" ht="15" customHeight="1">
      <c r="A8" s="10" t="s">
        <v>15</v>
      </c>
      <c r="B8" s="10"/>
      <c r="C8" s="10"/>
      <c r="D8" s="10"/>
      <c r="E8" s="10"/>
      <c r="F8" s="12"/>
    </row>
    <row r="9" spans="1:10" ht="15" customHeight="1">
      <c r="A9" s="10"/>
      <c r="B9" s="10"/>
      <c r="C9" s="10"/>
      <c r="D9" s="10"/>
      <c r="E9" s="10"/>
      <c r="F9" s="12"/>
    </row>
    <row r="10" spans="1:10" ht="15" customHeight="1">
      <c r="A10" s="13"/>
      <c r="B10" s="14"/>
      <c r="C10" s="14"/>
      <c r="D10" s="13"/>
      <c r="E10" s="15"/>
      <c r="F10" s="13"/>
    </row>
    <row r="11" spans="1:10" ht="15" customHeight="1">
      <c r="A11" s="16" t="s">
        <v>10</v>
      </c>
      <c r="B11" s="13"/>
      <c r="C11" s="13"/>
      <c r="D11" s="340"/>
      <c r="E11" s="340"/>
      <c r="F11" s="340"/>
    </row>
    <row r="12" spans="1:10" ht="15" customHeight="1">
      <c r="A12" s="17" t="s">
        <v>9</v>
      </c>
      <c r="B12" s="18" t="s">
        <v>8</v>
      </c>
      <c r="C12" s="18"/>
      <c r="D12" s="17" t="s">
        <v>7</v>
      </c>
      <c r="E12" s="17" t="s">
        <v>18</v>
      </c>
      <c r="F12" s="17" t="s">
        <v>6</v>
      </c>
    </row>
    <row r="13" spans="1:10" ht="15" customHeight="1">
      <c r="A13" s="19"/>
      <c r="B13" s="19"/>
      <c r="C13" s="19"/>
      <c r="D13" s="19"/>
      <c r="E13" s="19"/>
      <c r="F13" s="19"/>
    </row>
    <row r="14" spans="1:10" ht="15" customHeight="1">
      <c r="A14" s="15">
        <v>1</v>
      </c>
      <c r="B14" s="20" t="s">
        <v>61</v>
      </c>
      <c r="C14" s="20"/>
      <c r="D14" s="19"/>
      <c r="E14" s="19"/>
      <c r="F14" s="19"/>
    </row>
    <row r="15" spans="1:10" ht="15" customHeight="1">
      <c r="A15" s="15">
        <f t="shared" ref="A15:A33" si="0">A14+1</f>
        <v>2</v>
      </c>
      <c r="B15" s="20" t="s">
        <v>5</v>
      </c>
      <c r="C15" s="20"/>
      <c r="D15" s="8"/>
      <c r="E15" s="21"/>
      <c r="F15" s="8"/>
      <c r="I15" s="34"/>
    </row>
    <row r="16" spans="1:10" ht="15" customHeight="1">
      <c r="A16" s="15">
        <f t="shared" si="0"/>
        <v>3</v>
      </c>
      <c r="B16" s="22" t="s">
        <v>204</v>
      </c>
      <c r="C16" s="222"/>
      <c r="D16" s="180">
        <f ca="1">'Summary Data Electric &amp; Gas'!C9</f>
        <v>1253528.7620250001</v>
      </c>
      <c r="E16" s="180">
        <f ca="1">'Summary Data Electric &amp; Gas'!F9</f>
        <v>10065787.334999999</v>
      </c>
      <c r="F16" s="180">
        <f t="shared" ref="F16:F22" ca="1" si="1">E16-D16</f>
        <v>8812258.5729749985</v>
      </c>
      <c r="G16" s="7"/>
      <c r="H16" s="7"/>
      <c r="I16" s="7"/>
      <c r="J16" s="7"/>
    </row>
    <row r="17" spans="1:14" ht="15" customHeight="1">
      <c r="A17" s="15">
        <f t="shared" si="0"/>
        <v>4</v>
      </c>
      <c r="B17" s="22" t="s">
        <v>151</v>
      </c>
      <c r="C17" s="222"/>
      <c r="D17" s="181">
        <f ca="1">'Leashold Improvements'!B25</f>
        <v>1121972.34925</v>
      </c>
      <c r="E17" s="182"/>
      <c r="F17" s="181">
        <f t="shared" ca="1" si="1"/>
        <v>-1121972.34925</v>
      </c>
      <c r="G17" s="7"/>
      <c r="H17" s="7"/>
      <c r="I17" s="37"/>
      <c r="J17" s="35"/>
      <c r="K17" s="35"/>
      <c r="L17" s="35"/>
      <c r="M17" s="35"/>
      <c r="N17" s="36"/>
    </row>
    <row r="18" spans="1:14" ht="15" customHeight="1">
      <c r="A18" s="15">
        <f t="shared" si="0"/>
        <v>5</v>
      </c>
      <c r="B18" s="22" t="s">
        <v>206</v>
      </c>
      <c r="C18" s="222"/>
      <c r="D18" s="181">
        <f ca="1">'Summary Data Electric &amp; Gas'!C15</f>
        <v>-20066.577730892186</v>
      </c>
      <c r="E18" s="181">
        <f ca="1">'Summary Data Electric &amp; Gas'!F15</f>
        <v>-585831.69338917825</v>
      </c>
      <c r="F18" s="181">
        <f t="shared" ca="1" si="1"/>
        <v>-565765.11565828603</v>
      </c>
      <c r="G18" s="7"/>
      <c r="H18" s="7"/>
      <c r="I18" s="7"/>
      <c r="J18" s="7"/>
    </row>
    <row r="19" spans="1:14" ht="15" customHeight="1">
      <c r="A19" s="15">
        <f t="shared" si="0"/>
        <v>6</v>
      </c>
      <c r="B19" s="22" t="s">
        <v>210</v>
      </c>
      <c r="C19" s="222"/>
      <c r="D19" s="181">
        <f ca="1">'Summary Data Electric &amp; Gas'!C17</f>
        <v>15174.160163641776</v>
      </c>
      <c r="E19" s="181">
        <v>0</v>
      </c>
      <c r="F19" s="181">
        <f t="shared" ca="1" si="1"/>
        <v>-15174.160163641776</v>
      </c>
      <c r="G19" s="7"/>
      <c r="H19" s="7"/>
      <c r="I19" s="7"/>
      <c r="J19" s="7"/>
    </row>
    <row r="20" spans="1:14" ht="15" customHeight="1">
      <c r="A20" s="15">
        <f t="shared" si="0"/>
        <v>7</v>
      </c>
      <c r="B20" s="22" t="s">
        <v>63</v>
      </c>
      <c r="C20" s="222"/>
      <c r="D20" s="181">
        <f ca="1">-'Leashold Improvements'!F25</f>
        <v>-531419.38875000004</v>
      </c>
      <c r="E20" s="182"/>
      <c r="F20" s="181">
        <f t="shared" ca="1" si="1"/>
        <v>531419.38875000004</v>
      </c>
      <c r="G20" s="7"/>
      <c r="H20" s="7"/>
      <c r="I20" s="7"/>
      <c r="J20" s="7"/>
    </row>
    <row r="21" spans="1:14" ht="15" customHeight="1">
      <c r="A21" s="15">
        <f t="shared" si="0"/>
        <v>8</v>
      </c>
      <c r="B21" s="22" t="s">
        <v>4</v>
      </c>
      <c r="C21" s="222"/>
      <c r="D21" s="181">
        <f ca="1">'Summary Data Electric &amp; Gas'!C19</f>
        <v>6619.0013300919836</v>
      </c>
      <c r="E21" s="181">
        <f ca="1">'IRS DFIT'!J33</f>
        <v>138651.70953729711</v>
      </c>
      <c r="F21" s="181">
        <f t="shared" ca="1" si="1"/>
        <v>132032.70820720511</v>
      </c>
      <c r="G21" s="7"/>
      <c r="H21" s="7"/>
      <c r="I21" s="37"/>
      <c r="J21" s="35"/>
      <c r="K21" s="35"/>
      <c r="L21" s="35"/>
      <c r="M21" s="35"/>
      <c r="N21" s="36"/>
    </row>
    <row r="22" spans="1:14" ht="15" customHeight="1">
      <c r="A22" s="15">
        <f t="shared" si="0"/>
        <v>9</v>
      </c>
      <c r="B22" s="22" t="s">
        <v>289</v>
      </c>
      <c r="C22" s="222"/>
      <c r="D22" s="181">
        <f ca="1">'Summary Data Electric &amp; Gas'!C21</f>
        <v>-2316.6504655321942</v>
      </c>
      <c r="E22" s="181"/>
      <c r="F22" s="181">
        <f t="shared" ca="1" si="1"/>
        <v>2316.6504655321942</v>
      </c>
      <c r="G22" s="7"/>
      <c r="H22" s="7"/>
      <c r="I22" s="37"/>
      <c r="J22" s="35"/>
      <c r="K22" s="35"/>
      <c r="L22" s="35"/>
      <c r="M22" s="35"/>
      <c r="N22" s="36"/>
    </row>
    <row r="23" spans="1:14" ht="15" customHeight="1" thickBot="1">
      <c r="A23" s="15">
        <f t="shared" si="0"/>
        <v>10</v>
      </c>
      <c r="B23" s="23" t="s">
        <v>62</v>
      </c>
      <c r="C23" s="26"/>
      <c r="D23" s="183">
        <f ca="1">SUM(D16:D22)</f>
        <v>1843491.6558223097</v>
      </c>
      <c r="E23" s="183">
        <f ca="1">SUM(E16:E22)</f>
        <v>9618607.3511481173</v>
      </c>
      <c r="F23" s="183">
        <f ca="1">SUM(F16:F22)</f>
        <v>7775115.6953258077</v>
      </c>
      <c r="G23" s="7"/>
      <c r="H23" s="7"/>
      <c r="I23" s="7"/>
      <c r="J23" s="7"/>
      <c r="K23" s="7"/>
      <c r="L23" s="7"/>
      <c r="M23" s="7"/>
    </row>
    <row r="24" spans="1:14" ht="15" customHeight="1" thickTop="1">
      <c r="A24" s="15">
        <f t="shared" si="0"/>
        <v>11</v>
      </c>
      <c r="B24" s="24"/>
      <c r="C24" s="24"/>
      <c r="D24" s="182"/>
      <c r="E24" s="182"/>
      <c r="F24" s="182"/>
      <c r="G24" s="7"/>
      <c r="H24" s="7"/>
      <c r="I24" s="7"/>
      <c r="J24" s="7"/>
      <c r="K24" s="7"/>
      <c r="L24" s="7"/>
      <c r="M24" s="7"/>
    </row>
    <row r="25" spans="1:14" ht="15" customHeight="1">
      <c r="A25" s="15">
        <f t="shared" si="0"/>
        <v>12</v>
      </c>
      <c r="B25" s="20" t="s">
        <v>60</v>
      </c>
      <c r="C25" s="223"/>
      <c r="D25" s="182"/>
      <c r="E25" s="182"/>
      <c r="F25" s="182"/>
      <c r="G25" s="7"/>
      <c r="H25" s="7"/>
      <c r="I25" s="7"/>
      <c r="J25" s="7"/>
    </row>
    <row r="26" spans="1:14" ht="15" customHeight="1">
      <c r="A26" s="15">
        <f t="shared" si="0"/>
        <v>13</v>
      </c>
      <c r="B26" s="22" t="s">
        <v>205</v>
      </c>
      <c r="C26" s="223"/>
      <c r="D26" s="181">
        <f ca="1">'Summary Data Electric &amp; Gas'!C23</f>
        <v>177705.85300030193</v>
      </c>
      <c r="E26" s="181">
        <v>0</v>
      </c>
      <c r="F26" s="181">
        <f t="shared" ref="F26:F29" ca="1" si="2">E26-D26</f>
        <v>-177705.85300030193</v>
      </c>
      <c r="G26" s="7"/>
      <c r="H26" s="7"/>
      <c r="I26" s="7"/>
      <c r="J26" s="7"/>
    </row>
    <row r="27" spans="1:14" ht="15" customHeight="1">
      <c r="A27" s="15">
        <f t="shared" si="0"/>
        <v>14</v>
      </c>
      <c r="B27" s="22" t="s">
        <v>3</v>
      </c>
      <c r="C27" s="224"/>
      <c r="D27" s="181">
        <f ca="1">'Summary Data Electric &amp; Gas'!C11</f>
        <v>25547.529515152495</v>
      </c>
      <c r="E27" s="181">
        <f ca="1">'Summary Data Electric &amp; Gas'!F11</f>
        <v>49829.795145332253</v>
      </c>
      <c r="F27" s="181">
        <f t="shared" ca="1" si="2"/>
        <v>24282.265630179758</v>
      </c>
      <c r="G27" s="7"/>
      <c r="H27" s="7"/>
      <c r="I27" s="7"/>
      <c r="J27" s="7"/>
    </row>
    <row r="28" spans="1:14" ht="15" customHeight="1">
      <c r="A28" s="15">
        <f t="shared" si="0"/>
        <v>15</v>
      </c>
      <c r="B28" s="22" t="s">
        <v>211</v>
      </c>
      <c r="C28" s="224"/>
      <c r="D28" s="181">
        <f ca="1">'Summary Data Electric &amp; Gas'!C13</f>
        <v>-19318.805121985963</v>
      </c>
      <c r="E28" s="181">
        <v>0</v>
      </c>
      <c r="F28" s="181">
        <f t="shared" ca="1" si="2"/>
        <v>19318.805121985963</v>
      </c>
      <c r="G28" s="7"/>
      <c r="H28" s="7"/>
      <c r="I28" s="7"/>
      <c r="J28" s="7"/>
    </row>
    <row r="29" spans="1:14" ht="15" customHeight="1">
      <c r="A29" s="15">
        <f t="shared" si="0"/>
        <v>16</v>
      </c>
      <c r="B29" s="22" t="s">
        <v>133</v>
      </c>
      <c r="C29" s="27"/>
      <c r="D29" s="181">
        <f ca="1">'Leashold Improvements'!D25</f>
        <v>192123.35699999999</v>
      </c>
      <c r="E29" s="182"/>
      <c r="F29" s="181">
        <f t="shared" ca="1" si="2"/>
        <v>-192123.35699999999</v>
      </c>
      <c r="G29" s="7"/>
      <c r="H29" s="7"/>
      <c r="I29" s="7"/>
      <c r="J29" s="7"/>
    </row>
    <row r="30" spans="1:14" ht="15" customHeight="1" thickBot="1">
      <c r="A30" s="15">
        <f t="shared" si="0"/>
        <v>17</v>
      </c>
      <c r="B30" s="28" t="s">
        <v>2</v>
      </c>
      <c r="C30" s="24"/>
      <c r="D30" s="183">
        <f ca="1">SUM(D26:D29)</f>
        <v>376057.93439346843</v>
      </c>
      <c r="E30" s="183">
        <f ca="1">SUM(E26:E29)</f>
        <v>49829.795145332253</v>
      </c>
      <c r="F30" s="183">
        <f ca="1">SUM(F26:F29)</f>
        <v>-326228.1392481362</v>
      </c>
      <c r="G30" s="7"/>
      <c r="H30" s="7"/>
      <c r="I30" s="7"/>
      <c r="J30" s="7"/>
    </row>
    <row r="31" spans="1:14" ht="15" customHeight="1" thickTop="1">
      <c r="A31" s="15">
        <f t="shared" si="0"/>
        <v>18</v>
      </c>
      <c r="C31" s="24"/>
      <c r="D31" s="184"/>
      <c r="E31" s="184"/>
      <c r="F31" s="184"/>
      <c r="G31" s="7"/>
      <c r="H31" s="7"/>
      <c r="I31" s="7"/>
      <c r="J31" s="7"/>
    </row>
    <row r="32" spans="1:14" s="333" customFormat="1" ht="15" customHeight="1">
      <c r="A32" s="15">
        <f t="shared" si="0"/>
        <v>19</v>
      </c>
      <c r="B32" s="28" t="s">
        <v>13</v>
      </c>
      <c r="C32" s="334">
        <v>0.21</v>
      </c>
      <c r="D32" s="335"/>
      <c r="E32" s="336"/>
      <c r="F32" s="335">
        <f ca="1">-F30*C32</f>
        <v>68507.909242108595</v>
      </c>
      <c r="G32" s="332"/>
      <c r="H32" s="332"/>
      <c r="I32" s="332"/>
      <c r="J32" s="332"/>
    </row>
    <row r="33" spans="1:10" s="333" customFormat="1" ht="15" customHeight="1" thickBot="1">
      <c r="A33" s="15">
        <f t="shared" si="0"/>
        <v>20</v>
      </c>
      <c r="B33" s="28" t="s">
        <v>14</v>
      </c>
      <c r="C33" s="26"/>
      <c r="D33" s="185"/>
      <c r="E33" s="185"/>
      <c r="F33" s="337">
        <f ca="1">-F30-F32</f>
        <v>257720.23000602762</v>
      </c>
      <c r="G33" s="332"/>
      <c r="H33" s="332"/>
      <c r="I33" s="332"/>
      <c r="J33" s="332"/>
    </row>
    <row r="34" spans="1:10" ht="15" customHeight="1" thickTop="1">
      <c r="A34" s="15"/>
      <c r="B34" s="8"/>
      <c r="C34" s="21"/>
      <c r="D34" s="21"/>
      <c r="E34" s="21"/>
      <c r="F34" s="21"/>
      <c r="G34" s="7"/>
      <c r="H34" s="7"/>
      <c r="I34" s="7"/>
      <c r="J34" s="7"/>
    </row>
    <row r="35" spans="1:10" ht="15" customHeight="1">
      <c r="A35" s="15"/>
      <c r="B35" s="8"/>
      <c r="C35" s="21"/>
      <c r="D35" s="21"/>
      <c r="E35" s="21"/>
      <c r="F35" s="21"/>
      <c r="G35" s="7"/>
      <c r="H35" s="7"/>
      <c r="I35" s="7"/>
      <c r="J35" s="7"/>
    </row>
    <row r="36" spans="1:10" ht="15" customHeight="1">
      <c r="A36" s="15"/>
      <c r="B36" s="29"/>
      <c r="C36" s="21"/>
      <c r="D36" s="21"/>
      <c r="E36" s="21"/>
      <c r="F36" s="220"/>
      <c r="G36" s="7"/>
      <c r="H36" s="7"/>
      <c r="I36" s="7"/>
      <c r="J36" s="7"/>
    </row>
    <row r="37" spans="1:10" ht="15" customHeight="1">
      <c r="A37" s="5"/>
      <c r="B37" s="30"/>
      <c r="C37" s="31"/>
      <c r="D37" s="221"/>
      <c r="E37" s="7"/>
      <c r="F37" s="221"/>
      <c r="G37" s="7"/>
      <c r="H37" s="7"/>
      <c r="I37" s="7"/>
      <c r="J37" s="7"/>
    </row>
    <row r="38" spans="1:10" ht="15" customHeight="1">
      <c r="A38" s="5"/>
      <c r="B38" s="4"/>
      <c r="E38" s="7"/>
      <c r="F38" s="2"/>
    </row>
    <row r="39" spans="1:10" ht="15" customHeight="1">
      <c r="A39" s="5"/>
      <c r="B39" s="4"/>
      <c r="E39" s="7"/>
      <c r="F39" s="2"/>
    </row>
    <row r="40" spans="1:10" ht="15" customHeight="1">
      <c r="A40" s="5"/>
      <c r="B40" s="4"/>
      <c r="F40" s="2"/>
    </row>
    <row r="41" spans="1:10" ht="15" customHeight="1">
      <c r="A41" s="5"/>
      <c r="B41" s="4"/>
      <c r="F41" s="2"/>
      <c r="G41" s="6"/>
      <c r="H41" s="6"/>
    </row>
    <row r="42" spans="1:10" ht="15" customHeight="1">
      <c r="A42" s="5"/>
      <c r="B42" s="4"/>
      <c r="F42" s="2"/>
      <c r="G42" s="3"/>
      <c r="H42" s="3"/>
    </row>
    <row r="43" spans="1:10" ht="15" customHeight="1">
      <c r="A43" s="5"/>
      <c r="B43" s="4"/>
      <c r="F43" s="2"/>
      <c r="G43" s="6"/>
      <c r="H43" s="6"/>
    </row>
    <row r="44" spans="1:10" ht="15" customHeight="1">
      <c r="A44" s="5"/>
      <c r="B44" s="4"/>
      <c r="F44" s="2"/>
      <c r="G44" s="6"/>
      <c r="H44" s="6"/>
    </row>
    <row r="45" spans="1:10" ht="15" customHeight="1">
      <c r="A45" s="5"/>
      <c r="B45" s="4"/>
      <c r="F45" s="2"/>
      <c r="G45" s="3"/>
      <c r="H45" s="3"/>
    </row>
    <row r="46" spans="1:10" ht="15" customHeight="1">
      <c r="F46" s="2"/>
    </row>
    <row r="47" spans="1:10" ht="15" customHeight="1">
      <c r="F47" s="2"/>
    </row>
  </sheetData>
  <mergeCells count="2">
    <mergeCell ref="A5:F5"/>
    <mergeCell ref="D11:F11"/>
  </mergeCells>
  <pageMargins left="0.45" right="0.45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C13" sqref="C13"/>
    </sheetView>
  </sheetViews>
  <sheetFormatPr defaultRowHeight="13.2"/>
  <cols>
    <col min="1" max="1" width="38.33203125" customWidth="1"/>
    <col min="2" max="3" width="11.44140625" bestFit="1" customWidth="1"/>
    <col min="4" max="4" width="11.5546875" customWidth="1"/>
    <col min="5" max="5" width="11.44140625" bestFit="1" customWidth="1"/>
    <col min="6" max="6" width="13.88671875" customWidth="1"/>
    <col min="7" max="13" width="11.44140625" bestFit="1" customWidth="1"/>
    <col min="14" max="14" width="13.109375" bestFit="1" customWidth="1"/>
  </cols>
  <sheetData>
    <row r="1" spans="1:7">
      <c r="A1" t="s">
        <v>117</v>
      </c>
    </row>
    <row r="3" spans="1:7">
      <c r="B3" s="341" t="s">
        <v>121</v>
      </c>
      <c r="C3" s="341"/>
      <c r="D3" s="341"/>
      <c r="E3" s="341" t="s">
        <v>24</v>
      </c>
      <c r="F3" s="341"/>
      <c r="G3" s="341"/>
    </row>
    <row r="4" spans="1:7">
      <c r="B4" s="162" t="s">
        <v>118</v>
      </c>
      <c r="C4" s="162" t="s">
        <v>119</v>
      </c>
      <c r="D4" s="162" t="s">
        <v>0</v>
      </c>
      <c r="E4" s="162" t="s">
        <v>118</v>
      </c>
      <c r="F4" s="162" t="s">
        <v>119</v>
      </c>
      <c r="G4" s="162" t="s">
        <v>0</v>
      </c>
    </row>
    <row r="5" spans="1:7">
      <c r="B5" s="166"/>
      <c r="C5" s="166"/>
      <c r="D5" s="170"/>
      <c r="E5" s="163"/>
      <c r="F5" s="163"/>
      <c r="G5" s="163"/>
    </row>
    <row r="6" spans="1:7">
      <c r="A6" t="s">
        <v>120</v>
      </c>
      <c r="B6" s="165">
        <f ca="1">'Allocation Method'!E35</f>
        <v>0.67179999999999995</v>
      </c>
      <c r="C6" s="165">
        <f ca="1">'Allocation Method'!F35</f>
        <v>0.32819999999999999</v>
      </c>
      <c r="D6" s="168">
        <f ca="1">B6+C6</f>
        <v>1</v>
      </c>
      <c r="E6" s="169">
        <f ca="1">B6</f>
        <v>0.67179999999999995</v>
      </c>
      <c r="F6" s="169">
        <f ca="1">C6</f>
        <v>0.32819999999999999</v>
      </c>
      <c r="G6" s="169">
        <f ca="1">E6+F6</f>
        <v>1</v>
      </c>
    </row>
    <row r="7" spans="1:7">
      <c r="B7" s="167"/>
      <c r="C7" s="167"/>
      <c r="D7" s="167"/>
    </row>
    <row r="9" spans="1:7">
      <c r="A9" t="s">
        <v>25</v>
      </c>
      <c r="B9" s="32">
        <f ca="1">D9*B6</f>
        <v>2565876.3629749999</v>
      </c>
      <c r="C9" s="32">
        <f ca="1">D9*C6</f>
        <v>1253528.7620250001</v>
      </c>
      <c r="D9" s="32">
        <f>'Plant and Tax Data'!C148</f>
        <v>3819405.125</v>
      </c>
      <c r="E9" s="32">
        <f ca="1">G9*E6</f>
        <v>20603887.664999999</v>
      </c>
      <c r="F9" s="32">
        <f ca="1">G9*F6</f>
        <v>10065787.334999999</v>
      </c>
      <c r="G9" s="32">
        <f>'South King Plant'!B15</f>
        <v>30669675</v>
      </c>
    </row>
    <row r="10" spans="1:7">
      <c r="B10" s="32"/>
      <c r="C10" s="32"/>
      <c r="D10" s="32"/>
      <c r="E10" s="32"/>
      <c r="F10" s="32"/>
      <c r="G10" s="32"/>
    </row>
    <row r="11" spans="1:7">
      <c r="A11" t="s">
        <v>215</v>
      </c>
      <c r="B11" s="32">
        <f ca="1">D11*B6</f>
        <v>52293.815747347493</v>
      </c>
      <c r="C11" s="32">
        <f ca="1">D11*C6</f>
        <v>25547.529515152495</v>
      </c>
      <c r="D11" s="32">
        <f>'Plant and Tax Data'!E138</f>
        <v>77841.345262499992</v>
      </c>
      <c r="E11" s="32">
        <f ca="1">G11*E6</f>
        <v>101997.73424324865</v>
      </c>
      <c r="F11" s="32">
        <f ca="1">G11*F6</f>
        <v>49829.795145332253</v>
      </c>
      <c r="G11" s="32">
        <f ca="1">'Plant and Tax Data'!E141</f>
        <v>151827.52938858091</v>
      </c>
    </row>
    <row r="12" spans="1:7">
      <c r="B12" s="219"/>
      <c r="C12" s="32"/>
      <c r="D12" s="32"/>
      <c r="E12" s="32"/>
      <c r="F12" s="32"/>
      <c r="G12" s="32"/>
    </row>
    <row r="13" spans="1:7">
      <c r="A13" t="s">
        <v>214</v>
      </c>
      <c r="B13" s="219">
        <f ca="1">B6*D13</f>
        <v>-39544.098966941405</v>
      </c>
      <c r="C13" s="32">
        <f ca="1">C6*D13</f>
        <v>-19318.805121985963</v>
      </c>
      <c r="D13" s="32">
        <f ca="1">J42</f>
        <v>-58862.904088927375</v>
      </c>
      <c r="E13" s="32" t="s">
        <v>195</v>
      </c>
      <c r="F13" s="32" t="s">
        <v>195</v>
      </c>
      <c r="G13" s="32" t="s">
        <v>195</v>
      </c>
    </row>
    <row r="14" spans="1:7">
      <c r="B14" s="219"/>
      <c r="C14" s="32"/>
      <c r="D14" s="32"/>
      <c r="E14" s="32"/>
      <c r="F14" s="32"/>
      <c r="G14" s="32"/>
    </row>
    <row r="15" spans="1:7">
      <c r="A15" t="s">
        <v>127</v>
      </c>
      <c r="B15" s="219">
        <f ca="1">D15*B6</f>
        <v>-41074.731625878645</v>
      </c>
      <c r="C15" s="32">
        <f ca="1">D15*C6</f>
        <v>-20066.577730892186</v>
      </c>
      <c r="D15" s="32">
        <f>'Plant and Tax Data'!G139</f>
        <v>-61141.309356770835</v>
      </c>
      <c r="E15" s="32">
        <f ca="1">G15*E6</f>
        <v>-1199152.1377783362</v>
      </c>
      <c r="F15" s="32">
        <f ca="1">G15*F6</f>
        <v>-585831.69338917825</v>
      </c>
      <c r="G15" s="32">
        <f ca="1">'Plant and Tax Data'!G142</f>
        <v>-1784983.8311675144</v>
      </c>
    </row>
    <row r="16" spans="1:7">
      <c r="B16" s="219"/>
      <c r="C16" s="32"/>
      <c r="D16" s="32"/>
      <c r="E16" s="32"/>
      <c r="F16" s="32"/>
      <c r="G16" s="32"/>
    </row>
    <row r="17" spans="1:14">
      <c r="A17" t="s">
        <v>216</v>
      </c>
      <c r="B17" s="219">
        <f ca="1">B6*D17</f>
        <v>31060.331498886484</v>
      </c>
      <c r="C17" s="32">
        <f ca="1">C6*D17</f>
        <v>15174.160163641776</v>
      </c>
      <c r="D17" s="32">
        <f ca="1">H42</f>
        <v>46234.491662528264</v>
      </c>
      <c r="E17" s="32"/>
      <c r="F17" s="32"/>
      <c r="G17" s="32"/>
    </row>
    <row r="18" spans="1:14">
      <c r="B18" s="219"/>
      <c r="C18" s="32"/>
      <c r="D18" s="32"/>
      <c r="E18" s="32"/>
      <c r="F18" s="32"/>
      <c r="G18" s="32"/>
    </row>
    <row r="19" spans="1:14">
      <c r="A19" t="s">
        <v>248</v>
      </c>
      <c r="B19" s="219">
        <f ca="1">B6*D19</f>
        <v>13548.583466044467</v>
      </c>
      <c r="C19" s="32">
        <f ca="1">C6*D19</f>
        <v>6619.0013300919836</v>
      </c>
      <c r="D19" s="32">
        <f>'Plant and Tax Data'!K139</f>
        <v>20167.584796136452</v>
      </c>
      <c r="E19" s="32"/>
      <c r="F19" s="32"/>
      <c r="G19" s="32"/>
    </row>
    <row r="20" spans="1:14">
      <c r="B20" s="219"/>
      <c r="C20" s="32"/>
      <c r="D20" s="32"/>
      <c r="E20" s="32"/>
      <c r="F20" s="32"/>
      <c r="G20" s="32"/>
    </row>
    <row r="21" spans="1:14">
      <c r="A21" t="s">
        <v>290</v>
      </c>
      <c r="B21" s="219">
        <f ca="1">D21*B6</f>
        <v>-4742.0042131155633</v>
      </c>
      <c r="C21" s="32">
        <f ca="1">C6*D21</f>
        <v>-2316.6504655321942</v>
      </c>
      <c r="D21" s="32">
        <f>-D19*0.35</f>
        <v>-7058.6546786477584</v>
      </c>
      <c r="E21" s="32"/>
      <c r="F21" s="32"/>
      <c r="G21" s="32"/>
    </row>
    <row r="22" spans="1:14">
      <c r="B22" s="219"/>
      <c r="C22" s="32"/>
      <c r="D22" s="32"/>
      <c r="E22" s="32"/>
      <c r="F22" s="32"/>
      <c r="G22" s="32"/>
    </row>
    <row r="23" spans="1:14">
      <c r="A23" t="s">
        <v>21</v>
      </c>
      <c r="B23" s="219">
        <f ca="1">D23*B6</f>
        <v>363750.12810969783</v>
      </c>
      <c r="C23" s="32">
        <f ca="1">D23*C6</f>
        <v>177705.85300030193</v>
      </c>
      <c r="D23" s="32">
        <f>N30</f>
        <v>541455.98110999982</v>
      </c>
      <c r="E23" s="32">
        <f ca="1">G23*E6</f>
        <v>0</v>
      </c>
      <c r="F23" s="32">
        <f ca="1">G23*F6</f>
        <v>0</v>
      </c>
      <c r="G23" s="32">
        <v>0</v>
      </c>
    </row>
    <row r="24" spans="1:14">
      <c r="B24" s="32"/>
      <c r="C24" s="32"/>
      <c r="D24" s="32"/>
      <c r="E24" s="32"/>
      <c r="F24" s="32"/>
      <c r="G24" s="32"/>
    </row>
    <row r="25" spans="1:14" ht="18">
      <c r="A25" s="198" t="s">
        <v>154</v>
      </c>
      <c r="B25" s="198"/>
      <c r="C25" s="198"/>
      <c r="D25" s="198"/>
      <c r="E25" s="199"/>
      <c r="F25" s="199"/>
    </row>
    <row r="26" spans="1:14" ht="18">
      <c r="A26" s="198" t="s">
        <v>179</v>
      </c>
      <c r="B26" s="198"/>
      <c r="C26" s="198"/>
      <c r="D26" s="198"/>
      <c r="E26" s="199"/>
      <c r="F26" s="199"/>
    </row>
    <row r="28" spans="1:14" ht="14.4">
      <c r="A28" s="200" t="s">
        <v>155</v>
      </c>
      <c r="B28" s="201" t="s">
        <v>156</v>
      </c>
      <c r="C28" s="201" t="s">
        <v>157</v>
      </c>
      <c r="D28" s="201" t="s">
        <v>158</v>
      </c>
      <c r="E28" s="201" t="s">
        <v>159</v>
      </c>
      <c r="F28" s="201" t="s">
        <v>160</v>
      </c>
      <c r="G28" s="201" t="s">
        <v>161</v>
      </c>
      <c r="H28" s="201" t="s">
        <v>162</v>
      </c>
      <c r="I28" s="201" t="s">
        <v>163</v>
      </c>
      <c r="J28" s="201" t="s">
        <v>164</v>
      </c>
      <c r="K28" s="201" t="s">
        <v>165</v>
      </c>
      <c r="L28" s="201" t="s">
        <v>166</v>
      </c>
      <c r="M28" s="201" t="s">
        <v>167</v>
      </c>
    </row>
    <row r="29" spans="1:14">
      <c r="A29" t="s">
        <v>168</v>
      </c>
      <c r="B29" s="101">
        <f>97655.7+30764</f>
        <v>128419.7</v>
      </c>
      <c r="C29" s="101">
        <f t="shared" ref="C29:L29" si="0">97655.7+30764</f>
        <v>128419.7</v>
      </c>
      <c r="D29" s="101">
        <f t="shared" si="0"/>
        <v>128419.7</v>
      </c>
      <c r="E29" s="101">
        <f t="shared" si="0"/>
        <v>128419.7</v>
      </c>
      <c r="F29" s="101">
        <f t="shared" si="0"/>
        <v>128419.7</v>
      </c>
      <c r="G29" s="101">
        <f t="shared" si="0"/>
        <v>128419.7</v>
      </c>
      <c r="H29" s="101">
        <f t="shared" si="0"/>
        <v>128419.7</v>
      </c>
      <c r="I29" s="101">
        <f t="shared" si="0"/>
        <v>128419.7</v>
      </c>
      <c r="J29" s="101">
        <f t="shared" si="0"/>
        <v>128419.7</v>
      </c>
      <c r="K29" s="101">
        <f t="shared" si="0"/>
        <v>128419.7</v>
      </c>
      <c r="L29" s="101">
        <f t="shared" si="0"/>
        <v>128419.7</v>
      </c>
      <c r="M29" s="101">
        <v>0</v>
      </c>
      <c r="N29" s="101">
        <f>SUM(B29:M29)</f>
        <v>1412616.6999999997</v>
      </c>
    </row>
    <row r="30" spans="1:14">
      <c r="B30" s="32"/>
      <c r="C30" s="32"/>
      <c r="M30" t="s">
        <v>178</v>
      </c>
      <c r="N30" s="101">
        <f>N29*B32</f>
        <v>541455.98110999982</v>
      </c>
    </row>
    <row r="31" spans="1:14" ht="14.4">
      <c r="A31" s="200" t="s">
        <v>169</v>
      </c>
      <c r="B31" s="32"/>
      <c r="C31" s="32"/>
    </row>
    <row r="32" spans="1:14">
      <c r="A32" s="167" t="s">
        <v>170</v>
      </c>
      <c r="B32" s="202">
        <v>0.38329999999999997</v>
      </c>
      <c r="C32" s="202"/>
      <c r="D32" s="167"/>
    </row>
    <row r="33" spans="1:14">
      <c r="A33" s="166" t="s">
        <v>244</v>
      </c>
      <c r="B33" s="203">
        <v>0.61670000000000003</v>
      </c>
      <c r="C33" s="202"/>
      <c r="D33" s="167"/>
    </row>
    <row r="34" spans="1:14">
      <c r="A34" s="167"/>
      <c r="B34" s="202">
        <v>1</v>
      </c>
      <c r="C34" s="202"/>
      <c r="D34" s="167"/>
    </row>
    <row r="36" spans="1:14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s="164" customFormat="1" ht="14.4">
      <c r="B37" s="215" t="s">
        <v>156</v>
      </c>
      <c r="C37" s="215" t="s">
        <v>157</v>
      </c>
      <c r="D37" s="215" t="s">
        <v>158</v>
      </c>
      <c r="E37" s="215" t="s">
        <v>159</v>
      </c>
      <c r="F37" s="215" t="s">
        <v>160</v>
      </c>
      <c r="G37" s="215" t="s">
        <v>161</v>
      </c>
      <c r="H37" s="215" t="s">
        <v>162</v>
      </c>
      <c r="I37" s="215" t="s">
        <v>163</v>
      </c>
      <c r="J37" s="215" t="s">
        <v>164</v>
      </c>
      <c r="K37" s="215" t="s">
        <v>165</v>
      </c>
      <c r="L37" s="215" t="s">
        <v>166</v>
      </c>
      <c r="M37" s="214" t="s">
        <v>180</v>
      </c>
      <c r="N37" s="216" t="s">
        <v>181</v>
      </c>
    </row>
    <row r="38" spans="1:14" s="212" customFormat="1">
      <c r="A38" s="212" t="s">
        <v>25</v>
      </c>
      <c r="B38" s="210">
        <v>0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1">
        <f>G9</f>
        <v>30669675</v>
      </c>
      <c r="N38" s="217">
        <f>(B38+M38+SUM(C38:L38)*2)/24</f>
        <v>1277903.125</v>
      </c>
    </row>
    <row r="40" spans="1:14">
      <c r="A40" s="239" t="s">
        <v>217</v>
      </c>
    </row>
    <row r="41" spans="1:14" ht="24.6" customHeight="1">
      <c r="A41" s="239" t="s">
        <v>222</v>
      </c>
      <c r="B41" s="274" t="s">
        <v>148</v>
      </c>
      <c r="C41" s="274" t="s">
        <v>98</v>
      </c>
      <c r="D41" s="245" t="s">
        <v>218</v>
      </c>
      <c r="E41" s="245" t="s">
        <v>219</v>
      </c>
      <c r="F41" s="245" t="s">
        <v>220</v>
      </c>
      <c r="G41" s="274" t="s">
        <v>148</v>
      </c>
      <c r="H41" s="274" t="s">
        <v>221</v>
      </c>
      <c r="I41" s="274" t="s">
        <v>98</v>
      </c>
      <c r="J41" s="274" t="s">
        <v>221</v>
      </c>
    </row>
    <row r="42" spans="1:14" ht="13.2" customHeight="1">
      <c r="B42" s="32">
        <f>D15</f>
        <v>-61141.309356770835</v>
      </c>
      <c r="C42" s="32">
        <f>D11</f>
        <v>77841.345262499992</v>
      </c>
      <c r="D42" s="244">
        <f>'South King Plant'!E14</f>
        <v>5.2699999999999997E-2</v>
      </c>
      <c r="E42" s="244">
        <f ca="1">'South King Plant'!E12</f>
        <v>1.2848748264492093E-2</v>
      </c>
      <c r="F42" s="244">
        <f ca="1">E42/D42</f>
        <v>0.24380926498087466</v>
      </c>
      <c r="G42" s="32">
        <f ca="1">B42*F42</f>
        <v>-14906.817694242571</v>
      </c>
      <c r="H42" s="32">
        <f ca="1">G42-B42</f>
        <v>46234.491662528264</v>
      </c>
      <c r="I42" s="32">
        <f ca="1">C42*F42</f>
        <v>18978.441173572613</v>
      </c>
      <c r="J42" s="32">
        <f ca="1">I42-C42</f>
        <v>-58862.904088927375</v>
      </c>
    </row>
  </sheetData>
  <mergeCells count="2">
    <mergeCell ref="B3:D3"/>
    <mergeCell ref="E3:G3"/>
  </mergeCells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F24" sqref="F24"/>
    </sheetView>
  </sheetViews>
  <sheetFormatPr defaultRowHeight="13.2"/>
  <cols>
    <col min="1" max="1" width="16.33203125" customWidth="1"/>
    <col min="2" max="2" width="13.109375" bestFit="1" customWidth="1"/>
    <col min="3" max="3" width="10.33203125" customWidth="1"/>
    <col min="4" max="4" width="10.44140625" bestFit="1" customWidth="1"/>
    <col min="5" max="6" width="11.109375" bestFit="1" customWidth="1"/>
    <col min="7" max="7" width="10.33203125" bestFit="1" customWidth="1"/>
    <col min="11" max="11" width="10.5546875" bestFit="1" customWidth="1"/>
  </cols>
  <sheetData>
    <row r="1" spans="1:8">
      <c r="A1" s="218" t="s">
        <v>182</v>
      </c>
      <c r="E1" s="196"/>
    </row>
    <row r="2" spans="1:8">
      <c r="A2" t="s">
        <v>129</v>
      </c>
    </row>
    <row r="3" spans="1:8">
      <c r="B3" t="s">
        <v>122</v>
      </c>
      <c r="C3" s="342" t="s">
        <v>127</v>
      </c>
      <c r="D3" s="342"/>
      <c r="E3" s="342"/>
      <c r="F3" s="342"/>
    </row>
    <row r="4" spans="1:8">
      <c r="A4" s="164"/>
      <c r="B4" s="164"/>
      <c r="C4" s="164" t="s">
        <v>130</v>
      </c>
      <c r="D4" s="164" t="s">
        <v>98</v>
      </c>
      <c r="E4" s="164" t="s">
        <v>131</v>
      </c>
      <c r="F4" s="164" t="s">
        <v>132</v>
      </c>
      <c r="G4" s="164"/>
      <c r="H4" s="164"/>
    </row>
    <row r="5" spans="1:8">
      <c r="A5" s="226">
        <v>42217</v>
      </c>
      <c r="B5" s="219">
        <v>3921000</v>
      </c>
      <c r="C5" s="219">
        <v>1615580</v>
      </c>
      <c r="D5" s="219">
        <v>53607</v>
      </c>
      <c r="E5" s="219"/>
      <c r="F5" s="219">
        <f>C5+D5+E5</f>
        <v>1669187</v>
      </c>
      <c r="G5" s="164"/>
      <c r="H5" s="164"/>
    </row>
    <row r="6" spans="1:8">
      <c r="A6" s="226">
        <v>42248</v>
      </c>
      <c r="B6" s="219">
        <v>3921000</v>
      </c>
      <c r="C6" s="219">
        <f>F5</f>
        <v>1669187</v>
      </c>
      <c r="D6" s="219">
        <v>53607</v>
      </c>
      <c r="E6" s="219"/>
      <c r="F6" s="219">
        <f t="shared" ref="F6:F16" si="0">C6+D6+E6</f>
        <v>1722794</v>
      </c>
      <c r="G6" s="164"/>
      <c r="H6" s="164"/>
    </row>
    <row r="7" spans="1:8">
      <c r="A7" s="226">
        <v>42278</v>
      </c>
      <c r="B7" s="219">
        <v>3921000</v>
      </c>
      <c r="C7" s="219">
        <f t="shared" ref="C7:C16" si="1">F6</f>
        <v>1722794</v>
      </c>
      <c r="D7" s="219">
        <v>53607</v>
      </c>
      <c r="E7" s="219"/>
      <c r="F7" s="219">
        <f>C7+D7+E7</f>
        <v>1776401</v>
      </c>
      <c r="G7" s="164"/>
      <c r="H7" s="164"/>
    </row>
    <row r="8" spans="1:8">
      <c r="A8" s="226">
        <v>42309</v>
      </c>
      <c r="B8" s="219">
        <v>3921000</v>
      </c>
      <c r="C8" s="219">
        <f t="shared" si="1"/>
        <v>1776401</v>
      </c>
      <c r="D8" s="219">
        <f>D7</f>
        <v>53607</v>
      </c>
      <c r="E8" s="219"/>
      <c r="F8" s="219">
        <f t="shared" si="0"/>
        <v>1830008</v>
      </c>
      <c r="G8" s="164"/>
      <c r="H8" s="164"/>
    </row>
    <row r="9" spans="1:8">
      <c r="A9" s="226">
        <v>42339</v>
      </c>
      <c r="B9" s="219">
        <v>3921000</v>
      </c>
      <c r="C9" s="219">
        <f t="shared" si="1"/>
        <v>1830008</v>
      </c>
      <c r="D9" s="219">
        <f t="shared" ref="D9:D11" si="2">D8</f>
        <v>53607</v>
      </c>
      <c r="E9" s="219"/>
      <c r="F9" s="219">
        <f t="shared" si="0"/>
        <v>1883615</v>
      </c>
      <c r="G9" s="164"/>
      <c r="H9" s="164"/>
    </row>
    <row r="10" spans="1:8">
      <c r="A10" s="226">
        <v>42370</v>
      </c>
      <c r="B10" s="219">
        <v>3921000</v>
      </c>
      <c r="C10" s="219">
        <f t="shared" si="1"/>
        <v>1883615</v>
      </c>
      <c r="D10" s="219">
        <f t="shared" si="2"/>
        <v>53607</v>
      </c>
      <c r="E10" s="219"/>
      <c r="F10" s="219">
        <f t="shared" si="0"/>
        <v>1937222</v>
      </c>
      <c r="G10" s="164"/>
      <c r="H10" s="164"/>
    </row>
    <row r="11" spans="1:8">
      <c r="A11" s="226">
        <v>42401</v>
      </c>
      <c r="B11" s="219">
        <v>3921000</v>
      </c>
      <c r="C11" s="219">
        <f t="shared" si="1"/>
        <v>1937222</v>
      </c>
      <c r="D11" s="219">
        <f t="shared" si="2"/>
        <v>53607</v>
      </c>
      <c r="E11" s="219"/>
      <c r="F11" s="219">
        <f t="shared" si="0"/>
        <v>1990829</v>
      </c>
      <c r="G11" s="164"/>
      <c r="H11" s="164"/>
    </row>
    <row r="12" spans="1:8">
      <c r="A12" s="226">
        <v>42430</v>
      </c>
      <c r="B12" s="219">
        <v>3891451</v>
      </c>
      <c r="C12" s="219">
        <f t="shared" si="1"/>
        <v>1990829</v>
      </c>
      <c r="D12" s="219">
        <v>53201</v>
      </c>
      <c r="E12" s="219"/>
      <c r="F12" s="219">
        <f t="shared" si="0"/>
        <v>2044030</v>
      </c>
      <c r="G12" s="164"/>
      <c r="H12" s="164"/>
    </row>
    <row r="13" spans="1:8">
      <c r="A13" s="226">
        <v>42461</v>
      </c>
      <c r="B13" s="219">
        <v>3891451</v>
      </c>
      <c r="C13" s="219">
        <f t="shared" si="1"/>
        <v>2044030</v>
      </c>
      <c r="D13" s="219">
        <v>52783</v>
      </c>
      <c r="E13" s="219"/>
      <c r="F13" s="219">
        <f t="shared" si="0"/>
        <v>2096813</v>
      </c>
      <c r="G13" s="164"/>
      <c r="H13" s="164"/>
    </row>
    <row r="14" spans="1:8">
      <c r="A14" s="226">
        <v>42491</v>
      </c>
      <c r="B14" s="219">
        <v>3891451</v>
      </c>
      <c r="C14" s="219">
        <f t="shared" si="1"/>
        <v>2096813</v>
      </c>
      <c r="D14" s="219">
        <v>52783</v>
      </c>
      <c r="E14" s="219"/>
      <c r="F14" s="219">
        <f t="shared" si="0"/>
        <v>2149596</v>
      </c>
      <c r="G14" s="164"/>
      <c r="H14" s="164"/>
    </row>
    <row r="15" spans="1:8">
      <c r="A15" s="226">
        <v>42522</v>
      </c>
      <c r="B15" s="219">
        <v>3891451</v>
      </c>
      <c r="C15" s="219">
        <f t="shared" si="1"/>
        <v>2149596</v>
      </c>
      <c r="D15" s="219">
        <v>52783</v>
      </c>
      <c r="E15" s="219"/>
      <c r="F15" s="219">
        <f t="shared" si="0"/>
        <v>2202379</v>
      </c>
      <c r="G15" s="164"/>
      <c r="H15" s="164"/>
    </row>
    <row r="16" spans="1:8">
      <c r="A16" s="226">
        <v>42552</v>
      </c>
      <c r="B16" s="219">
        <v>3891451</v>
      </c>
      <c r="C16" s="219">
        <f t="shared" si="1"/>
        <v>2202379</v>
      </c>
      <c r="D16" s="219">
        <v>52783</v>
      </c>
      <c r="E16" s="219"/>
      <c r="F16" s="219">
        <f t="shared" si="0"/>
        <v>2255162</v>
      </c>
      <c r="G16" s="164"/>
      <c r="H16" s="164"/>
    </row>
    <row r="17" spans="1:11">
      <c r="A17" s="226">
        <v>42583</v>
      </c>
      <c r="B17" s="219"/>
      <c r="C17" s="219">
        <f>F16</f>
        <v>2255162</v>
      </c>
      <c r="D17" s="219">
        <v>53017</v>
      </c>
      <c r="E17" s="219">
        <v>-3905306</v>
      </c>
      <c r="F17" s="219">
        <f>C17+D17+E17</f>
        <v>-1597127</v>
      </c>
      <c r="G17" s="219"/>
      <c r="H17" s="164"/>
    </row>
    <row r="18" spans="1:11">
      <c r="A18" s="226">
        <v>42614</v>
      </c>
      <c r="B18" s="219">
        <v>0</v>
      </c>
      <c r="C18" s="219"/>
      <c r="D18" s="219">
        <v>0</v>
      </c>
      <c r="E18" s="219"/>
      <c r="F18" s="219">
        <v>0</v>
      </c>
      <c r="G18" s="164"/>
      <c r="H18" s="164"/>
      <c r="K18" s="193"/>
    </row>
    <row r="19" spans="1:11">
      <c r="A19" s="164"/>
      <c r="B19" s="164"/>
      <c r="C19" s="164"/>
      <c r="D19" s="164"/>
      <c r="E19" s="164"/>
      <c r="F19" s="164"/>
      <c r="G19" s="164"/>
      <c r="H19" s="164"/>
    </row>
    <row r="20" spans="1:11">
      <c r="A20" s="164" t="s">
        <v>121</v>
      </c>
      <c r="B20" s="219">
        <f>(B6+B18+SUM(B7:B17)*2)/24</f>
        <v>3418562.9166666665</v>
      </c>
      <c r="C20" s="219"/>
      <c r="D20" s="219">
        <f>SUM(D7:D18)</f>
        <v>585385</v>
      </c>
      <c r="E20" s="219"/>
      <c r="F20" s="219">
        <f>(F6+F18+SUM(F7:F17)*2)/24</f>
        <v>1619193.75</v>
      </c>
      <c r="G20" s="164"/>
      <c r="H20" s="164"/>
    </row>
    <row r="21" spans="1:11">
      <c r="A21" s="164"/>
      <c r="B21" s="219"/>
      <c r="C21" s="219"/>
      <c r="D21" s="219"/>
      <c r="E21" s="219"/>
      <c r="F21" s="219"/>
      <c r="G21" s="164"/>
      <c r="H21" s="164"/>
    </row>
    <row r="22" spans="1:11">
      <c r="A22" s="164"/>
      <c r="B22" s="227" t="s">
        <v>153</v>
      </c>
      <c r="C22" s="228"/>
      <c r="D22" s="227" t="s">
        <v>119</v>
      </c>
      <c r="E22" s="219"/>
      <c r="F22" s="219"/>
      <c r="G22" s="164"/>
      <c r="H22" s="164"/>
    </row>
    <row r="23" spans="1:11">
      <c r="A23" s="229" t="s">
        <v>120</v>
      </c>
      <c r="B23" s="230">
        <f ca="1">'Summary Data Electric &amp; Gas'!B6</f>
        <v>0.67179999999999995</v>
      </c>
      <c r="C23" s="229"/>
      <c r="D23" s="230">
        <f ca="1">'Summary Data Electric &amp; Gas'!C6</f>
        <v>0.32819999999999999</v>
      </c>
      <c r="E23" s="164"/>
      <c r="F23" s="164"/>
      <c r="G23" s="164"/>
      <c r="H23" s="164"/>
    </row>
    <row r="24" spans="1:11">
      <c r="A24" s="164" t="s">
        <v>118</v>
      </c>
      <c r="B24" s="219">
        <f ca="1" xml:space="preserve"> 'Leashold Improvements'!B20*'Summary Data Electric &amp; Gas'!B6</f>
        <v>2296590.5674166665</v>
      </c>
      <c r="C24" s="164"/>
      <c r="D24" s="219">
        <f ca="1">D20*B23</f>
        <v>393261.64299999998</v>
      </c>
      <c r="E24" s="164"/>
      <c r="F24" s="219">
        <f ca="1">'Leashold Improvements'!F20*B23</f>
        <v>1087774.3612499998</v>
      </c>
      <c r="G24" s="164"/>
      <c r="H24" s="164"/>
    </row>
    <row r="25" spans="1:11">
      <c r="A25" s="164" t="s">
        <v>119</v>
      </c>
      <c r="B25" s="219">
        <f ca="1">B20*D23</f>
        <v>1121972.34925</v>
      </c>
      <c r="C25" s="164"/>
      <c r="D25" s="219">
        <f ca="1">D20*D23</f>
        <v>192123.35699999999</v>
      </c>
      <c r="E25" s="164"/>
      <c r="F25" s="219">
        <f ca="1">F20*D23</f>
        <v>531419.38875000004</v>
      </c>
      <c r="G25" s="164"/>
      <c r="H25" s="164"/>
    </row>
    <row r="26" spans="1:11">
      <c r="A26" s="164" t="s">
        <v>0</v>
      </c>
      <c r="B26" s="219">
        <f ca="1">SUM(B24:B25)</f>
        <v>3418562.9166666665</v>
      </c>
      <c r="C26" s="164"/>
      <c r="D26" s="219">
        <f ca="1">SUM(D24:D25)</f>
        <v>585385</v>
      </c>
      <c r="E26" s="164"/>
      <c r="F26" s="219">
        <f ca="1">SUM(F24:F25)</f>
        <v>1619193.75</v>
      </c>
      <c r="G26" s="164"/>
      <c r="H26" s="164"/>
    </row>
    <row r="27" spans="1:11">
      <c r="A27" s="164"/>
      <c r="B27" s="164"/>
      <c r="C27" s="164"/>
      <c r="D27" s="164"/>
      <c r="E27" s="164"/>
      <c r="F27" s="164"/>
      <c r="G27" s="164"/>
      <c r="H27" s="164"/>
    </row>
    <row r="28" spans="1:11">
      <c r="A28" s="164"/>
      <c r="B28" s="164"/>
      <c r="C28" s="164"/>
      <c r="D28" s="164"/>
      <c r="E28" s="164"/>
      <c r="F28" s="164"/>
      <c r="G28" s="164"/>
      <c r="H28" s="164"/>
    </row>
    <row r="29" spans="1:11">
      <c r="A29" s="164"/>
      <c r="B29" s="164"/>
      <c r="C29" s="164"/>
      <c r="D29" s="164"/>
      <c r="E29" s="164"/>
      <c r="F29" s="164"/>
      <c r="G29" s="164"/>
      <c r="H29" s="164"/>
    </row>
    <row r="30" spans="1:11">
      <c r="A30" s="164"/>
      <c r="B30" s="164"/>
      <c r="C30" s="164"/>
      <c r="D30" s="164"/>
      <c r="E30" s="164"/>
      <c r="F30" s="164"/>
      <c r="G30" s="164"/>
      <c r="H30" s="164"/>
    </row>
    <row r="31" spans="1:11">
      <c r="A31" s="164"/>
      <c r="B31" s="164"/>
      <c r="C31" s="164"/>
      <c r="D31" s="164"/>
      <c r="E31" s="164"/>
      <c r="F31" s="164"/>
      <c r="G31" s="164"/>
      <c r="H31" s="164"/>
    </row>
    <row r="32" spans="1:11">
      <c r="A32" s="164"/>
      <c r="B32" s="164"/>
      <c r="C32" s="164"/>
      <c r="D32" s="164"/>
      <c r="E32" s="164"/>
      <c r="F32" s="164"/>
      <c r="G32" s="164"/>
      <c r="H32" s="164"/>
    </row>
    <row r="33" spans="1:8">
      <c r="A33" s="164"/>
      <c r="B33" s="164"/>
      <c r="C33" s="164"/>
      <c r="D33" s="164"/>
      <c r="E33" s="164"/>
      <c r="F33" s="164"/>
      <c r="G33" s="164"/>
      <c r="H33" s="164"/>
    </row>
    <row r="34" spans="1:8">
      <c r="A34" s="164"/>
      <c r="B34" s="164"/>
      <c r="C34" s="164"/>
      <c r="D34" s="164"/>
      <c r="E34" s="164"/>
      <c r="F34" s="164"/>
      <c r="G34" s="164"/>
      <c r="H34" s="164"/>
    </row>
    <row r="35" spans="1:8">
      <c r="A35" s="164"/>
      <c r="B35" s="164"/>
      <c r="C35" s="164"/>
      <c r="D35" s="164"/>
      <c r="E35" s="164"/>
      <c r="F35" s="164"/>
      <c r="G35" s="164"/>
      <c r="H35" s="164"/>
    </row>
    <row r="36" spans="1:8">
      <c r="A36" s="164"/>
      <c r="B36" s="164"/>
      <c r="C36" s="164"/>
      <c r="D36" s="164"/>
      <c r="E36" s="164"/>
      <c r="F36" s="164"/>
      <c r="G36" s="164"/>
      <c r="H36" s="164"/>
    </row>
    <row r="37" spans="1:8">
      <c r="A37" s="164"/>
      <c r="B37" s="164"/>
      <c r="C37" s="164"/>
      <c r="D37" s="164"/>
      <c r="E37" s="164"/>
      <c r="F37" s="164"/>
      <c r="G37" s="164"/>
      <c r="H37" s="164"/>
    </row>
    <row r="38" spans="1:8">
      <c r="A38" s="164"/>
      <c r="B38" s="164"/>
      <c r="C38" s="164"/>
      <c r="D38" s="164"/>
      <c r="E38" s="164"/>
      <c r="F38" s="164"/>
      <c r="G38" s="164"/>
      <c r="H38" s="164"/>
    </row>
    <row r="39" spans="1:8">
      <c r="A39" s="164"/>
      <c r="B39" s="164"/>
      <c r="C39" s="164"/>
      <c r="D39" s="164"/>
      <c r="E39" s="164"/>
      <c r="F39" s="164"/>
      <c r="G39" s="164"/>
      <c r="H39" s="164"/>
    </row>
  </sheetData>
  <mergeCells count="1">
    <mergeCell ref="C3:F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topLeftCell="A4" workbookViewId="0">
      <selection activeCell="J32" sqref="J32"/>
    </sheetView>
  </sheetViews>
  <sheetFormatPr defaultColWidth="9.109375" defaultRowHeight="14.4"/>
  <cols>
    <col min="1" max="1" width="2.6640625" style="105" customWidth="1"/>
    <col min="2" max="2" width="5.6640625" style="105" customWidth="1"/>
    <col min="3" max="3" width="9.109375" style="105"/>
    <col min="4" max="4" width="8.33203125" style="105" customWidth="1"/>
    <col min="5" max="6" width="12.6640625" style="105" customWidth="1"/>
    <col min="7" max="7" width="10.88671875" style="105" bestFit="1" customWidth="1"/>
    <col min="8" max="8" width="14.33203125" style="105" bestFit="1" customWidth="1"/>
    <col min="9" max="9" width="10.6640625" style="105" bestFit="1" customWidth="1"/>
    <col min="10" max="10" width="12.6640625" style="105" customWidth="1"/>
    <col min="11" max="16384" width="9.109375" style="105"/>
  </cols>
  <sheetData>
    <row r="2" spans="2:12">
      <c r="B2" s="102" t="s">
        <v>83</v>
      </c>
      <c r="C2" s="103"/>
      <c r="D2" s="104"/>
      <c r="E2" s="104"/>
      <c r="F2" s="104"/>
      <c r="G2" s="104"/>
      <c r="H2" s="104"/>
      <c r="I2" s="104"/>
      <c r="J2" s="104"/>
    </row>
    <row r="3" spans="2:12">
      <c r="B3" s="102" t="s">
        <v>59</v>
      </c>
      <c r="C3" s="103"/>
      <c r="D3" s="104"/>
      <c r="E3" s="104"/>
      <c r="F3" s="104"/>
      <c r="G3" s="104"/>
      <c r="H3" s="104"/>
      <c r="I3" s="104"/>
      <c r="J3" s="104"/>
    </row>
    <row r="4" spans="2:12">
      <c r="B4" s="102" t="s">
        <v>128</v>
      </c>
      <c r="C4" s="103"/>
      <c r="D4" s="104"/>
      <c r="E4" s="104"/>
      <c r="F4" s="104"/>
      <c r="G4" s="104"/>
      <c r="H4" s="104"/>
      <c r="I4" s="104"/>
      <c r="J4" s="104"/>
    </row>
    <row r="5" spans="2:12">
      <c r="B5" s="102" t="s">
        <v>116</v>
      </c>
      <c r="C5" s="103"/>
      <c r="D5" s="104"/>
      <c r="E5" s="104"/>
      <c r="F5" s="104"/>
      <c r="G5" s="104"/>
      <c r="H5" s="104"/>
      <c r="I5" s="104"/>
      <c r="J5" s="104"/>
    </row>
    <row r="6" spans="2:12">
      <c r="B6" s="102"/>
      <c r="C6" s="106"/>
      <c r="D6" s="104"/>
      <c r="E6" s="104"/>
      <c r="F6" s="104"/>
      <c r="G6" s="104"/>
      <c r="H6" s="104"/>
      <c r="I6" s="104"/>
      <c r="J6" s="104"/>
    </row>
    <row r="7" spans="2:12">
      <c r="B7" s="107"/>
      <c r="C7" s="108" t="s">
        <v>84</v>
      </c>
      <c r="D7" s="109"/>
      <c r="E7" s="109"/>
      <c r="F7" s="109"/>
      <c r="G7" s="109"/>
      <c r="H7" s="109"/>
      <c r="I7" s="109"/>
      <c r="J7" s="110"/>
    </row>
    <row r="8" spans="2:12">
      <c r="B8" s="111"/>
      <c r="C8" s="112"/>
      <c r="D8" s="109" t="s">
        <v>85</v>
      </c>
      <c r="E8" s="113"/>
      <c r="F8" s="114"/>
      <c r="G8" s="115" t="s">
        <v>86</v>
      </c>
      <c r="H8" s="113"/>
      <c r="I8" s="113"/>
      <c r="J8" s="116"/>
    </row>
    <row r="9" spans="2:12">
      <c r="B9" s="111"/>
      <c r="C9" s="117"/>
      <c r="D9" s="118"/>
      <c r="E9" s="118"/>
      <c r="F9" s="119" t="s">
        <v>87</v>
      </c>
      <c r="G9" s="120"/>
      <c r="H9" s="121"/>
      <c r="I9" s="121"/>
      <c r="J9" s="122"/>
    </row>
    <row r="10" spans="2:12">
      <c r="B10" s="111" t="s">
        <v>88</v>
      </c>
      <c r="C10" s="123" t="s">
        <v>89</v>
      </c>
      <c r="D10" s="124" t="s">
        <v>90</v>
      </c>
      <c r="E10" s="124" t="s">
        <v>91</v>
      </c>
      <c r="F10" s="119" t="s">
        <v>92</v>
      </c>
      <c r="G10" s="123" t="s">
        <v>93</v>
      </c>
      <c r="H10" s="124" t="s">
        <v>94</v>
      </c>
      <c r="I10" s="124" t="s">
        <v>95</v>
      </c>
      <c r="J10" s="119" t="s">
        <v>96</v>
      </c>
    </row>
    <row r="11" spans="2:12">
      <c r="B11" s="111"/>
      <c r="C11" s="125" t="s">
        <v>90</v>
      </c>
      <c r="D11" s="126" t="s">
        <v>97</v>
      </c>
      <c r="E11" s="126" t="s">
        <v>98</v>
      </c>
      <c r="F11" s="127" t="s">
        <v>99</v>
      </c>
      <c r="G11" s="125" t="s">
        <v>100</v>
      </c>
      <c r="H11" s="126" t="s">
        <v>101</v>
      </c>
      <c r="I11" s="126" t="s">
        <v>102</v>
      </c>
      <c r="J11" s="127" t="s">
        <v>103</v>
      </c>
    </row>
    <row r="12" spans="2:12">
      <c r="B12" s="111"/>
      <c r="C12" s="128" t="s">
        <v>104</v>
      </c>
      <c r="D12" s="129" t="s">
        <v>105</v>
      </c>
      <c r="E12" s="130" t="s">
        <v>106</v>
      </c>
      <c r="F12" s="131" t="s">
        <v>107</v>
      </c>
      <c r="G12" s="128" t="s">
        <v>108</v>
      </c>
      <c r="H12" s="132" t="s">
        <v>109</v>
      </c>
      <c r="I12" s="133" t="s">
        <v>110</v>
      </c>
      <c r="J12" s="131" t="s">
        <v>111</v>
      </c>
    </row>
    <row r="13" spans="2:12">
      <c r="B13" s="134"/>
      <c r="C13" s="135"/>
      <c r="D13" s="136"/>
      <c r="E13" s="137"/>
      <c r="F13" s="138" t="s">
        <v>112</v>
      </c>
      <c r="G13" s="135" t="s">
        <v>113</v>
      </c>
      <c r="H13" s="139"/>
      <c r="I13" s="140"/>
      <c r="J13" s="138" t="s">
        <v>114</v>
      </c>
    </row>
    <row r="14" spans="2:12">
      <c r="B14" s="107">
        <f>ROW()</f>
        <v>14</v>
      </c>
      <c r="C14" s="141"/>
      <c r="D14" s="142"/>
      <c r="E14" s="143"/>
      <c r="F14" s="144"/>
      <c r="G14" s="145"/>
      <c r="H14" s="146"/>
      <c r="I14" s="143"/>
      <c r="J14" s="144"/>
    </row>
    <row r="15" spans="2:12">
      <c r="B15" s="111">
        <f>ROW()</f>
        <v>15</v>
      </c>
      <c r="C15" s="141"/>
      <c r="D15" s="142">
        <v>43100</v>
      </c>
      <c r="E15" s="143"/>
      <c r="F15" s="147">
        <f ca="1">'Plant and Tax Data'!K47</f>
        <v>439029.59150162875</v>
      </c>
      <c r="G15" s="145"/>
      <c r="H15" s="146"/>
      <c r="I15" s="143"/>
      <c r="J15" s="147">
        <f ca="1">F15</f>
        <v>439029.59150162875</v>
      </c>
      <c r="K15" s="103"/>
      <c r="L15" s="103"/>
    </row>
    <row r="16" spans="2:12">
      <c r="B16" s="111">
        <f>ROW()</f>
        <v>16</v>
      </c>
      <c r="C16" s="141">
        <v>31</v>
      </c>
      <c r="D16" s="142">
        <v>43131</v>
      </c>
      <c r="E16" s="143">
        <f ca="1">'Plant and Tax Data'!L47</f>
        <v>4408.4868429991766</v>
      </c>
      <c r="F16" s="147">
        <f ca="1">'Plant and Tax Data'!K48</f>
        <v>434621.10465862899</v>
      </c>
      <c r="G16" s="145">
        <f>H16-SUM(C$16:$C16)</f>
        <v>334</v>
      </c>
      <c r="H16" s="146">
        <f>C28</f>
        <v>365</v>
      </c>
      <c r="I16" s="143">
        <f ca="1">+G16/H16*E16</f>
        <v>4034.0674124978768</v>
      </c>
      <c r="J16" s="144">
        <f t="shared" ref="J16:J27" ca="1" si="0">+J15-I16</f>
        <v>434995.52408913086</v>
      </c>
      <c r="K16" s="103"/>
      <c r="L16" s="103"/>
    </row>
    <row r="17" spans="2:12">
      <c r="B17" s="111">
        <f>ROW()</f>
        <v>17</v>
      </c>
      <c r="C17" s="141">
        <v>28</v>
      </c>
      <c r="D17" s="142">
        <v>43159</v>
      </c>
      <c r="E17" s="143">
        <f ca="1">'Plant and Tax Data'!L48</f>
        <v>4408.4868429997587</v>
      </c>
      <c r="F17" s="147">
        <f ca="1">'Plant and Tax Data'!K49</f>
        <v>430212.61781562917</v>
      </c>
      <c r="G17" s="145">
        <f>H17-SUM(C$16:$C17)</f>
        <v>306</v>
      </c>
      <c r="H17" s="146">
        <f>H16</f>
        <v>365</v>
      </c>
      <c r="I17" s="143">
        <f t="shared" ref="I17:I27" ca="1" si="1">+G17/H17*E17</f>
        <v>3695.8821204326746</v>
      </c>
      <c r="J17" s="144">
        <f t="shared" ca="1" si="0"/>
        <v>431299.64196869818</v>
      </c>
      <c r="K17" s="103"/>
      <c r="L17" s="103"/>
    </row>
    <row r="18" spans="2:12">
      <c r="B18" s="111">
        <f>ROW()</f>
        <v>18</v>
      </c>
      <c r="C18" s="141">
        <v>31</v>
      </c>
      <c r="D18" s="142">
        <v>43190</v>
      </c>
      <c r="E18" s="143">
        <f ca="1">'Plant and Tax Data'!L49</f>
        <v>4408.4868429998169</v>
      </c>
      <c r="F18" s="147">
        <f ca="1">'Plant and Tax Data'!K50</f>
        <v>425804.13097262941</v>
      </c>
      <c r="G18" s="145">
        <f>H18-SUM(C$16:$C18)</f>
        <v>275</v>
      </c>
      <c r="H18" s="146">
        <f t="shared" ref="H18:H27" si="2">H17</f>
        <v>365</v>
      </c>
      <c r="I18" s="143">
        <f t="shared" ca="1" si="1"/>
        <v>3321.4626899313689</v>
      </c>
      <c r="J18" s="144">
        <f t="shared" ca="1" si="0"/>
        <v>427978.17927876679</v>
      </c>
      <c r="K18" s="103"/>
      <c r="L18" s="103"/>
    </row>
    <row r="19" spans="2:12">
      <c r="B19" s="111">
        <f>ROW()</f>
        <v>19</v>
      </c>
      <c r="C19" s="141">
        <v>30</v>
      </c>
      <c r="D19" s="142">
        <v>43220</v>
      </c>
      <c r="E19" s="143">
        <f ca="1">'Plant and Tax Data'!L50</f>
        <v>4408.4868429997587</v>
      </c>
      <c r="F19" s="147">
        <f ca="1">'Plant and Tax Data'!K51</f>
        <v>421395.6441296296</v>
      </c>
      <c r="G19" s="145">
        <f>H19-SUM(C$16:$C19)</f>
        <v>245</v>
      </c>
      <c r="H19" s="146">
        <f t="shared" si="2"/>
        <v>365</v>
      </c>
      <c r="I19" s="143">
        <f t="shared" ca="1" si="1"/>
        <v>2959.1213055751805</v>
      </c>
      <c r="J19" s="144">
        <f t="shared" ca="1" si="0"/>
        <v>425019.05797319161</v>
      </c>
      <c r="K19" s="103"/>
      <c r="L19" s="103"/>
    </row>
    <row r="20" spans="2:12">
      <c r="B20" s="111">
        <f>ROW()</f>
        <v>20</v>
      </c>
      <c r="C20" s="141">
        <v>31</v>
      </c>
      <c r="D20" s="142">
        <v>43251</v>
      </c>
      <c r="E20" s="143">
        <f ca="1">'Plant and Tax Data'!L51</f>
        <v>4408.4868429998169</v>
      </c>
      <c r="F20" s="147">
        <f ca="1">'Plant and Tax Data'!K52</f>
        <v>416987.15728662978</v>
      </c>
      <c r="G20" s="145">
        <f>H20-SUM(C$16:$C20)</f>
        <v>214</v>
      </c>
      <c r="H20" s="146">
        <f t="shared" si="2"/>
        <v>365</v>
      </c>
      <c r="I20" s="143">
        <f t="shared" ca="1" si="1"/>
        <v>2584.7018750738653</v>
      </c>
      <c r="J20" s="144">
        <f t="shared" ca="1" si="0"/>
        <v>422434.35609811771</v>
      </c>
      <c r="K20" s="103"/>
      <c r="L20" s="103"/>
    </row>
    <row r="21" spans="2:12">
      <c r="B21" s="111">
        <f>ROW()</f>
        <v>21</v>
      </c>
      <c r="C21" s="141">
        <v>30</v>
      </c>
      <c r="D21" s="142">
        <v>43281</v>
      </c>
      <c r="E21" s="143">
        <f ca="1">'Plant and Tax Data'!L52</f>
        <v>4408.4868429998169</v>
      </c>
      <c r="F21" s="147">
        <f ca="1">'Plant and Tax Data'!K53</f>
        <v>412578.67044363002</v>
      </c>
      <c r="G21" s="145">
        <f>H21-SUM(C$16:$C21)</f>
        <v>184</v>
      </c>
      <c r="H21" s="146">
        <f t="shared" si="2"/>
        <v>365</v>
      </c>
      <c r="I21" s="143">
        <f t="shared" ca="1" si="1"/>
        <v>2222.3604907177159</v>
      </c>
      <c r="J21" s="144">
        <f t="shared" ca="1" si="0"/>
        <v>420211.99560740002</v>
      </c>
      <c r="K21" s="103"/>
      <c r="L21" s="103"/>
    </row>
    <row r="22" spans="2:12">
      <c r="B22" s="111">
        <f>ROW()</f>
        <v>22</v>
      </c>
      <c r="C22" s="141">
        <v>31</v>
      </c>
      <c r="D22" s="142">
        <v>43312</v>
      </c>
      <c r="E22" s="143">
        <f ca="1">'Plant and Tax Data'!L53</f>
        <v>4408.4868429997587</v>
      </c>
      <c r="F22" s="147">
        <f ca="1">'Plant and Tax Data'!K54</f>
        <v>408170.18360063084</v>
      </c>
      <c r="G22" s="145">
        <f>H22-SUM(C$16:$C22)</f>
        <v>153</v>
      </c>
      <c r="H22" s="146">
        <f t="shared" si="2"/>
        <v>365</v>
      </c>
      <c r="I22" s="143">
        <f t="shared" ca="1" si="1"/>
        <v>1847.9410602163373</v>
      </c>
      <c r="J22" s="144">
        <f t="shared" ca="1" si="0"/>
        <v>418364.05454718368</v>
      </c>
      <c r="K22" s="103"/>
      <c r="L22" s="103"/>
    </row>
    <row r="23" spans="2:12">
      <c r="B23" s="111">
        <f>ROW()</f>
        <v>23</v>
      </c>
      <c r="C23" s="141">
        <v>31</v>
      </c>
      <c r="D23" s="142">
        <v>43343</v>
      </c>
      <c r="E23" s="143">
        <f ca="1">'Plant and Tax Data'!L54</f>
        <v>4408.4868429991766</v>
      </c>
      <c r="F23" s="147">
        <f ca="1">'Plant and Tax Data'!K55</f>
        <v>403761.69675763109</v>
      </c>
      <c r="G23" s="145">
        <f>H23-SUM(C$16:$C23)</f>
        <v>122</v>
      </c>
      <c r="H23" s="146">
        <f t="shared" si="2"/>
        <v>365</v>
      </c>
      <c r="I23" s="143">
        <f t="shared" ca="1" si="1"/>
        <v>1473.5216297147933</v>
      </c>
      <c r="J23" s="144">
        <f t="shared" ca="1" si="0"/>
        <v>416890.53291746887</v>
      </c>
      <c r="K23" s="103"/>
      <c r="L23" s="103"/>
    </row>
    <row r="24" spans="2:12">
      <c r="B24" s="111">
        <f>ROW()</f>
        <v>24</v>
      </c>
      <c r="C24" s="141">
        <v>30</v>
      </c>
      <c r="D24" s="142">
        <v>43373</v>
      </c>
      <c r="E24" s="143">
        <f ca="1">'Plant and Tax Data'!L55</f>
        <v>4408.4868429997587</v>
      </c>
      <c r="F24" s="147">
        <f ca="1">'Plant and Tax Data'!K56</f>
        <v>399353.20991463127</v>
      </c>
      <c r="G24" s="145">
        <f>H24-SUM(C$16:$C24)</f>
        <v>92</v>
      </c>
      <c r="H24" s="146">
        <f t="shared" si="2"/>
        <v>365</v>
      </c>
      <c r="I24" s="143">
        <f t="shared" ca="1" si="1"/>
        <v>1111.1802453588434</v>
      </c>
      <c r="J24" s="144">
        <f t="shared" ca="1" si="0"/>
        <v>415779.35267211002</v>
      </c>
      <c r="K24" s="103"/>
      <c r="L24" s="103"/>
    </row>
    <row r="25" spans="2:12">
      <c r="B25" s="111">
        <f>ROW()</f>
        <v>25</v>
      </c>
      <c r="C25" s="141">
        <v>31</v>
      </c>
      <c r="D25" s="142">
        <v>43404</v>
      </c>
      <c r="E25" s="143">
        <f ca="1">'Plant and Tax Data'!L56</f>
        <v>4408.4868429998169</v>
      </c>
      <c r="F25" s="147">
        <f ca="1">'Plant and Tax Data'!K57</f>
        <v>394944.72307163081</v>
      </c>
      <c r="G25" s="145">
        <f>H25-SUM(C$16:$C25)</f>
        <v>61</v>
      </c>
      <c r="H25" s="146">
        <f t="shared" si="2"/>
        <v>365</v>
      </c>
      <c r="I25" s="143">
        <f t="shared" ca="1" si="1"/>
        <v>736.76081485750365</v>
      </c>
      <c r="J25" s="144">
        <f t="shared" ca="1" si="0"/>
        <v>415042.59185725253</v>
      </c>
      <c r="K25" s="103"/>
      <c r="L25" s="103"/>
    </row>
    <row r="26" spans="2:12">
      <c r="B26" s="111">
        <f>ROW()</f>
        <v>26</v>
      </c>
      <c r="C26" s="141">
        <v>30</v>
      </c>
      <c r="D26" s="142">
        <v>43434</v>
      </c>
      <c r="E26" s="143">
        <f ca="1">'Plant and Tax Data'!L57</f>
        <v>4408.4868430004572</v>
      </c>
      <c r="F26" s="147">
        <f ca="1">'Plant and Tax Data'!K58</f>
        <v>390536.23622863105</v>
      </c>
      <c r="G26" s="145">
        <f>H26-SUM(C$16:$C26)</f>
        <v>31</v>
      </c>
      <c r="H26" s="146">
        <f t="shared" si="2"/>
        <v>365</v>
      </c>
      <c r="I26" s="143">
        <f t="shared" ca="1" si="1"/>
        <v>374.41943050140867</v>
      </c>
      <c r="J26" s="144">
        <f t="shared" ca="1" si="0"/>
        <v>414668.17242675112</v>
      </c>
      <c r="K26" s="103"/>
      <c r="L26" s="103"/>
    </row>
    <row r="27" spans="2:12">
      <c r="B27" s="111">
        <f>ROW()</f>
        <v>27</v>
      </c>
      <c r="C27" s="141">
        <v>31</v>
      </c>
      <c r="D27" s="142">
        <v>43465</v>
      </c>
      <c r="E27" s="143">
        <f ca="1">'Plant and Tax Data'!L58</f>
        <v>4408.4868429997587</v>
      </c>
      <c r="F27" s="147">
        <f ca="1">'Plant and Tax Data'!K59</f>
        <v>386127.74938563124</v>
      </c>
      <c r="G27" s="145">
        <f>H27-SUM(C$16:$C27)</f>
        <v>0</v>
      </c>
      <c r="H27" s="146">
        <f t="shared" si="2"/>
        <v>365</v>
      </c>
      <c r="I27" s="143">
        <f t="shared" ca="1" si="1"/>
        <v>0</v>
      </c>
      <c r="J27" s="144">
        <f t="shared" ca="1" si="0"/>
        <v>414668.17242675112</v>
      </c>
      <c r="K27" s="103"/>
      <c r="L27" s="103"/>
    </row>
    <row r="28" spans="2:12" ht="15" thickBot="1">
      <c r="B28" s="111">
        <f>ROW()</f>
        <v>28</v>
      </c>
      <c r="C28" s="148">
        <f>SUM(C16:C27)</f>
        <v>365</v>
      </c>
      <c r="D28" s="118"/>
      <c r="E28" s="149">
        <f ca="1">SUM(E16:E27)</f>
        <v>52901.842115996871</v>
      </c>
      <c r="F28" s="144"/>
      <c r="G28" s="117"/>
      <c r="H28" s="150"/>
      <c r="I28" s="149">
        <f ca="1">SUM(I16:I27)</f>
        <v>24361.419074877565</v>
      </c>
      <c r="J28" s="122"/>
      <c r="K28" s="103"/>
      <c r="L28" s="103"/>
    </row>
    <row r="29" spans="2:12" ht="15.6" thickTop="1" thickBot="1">
      <c r="B29" s="111">
        <f>ROW()</f>
        <v>29</v>
      </c>
      <c r="C29" s="117"/>
      <c r="D29" s="151"/>
      <c r="E29" s="152"/>
      <c r="F29" s="144"/>
      <c r="G29" s="117"/>
      <c r="H29" s="118"/>
      <c r="I29" s="153"/>
      <c r="J29" s="122"/>
      <c r="K29" s="103"/>
      <c r="L29" s="103"/>
    </row>
    <row r="30" spans="2:12" ht="15" thickBot="1">
      <c r="B30" s="111">
        <f>ROW()</f>
        <v>30</v>
      </c>
      <c r="C30" s="117" t="s">
        <v>115</v>
      </c>
      <c r="D30" s="118"/>
      <c r="E30" s="143"/>
      <c r="F30" s="154">
        <f ca="1">(F15+F27+SUM(F16:F26)*2)/24</f>
        <v>412578.67044363008</v>
      </c>
      <c r="G30" s="117"/>
      <c r="H30" s="118"/>
      <c r="I30" s="118"/>
      <c r="J30" s="155">
        <f ca="1">(J15+J27+SUM(J16:J26)*2)/24</f>
        <v>422461.02845002169</v>
      </c>
      <c r="K30" s="103"/>
      <c r="L30" s="103"/>
    </row>
    <row r="31" spans="2:12" ht="15" thickTop="1">
      <c r="B31" s="134">
        <f>ROW()</f>
        <v>31</v>
      </c>
      <c r="C31" s="156"/>
      <c r="D31" s="157"/>
      <c r="E31" s="158"/>
      <c r="F31" s="159"/>
      <c r="G31" s="156"/>
      <c r="H31" s="157"/>
      <c r="I31" s="157"/>
      <c r="J31" s="160"/>
    </row>
    <row r="32" spans="2:12">
      <c r="B32" s="103"/>
      <c r="C32" s="103"/>
      <c r="D32" s="103"/>
      <c r="E32" s="103"/>
      <c r="F32" s="103"/>
      <c r="G32" s="103"/>
      <c r="H32" s="103" t="s">
        <v>118</v>
      </c>
      <c r="I32" s="191">
        <f ca="1">'Summary Data Electric &amp; Gas'!E6</f>
        <v>0.67179999999999995</v>
      </c>
      <c r="J32" s="186">
        <f ca="1">J30*I32</f>
        <v>283809.31891272456</v>
      </c>
    </row>
    <row r="33" spans="8:10">
      <c r="H33" s="105" t="s">
        <v>119</v>
      </c>
      <c r="I33" s="192">
        <f ca="1">'Summary Data Electric &amp; Gas'!F6</f>
        <v>0.32819999999999999</v>
      </c>
      <c r="J33" s="187">
        <f ca="1">J30*I33</f>
        <v>138651.70953729711</v>
      </c>
    </row>
    <row r="34" spans="8:10">
      <c r="J34" s="187">
        <f ca="1">J32+J33</f>
        <v>422461.02845002164</v>
      </c>
    </row>
  </sheetData>
  <pageMargins left="0.5" right="0.5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workbookViewId="0">
      <pane xSplit="1" ySplit="18" topLeftCell="B19" activePane="bottomRight" state="frozen"/>
      <selection pane="topRight" activeCell="B1" sqref="B1"/>
      <selection pane="bottomLeft" activeCell="A15" sqref="A15"/>
      <selection pane="bottomRight" activeCell="C3" sqref="C3"/>
    </sheetView>
  </sheetViews>
  <sheetFormatPr defaultColWidth="8.88671875" defaultRowHeight="13.2" outlineLevelRow="1"/>
  <cols>
    <col min="1" max="1" width="21" style="57" customWidth="1"/>
    <col min="2" max="2" width="11.44140625" style="57" bestFit="1" customWidth="1"/>
    <col min="3" max="3" width="11.6640625" style="57" customWidth="1"/>
    <col min="4" max="4" width="11.33203125" style="57" customWidth="1"/>
    <col min="5" max="5" width="13.109375" style="57" customWidth="1"/>
    <col min="6" max="7" width="12.109375" style="57" bestFit="1" customWidth="1"/>
    <col min="8" max="8" width="11.33203125" style="57" customWidth="1"/>
    <col min="9" max="9" width="11.88671875" style="57" customWidth="1"/>
    <col min="10" max="10" width="11.44140625" style="57" customWidth="1"/>
    <col min="11" max="11" width="11.109375" style="57" bestFit="1" customWidth="1"/>
    <col min="12" max="12" width="11" style="57" customWidth="1"/>
    <col min="13" max="14" width="7.33203125" style="57" bestFit="1" customWidth="1"/>
    <col min="15" max="15" width="8.88671875" style="57"/>
    <col min="16" max="16" width="10.6640625" style="57" customWidth="1"/>
    <col min="17" max="20" width="8.88671875" style="57"/>
    <col min="21" max="21" width="9.33203125" style="57" bestFit="1" customWidth="1"/>
    <col min="22" max="16384" width="8.88671875" style="57"/>
  </cols>
  <sheetData>
    <row r="1" spans="1:21" s="44" customFormat="1">
      <c r="A1" s="39" t="s">
        <v>183</v>
      </c>
      <c r="B1" s="40"/>
      <c r="C1" s="40"/>
      <c r="D1" s="40"/>
      <c r="E1" s="40"/>
      <c r="F1"/>
      <c r="G1"/>
      <c r="H1"/>
      <c r="I1"/>
      <c r="J1" s="40"/>
      <c r="K1" s="40"/>
      <c r="L1" s="41"/>
      <c r="M1" s="42"/>
      <c r="N1" s="41"/>
      <c r="O1" s="40"/>
      <c r="P1" s="40"/>
      <c r="Q1" s="40"/>
      <c r="R1" s="40"/>
      <c r="S1" s="41"/>
      <c r="T1" s="43"/>
      <c r="U1" s="43"/>
    </row>
    <row r="2" spans="1:21" s="44" customFormat="1">
      <c r="A2" s="45"/>
      <c r="B2" s="43"/>
      <c r="C2" s="46" t="s">
        <v>26</v>
      </c>
      <c r="D2" s="47" t="s">
        <v>27</v>
      </c>
      <c r="E2" s="43"/>
      <c r="F2" s="40"/>
      <c r="G2" s="48"/>
      <c r="H2" s="49"/>
      <c r="I2" s="40"/>
      <c r="J2" s="40"/>
      <c r="K2" s="40"/>
      <c r="L2" s="50"/>
      <c r="M2" s="42"/>
      <c r="N2" s="41"/>
      <c r="O2" s="43"/>
      <c r="P2" s="43"/>
      <c r="Q2" s="40"/>
      <c r="R2" s="40"/>
      <c r="S2" s="40"/>
      <c r="T2" s="43"/>
      <c r="U2" s="43"/>
    </row>
    <row r="3" spans="1:21" s="44" customFormat="1">
      <c r="A3" s="51" t="s">
        <v>126</v>
      </c>
      <c r="B3" s="43"/>
      <c r="C3" s="275">
        <f>SUM('South King Plant'!B12:B12)</f>
        <v>11816523</v>
      </c>
      <c r="D3" s="276">
        <f>+C3</f>
        <v>11816523</v>
      </c>
      <c r="E3" s="52"/>
      <c r="F3" s="40"/>
      <c r="G3" s="53"/>
      <c r="H3" s="43"/>
      <c r="I3" s="43"/>
      <c r="J3" s="54"/>
      <c r="K3" s="54"/>
      <c r="L3" s="50"/>
      <c r="M3" s="42"/>
      <c r="N3" s="48"/>
      <c r="O3" s="43"/>
      <c r="P3" s="43"/>
      <c r="Q3" s="40"/>
      <c r="R3" s="40"/>
      <c r="S3" s="40"/>
      <c r="T3" s="43"/>
      <c r="U3" s="43"/>
    </row>
    <row r="4" spans="1:21" s="44" customFormat="1" ht="12.75" customHeight="1">
      <c r="A4" s="5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21" s="44" customFormat="1">
      <c r="A5" s="95" t="s">
        <v>177</v>
      </c>
      <c r="B5" s="96">
        <v>2016</v>
      </c>
      <c r="C5" s="96">
        <f>+B5+1</f>
        <v>2017</v>
      </c>
      <c r="D5" s="96">
        <f t="shared" ref="D5:E5" si="0">+C5+1</f>
        <v>2018</v>
      </c>
      <c r="E5" s="96">
        <f t="shared" si="0"/>
        <v>2019</v>
      </c>
      <c r="F5" s="96">
        <f>+E5+1</f>
        <v>2020</v>
      </c>
      <c r="G5" s="96">
        <f t="shared" ref="G5:L5" si="1">+F5+1</f>
        <v>2021</v>
      </c>
      <c r="H5" s="96">
        <f t="shared" si="1"/>
        <v>2022</v>
      </c>
      <c r="I5" s="96">
        <f t="shared" si="1"/>
        <v>2023</v>
      </c>
      <c r="J5" s="96">
        <f t="shared" si="1"/>
        <v>2024</v>
      </c>
      <c r="K5" s="96">
        <f t="shared" si="1"/>
        <v>2025</v>
      </c>
      <c r="L5" s="96">
        <f t="shared" si="1"/>
        <v>2026</v>
      </c>
    </row>
    <row r="6" spans="1:21" s="44" customFormat="1">
      <c r="A6" s="97" t="s">
        <v>195</v>
      </c>
      <c r="B6" s="98">
        <f>'Tax Depreciation Rates'!B7</f>
        <v>1.2840000000000001E-2</v>
      </c>
      <c r="C6" s="98">
        <f>'Tax Depreciation Rates'!B8</f>
        <v>2.564E-2</v>
      </c>
      <c r="D6" s="98">
        <f>'Tax Depreciation Rates'!B9</f>
        <v>2.564E-2</v>
      </c>
      <c r="E6" s="98">
        <f>'Tax Depreciation Rates'!B10</f>
        <v>2.564E-2</v>
      </c>
      <c r="F6" s="98">
        <f>'Tax Depreciation Rates'!B11</f>
        <v>2.564E-2</v>
      </c>
      <c r="G6" s="98">
        <f>'Tax Depreciation Rates'!B12</f>
        <v>2.564E-2</v>
      </c>
      <c r="H6" s="98">
        <f>'Tax Depreciation Rates'!B13</f>
        <v>2.564E-2</v>
      </c>
      <c r="I6" s="98">
        <f>'Tax Depreciation Rates'!B14</f>
        <v>2.564E-2</v>
      </c>
      <c r="J6" s="98">
        <f>'Tax Depreciation Rates'!B15</f>
        <v>2.564E-2</v>
      </c>
      <c r="K6" s="98">
        <f>'Tax Depreciation Rates'!B16</f>
        <v>2.564E-2</v>
      </c>
      <c r="L6" s="98">
        <f>'Tax Depreciation Rates'!B17</f>
        <v>2.564E-2</v>
      </c>
    </row>
    <row r="7" spans="1:21" s="44" customFormat="1" ht="3" customHeight="1" thickBot="1">
      <c r="A7" s="56"/>
      <c r="B7" s="161"/>
      <c r="C7" s="161"/>
      <c r="D7" s="161"/>
      <c r="E7" s="161"/>
      <c r="F7" s="161"/>
      <c r="G7" s="161"/>
      <c r="H7" s="99"/>
      <c r="I7" s="99"/>
      <c r="J7" s="99"/>
      <c r="K7"/>
      <c r="L7"/>
      <c r="M7"/>
      <c r="N7"/>
      <c r="O7" s="99"/>
      <c r="P7" s="99"/>
    </row>
    <row r="8" spans="1:21" s="44" customFormat="1" hidden="1" outlineLevel="1">
      <c r="A8" s="56"/>
      <c r="B8" s="96">
        <f>+L5+1</f>
        <v>2027</v>
      </c>
      <c r="C8" s="96">
        <f t="shared" ref="C8:L8" si="2">+B8+1</f>
        <v>2028</v>
      </c>
      <c r="D8" s="96">
        <f t="shared" si="2"/>
        <v>2029</v>
      </c>
      <c r="E8" s="96">
        <f t="shared" si="2"/>
        <v>2030</v>
      </c>
      <c r="F8" s="96">
        <f t="shared" si="2"/>
        <v>2031</v>
      </c>
      <c r="G8" s="96">
        <f t="shared" si="2"/>
        <v>2032</v>
      </c>
      <c r="H8" s="96">
        <f t="shared" si="2"/>
        <v>2033</v>
      </c>
      <c r="I8" s="96">
        <f t="shared" si="2"/>
        <v>2034</v>
      </c>
      <c r="J8" s="96">
        <f t="shared" si="2"/>
        <v>2035</v>
      </c>
      <c r="K8" s="96">
        <f t="shared" si="2"/>
        <v>2036</v>
      </c>
      <c r="L8" s="96">
        <f t="shared" si="2"/>
        <v>2037</v>
      </c>
      <c r="M8"/>
      <c r="N8"/>
      <c r="O8"/>
      <c r="P8"/>
    </row>
    <row r="9" spans="1:21" s="44" customFormat="1" hidden="1" outlineLevel="1">
      <c r="A9" s="56"/>
      <c r="B9" s="98">
        <f>'Tax Depreciation Rates'!B18</f>
        <v>2.564E-2</v>
      </c>
      <c r="C9" s="98">
        <f>'Tax Depreciation Rates'!B19</f>
        <v>2.564E-2</v>
      </c>
      <c r="D9" s="98">
        <f>'Tax Depreciation Rates'!B20</f>
        <v>2.564E-2</v>
      </c>
      <c r="E9" s="98">
        <f>'Tax Depreciation Rates'!B21</f>
        <v>2.564E-2</v>
      </c>
      <c r="F9" s="98">
        <f>'Tax Depreciation Rates'!B22</f>
        <v>2.564E-2</v>
      </c>
      <c r="G9" s="98">
        <f>'Tax Depreciation Rates'!B23</f>
        <v>2.564E-2</v>
      </c>
      <c r="H9" s="98">
        <f>'Tax Depreciation Rates'!B24</f>
        <v>2.564E-2</v>
      </c>
      <c r="I9" s="98">
        <f>'Tax Depreciation Rates'!B25</f>
        <v>2.564E-2</v>
      </c>
      <c r="J9" s="98">
        <f>'Tax Depreciation Rates'!B26</f>
        <v>2.564E-2</v>
      </c>
      <c r="K9" s="98">
        <f>'Tax Depreciation Rates'!B27</f>
        <v>2.564E-2</v>
      </c>
      <c r="L9" s="100">
        <f>'Tax Depreciation Rates'!B28</f>
        <v>2.564E-2</v>
      </c>
      <c r="M9"/>
      <c r="N9"/>
      <c r="O9" s="101"/>
      <c r="P9"/>
    </row>
    <row r="10" spans="1:21" s="44" customFormat="1" hidden="1" outlineLevel="1">
      <c r="A10" s="56"/>
      <c r="B10" s="96">
        <f>L8+1</f>
        <v>2038</v>
      </c>
      <c r="C10" s="96">
        <f t="shared" ref="C10" si="3">+B10+1</f>
        <v>2039</v>
      </c>
      <c r="D10" s="96">
        <f t="shared" ref="D10" si="4">+C10+1</f>
        <v>2040</v>
      </c>
      <c r="E10" s="96">
        <f t="shared" ref="E10" si="5">+D10+1</f>
        <v>2041</v>
      </c>
      <c r="F10" s="96">
        <f t="shared" ref="F10" si="6">+E10+1</f>
        <v>2042</v>
      </c>
      <c r="G10" s="96">
        <f t="shared" ref="G10" si="7">+F10+1</f>
        <v>2043</v>
      </c>
      <c r="H10" s="96">
        <f t="shared" ref="H10" si="8">+G10+1</f>
        <v>2044</v>
      </c>
      <c r="I10" s="96">
        <f t="shared" ref="I10" si="9">+H10+1</f>
        <v>2045</v>
      </c>
      <c r="J10" s="96">
        <f t="shared" ref="J10" si="10">+I10+1</f>
        <v>2046</v>
      </c>
      <c r="K10" s="96">
        <f t="shared" ref="K10" si="11">+J10+1</f>
        <v>2047</v>
      </c>
      <c r="L10" s="96">
        <f t="shared" ref="L10" si="12">+K10+1</f>
        <v>2048</v>
      </c>
      <c r="M10"/>
      <c r="N10"/>
      <c r="O10" s="101"/>
      <c r="P10"/>
    </row>
    <row r="11" spans="1:21" s="44" customFormat="1" hidden="1" outlineLevel="1">
      <c r="A11" s="56"/>
      <c r="B11" s="98">
        <f>'Tax Depreciation Rates'!B29</f>
        <v>2.564E-2</v>
      </c>
      <c r="C11" s="98">
        <f>'Tax Depreciation Rates'!B30</f>
        <v>2.564E-2</v>
      </c>
      <c r="D11" s="98">
        <f>'Tax Depreciation Rates'!B31</f>
        <v>2.564E-2</v>
      </c>
      <c r="E11" s="98">
        <f>'Tax Depreciation Rates'!B32</f>
        <v>2.564E-2</v>
      </c>
      <c r="F11" s="98">
        <f>'Tax Depreciation Rates'!B33</f>
        <v>2.564E-2</v>
      </c>
      <c r="G11" s="98">
        <f>'Tax Depreciation Rates'!B34</f>
        <v>2.564E-2</v>
      </c>
      <c r="H11" s="98">
        <f>'Tax Depreciation Rates'!B35</f>
        <v>2.564E-2</v>
      </c>
      <c r="I11" s="98">
        <f>'Tax Depreciation Rates'!B36</f>
        <v>2.564E-2</v>
      </c>
      <c r="J11" s="98">
        <f>'Tax Depreciation Rates'!B37</f>
        <v>2.564E-2</v>
      </c>
      <c r="K11" s="98">
        <f>'Tax Depreciation Rates'!B38</f>
        <v>2.564E-2</v>
      </c>
      <c r="L11" s="100">
        <f>'Tax Depreciation Rates'!B39</f>
        <v>2.564E-2</v>
      </c>
      <c r="M11"/>
      <c r="N11"/>
      <c r="O11" s="101"/>
      <c r="P11"/>
    </row>
    <row r="12" spans="1:21" s="44" customFormat="1" hidden="1" outlineLevel="1">
      <c r="A12" s="56"/>
      <c r="B12" s="96">
        <f>L10+1</f>
        <v>2049</v>
      </c>
      <c r="C12" s="96">
        <f t="shared" ref="C12" si="13">+B12+1</f>
        <v>2050</v>
      </c>
      <c r="D12" s="96">
        <f t="shared" ref="D12" si="14">+C12+1</f>
        <v>2051</v>
      </c>
      <c r="E12" s="96">
        <f t="shared" ref="E12" si="15">+D12+1</f>
        <v>2052</v>
      </c>
      <c r="F12" s="96">
        <f t="shared" ref="F12" si="16">+E12+1</f>
        <v>2053</v>
      </c>
      <c r="G12" s="96">
        <f t="shared" ref="G12" si="17">+F12+1</f>
        <v>2054</v>
      </c>
      <c r="H12" s="96">
        <f t="shared" ref="H12" si="18">+G12+1</f>
        <v>2055</v>
      </c>
      <c r="I12" s="96" t="s">
        <v>0</v>
      </c>
      <c r="J12" s="96" t="s">
        <v>195</v>
      </c>
      <c r="K12" s="96" t="s">
        <v>195</v>
      </c>
      <c r="L12" s="96" t="s">
        <v>195</v>
      </c>
      <c r="M12"/>
      <c r="N12"/>
      <c r="O12" s="101"/>
      <c r="P12"/>
    </row>
    <row r="13" spans="1:21" s="44" customFormat="1" ht="13.8" hidden="1" outlineLevel="1" thickBot="1">
      <c r="A13" s="56"/>
      <c r="B13" s="98">
        <f>'Tax Depreciation Rates'!B40</f>
        <v>2.564E-2</v>
      </c>
      <c r="C13" s="98">
        <f>'Tax Depreciation Rates'!B41</f>
        <v>2.564E-2</v>
      </c>
      <c r="D13" s="98">
        <f>'Tax Depreciation Rates'!B42</f>
        <v>2.564E-2</v>
      </c>
      <c r="E13" s="98">
        <f>'Tax Depreciation Rates'!B43</f>
        <v>2.564E-2</v>
      </c>
      <c r="F13" s="98">
        <f>'Tax Depreciation Rates'!B44</f>
        <v>2.564E-2</v>
      </c>
      <c r="G13" s="98">
        <f>'Tax Depreciation Rates'!B45</f>
        <v>2.564E-2</v>
      </c>
      <c r="H13" s="98">
        <f>'Tax Depreciation Rates'!B46</f>
        <v>1.2840000000000001E-2</v>
      </c>
      <c r="I13" s="98">
        <f>SUM(B6:L6)+SUM(B9:L9)+SUM(B11:L11)+SUM(B13:H13)</f>
        <v>1</v>
      </c>
      <c r="J13" s="98" t="s">
        <v>195</v>
      </c>
      <c r="K13" s="98" t="s">
        <v>195</v>
      </c>
      <c r="L13" s="100" t="s">
        <v>195</v>
      </c>
      <c r="M13"/>
      <c r="N13"/>
      <c r="O13" s="101"/>
      <c r="P13"/>
    </row>
    <row r="14" spans="1:21" ht="13.8" collapsed="1" thickBot="1">
      <c r="A14" s="58" t="s">
        <v>28</v>
      </c>
      <c r="B14" s="59" t="s">
        <v>29</v>
      </c>
      <c r="C14" s="60"/>
      <c r="D14" s="59" t="s">
        <v>1</v>
      </c>
      <c r="E14" s="188"/>
      <c r="F14" s="59" t="s">
        <v>12</v>
      </c>
      <c r="G14" s="60"/>
      <c r="H14" s="59" t="s">
        <v>30</v>
      </c>
      <c r="I14" s="60"/>
      <c r="J14" s="61" t="s">
        <v>31</v>
      </c>
      <c r="K14" s="61" t="s">
        <v>32</v>
      </c>
      <c r="L14" s="61" t="s">
        <v>33</v>
      </c>
    </row>
    <row r="15" spans="1:21" ht="14.4" thickTop="1" thickBot="1">
      <c r="A15" s="62"/>
      <c r="B15" s="63"/>
      <c r="C15" s="64"/>
      <c r="D15" s="63"/>
      <c r="E15" s="306">
        <f ca="1">'Common Depr Rates'!I12</f>
        <v>1.2848748264492093E-2</v>
      </c>
      <c r="F15" s="189"/>
      <c r="G15" s="64"/>
      <c r="H15" s="65"/>
      <c r="I15" s="66"/>
      <c r="J15" s="67"/>
      <c r="K15" s="67"/>
      <c r="L15" s="67" t="s">
        <v>34</v>
      </c>
    </row>
    <row r="16" spans="1:21" ht="13.8" thickTop="1">
      <c r="A16" s="68"/>
      <c r="B16" s="69" t="s">
        <v>35</v>
      </c>
      <c r="C16" s="70" t="s">
        <v>36</v>
      </c>
      <c r="D16" s="69" t="s">
        <v>37</v>
      </c>
      <c r="E16" s="70" t="s">
        <v>38</v>
      </c>
      <c r="F16" s="65" t="s">
        <v>35</v>
      </c>
      <c r="G16" s="66" t="s">
        <v>36</v>
      </c>
      <c r="H16" s="65" t="s">
        <v>35</v>
      </c>
      <c r="I16" s="66" t="s">
        <v>39</v>
      </c>
      <c r="J16" s="71" t="s">
        <v>40</v>
      </c>
      <c r="K16" s="72">
        <v>0.35</v>
      </c>
      <c r="L16" s="67" t="s">
        <v>41</v>
      </c>
    </row>
    <row r="17" spans="1:20">
      <c r="A17" s="68"/>
      <c r="B17" s="69"/>
      <c r="C17" s="70"/>
      <c r="D17" s="69" t="s">
        <v>42</v>
      </c>
      <c r="E17" s="66" t="s">
        <v>43</v>
      </c>
      <c r="F17" s="65" t="s">
        <v>44</v>
      </c>
      <c r="G17" s="66" t="s">
        <v>45</v>
      </c>
      <c r="H17" s="65"/>
      <c r="I17" s="66"/>
      <c r="J17" s="71"/>
      <c r="K17" s="72" t="s">
        <v>46</v>
      </c>
      <c r="L17" s="67" t="s">
        <v>47</v>
      </c>
    </row>
    <row r="18" spans="1:20">
      <c r="A18" s="73"/>
      <c r="B18" s="74" t="s">
        <v>48</v>
      </c>
      <c r="C18" s="75" t="s">
        <v>49</v>
      </c>
      <c r="D18" s="74"/>
      <c r="E18" s="75" t="s">
        <v>50</v>
      </c>
      <c r="F18" s="76" t="s">
        <v>51</v>
      </c>
      <c r="G18" s="77" t="s">
        <v>52</v>
      </c>
      <c r="H18" s="76" t="s">
        <v>53</v>
      </c>
      <c r="I18" s="77" t="s">
        <v>54</v>
      </c>
      <c r="J18" s="78" t="s">
        <v>55</v>
      </c>
      <c r="K18" s="79" t="s">
        <v>56</v>
      </c>
      <c r="L18" s="80" t="s">
        <v>57</v>
      </c>
    </row>
    <row r="19" spans="1:20" hidden="1"/>
    <row r="20" spans="1:20" hidden="1" outlineLevel="1">
      <c r="A20" s="178">
        <v>42643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</row>
    <row r="21" spans="1:20" hidden="1" outlineLevel="1">
      <c r="A21" s="178">
        <v>42674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</row>
    <row r="22" spans="1:20" hidden="1" outlineLevel="1">
      <c r="A22" s="178">
        <v>42338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</row>
    <row r="23" spans="1:20" hidden="1" outlineLevel="1">
      <c r="A23" s="178">
        <v>42369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</row>
    <row r="24" spans="1:20" hidden="1" outlineLevel="1">
      <c r="A24" s="178">
        <v>42400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</row>
    <row r="25" spans="1:20" hidden="1" outlineLevel="1">
      <c r="A25" s="178">
        <v>42429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</row>
    <row r="26" spans="1:20" hidden="1" outlineLevel="1">
      <c r="A26" s="178">
        <v>42460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</row>
    <row r="27" spans="1:20" hidden="1" outlineLevel="1">
      <c r="A27" s="178">
        <v>42490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</row>
    <row r="28" spans="1:20" hidden="1" outlineLevel="1">
      <c r="A28" s="178">
        <v>42521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</row>
    <row r="29" spans="1:20" hidden="1" outlineLevel="1">
      <c r="A29" s="178">
        <v>42551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</row>
    <row r="30" spans="1:20" hidden="1" outlineLevel="1">
      <c r="A30" s="178">
        <v>42582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</row>
    <row r="31" spans="1:20" s="55" customFormat="1" outlineLevel="1">
      <c r="A31" s="81">
        <v>42613</v>
      </c>
      <c r="B31" s="88">
        <f>C3</f>
        <v>11816523</v>
      </c>
      <c r="C31" s="88">
        <f>'South King Plant'!B7</f>
        <v>11798069</v>
      </c>
      <c r="D31" s="82">
        <f>B31*$B$6/5</f>
        <v>30344.831064000005</v>
      </c>
      <c r="E31" s="82">
        <f>'South King Plant'!G14/2</f>
        <v>25947.115087499998</v>
      </c>
      <c r="F31" s="82">
        <f t="shared" ref="F31:G48" si="19">F30-D31</f>
        <v>-30344.831064000005</v>
      </c>
      <c r="G31" s="88">
        <f>'South King Plant'!C8</f>
        <v>25947.115087499998</v>
      </c>
      <c r="H31" s="82">
        <f t="shared" ref="H31:I72" si="20">B31+F31</f>
        <v>11786178.168935999</v>
      </c>
      <c r="I31" s="82">
        <f t="shared" si="20"/>
        <v>11824016.1150875</v>
      </c>
      <c r="J31" s="82">
        <f t="shared" ref="J31:J69" si="21">I31-H31</f>
        <v>37837.946151500568</v>
      </c>
      <c r="K31" s="82">
        <f t="shared" ref="K31:K88" si="22">-J31*$K$16</f>
        <v>-13243.281153025198</v>
      </c>
      <c r="L31" s="83">
        <f>-K31+K30</f>
        <v>13243.281153025198</v>
      </c>
    </row>
    <row r="32" spans="1:20" s="55" customFormat="1">
      <c r="A32" s="81" t="s">
        <v>65</v>
      </c>
      <c r="B32" s="82">
        <f>C3</f>
        <v>11816523</v>
      </c>
      <c r="C32" s="82">
        <f>D3</f>
        <v>11816523</v>
      </c>
      <c r="D32" s="82">
        <f t="shared" ref="D32:D35" si="23">B32*$B$6/5</f>
        <v>30344.831064000005</v>
      </c>
      <c r="E32" s="82">
        <f>'South King Plant'!G14</f>
        <v>51894.230174999997</v>
      </c>
      <c r="F32" s="82">
        <f t="shared" si="19"/>
        <v>-60689.662128000011</v>
      </c>
      <c r="G32" s="82">
        <f>'South King Plant'!C15</f>
        <v>-1519285.6547375</v>
      </c>
      <c r="H32" s="82">
        <f t="shared" si="20"/>
        <v>11755833.337872</v>
      </c>
      <c r="I32" s="82">
        <f t="shared" si="20"/>
        <v>10297237.3452625</v>
      </c>
      <c r="J32" s="82">
        <f t="shared" si="21"/>
        <v>-1458595.9926095009</v>
      </c>
      <c r="K32" s="82">
        <f t="shared" si="22"/>
        <v>510508.59741332527</v>
      </c>
      <c r="L32" s="83">
        <f>-K32+K31</f>
        <v>-523751.8785663505</v>
      </c>
      <c r="M32" s="84"/>
      <c r="N32" s="84"/>
      <c r="O32" s="84"/>
      <c r="P32" s="84"/>
      <c r="Q32" s="84"/>
      <c r="R32" s="84"/>
      <c r="S32" s="84"/>
      <c r="T32" s="84"/>
    </row>
    <row r="33" spans="1:20" s="55" customFormat="1">
      <c r="A33" s="81">
        <v>42674</v>
      </c>
      <c r="B33" s="82">
        <f>B32</f>
        <v>11816523</v>
      </c>
      <c r="C33" s="82">
        <f>C32</f>
        <v>11816523</v>
      </c>
      <c r="D33" s="82">
        <f t="shared" si="23"/>
        <v>30344.831064000005</v>
      </c>
      <c r="E33" s="82">
        <f ca="1">C33*E$15/12</f>
        <v>12652.294115715076</v>
      </c>
      <c r="F33" s="82">
        <f t="shared" si="19"/>
        <v>-91034.493192000024</v>
      </c>
      <c r="G33" s="82">
        <f t="shared" ca="1" si="19"/>
        <v>-1531937.948853215</v>
      </c>
      <c r="H33" s="82">
        <f t="shared" si="20"/>
        <v>11725488.506808</v>
      </c>
      <c r="I33" s="82">
        <f t="shared" ca="1" si="20"/>
        <v>10284585.051146785</v>
      </c>
      <c r="J33" s="82">
        <f t="shared" ca="1" si="21"/>
        <v>-1440903.4556612149</v>
      </c>
      <c r="K33" s="82">
        <f t="shared" ca="1" si="22"/>
        <v>504316.20948142518</v>
      </c>
      <c r="L33" s="83">
        <f ca="1">-K33+K32</f>
        <v>6192.3879319000989</v>
      </c>
      <c r="M33" s="85"/>
      <c r="N33" s="84"/>
      <c r="O33" s="84"/>
      <c r="P33" s="84"/>
      <c r="Q33" s="84"/>
      <c r="R33" s="84"/>
      <c r="S33" s="84"/>
      <c r="T33" s="84"/>
    </row>
    <row r="34" spans="1:20" s="55" customFormat="1">
      <c r="A34" s="81">
        <v>42704</v>
      </c>
      <c r="B34" s="85">
        <f>+B33</f>
        <v>11816523</v>
      </c>
      <c r="C34" s="82">
        <f t="shared" ref="B34:C49" si="24">C33</f>
        <v>11816523</v>
      </c>
      <c r="D34" s="82">
        <f t="shared" si="23"/>
        <v>30344.831064000005</v>
      </c>
      <c r="E34" s="82">
        <f t="shared" ref="E34:E71" ca="1" si="25">C34*E$15/12</f>
        <v>12652.294115715076</v>
      </c>
      <c r="F34" s="82">
        <f t="shared" si="19"/>
        <v>-121379.32425600002</v>
      </c>
      <c r="G34" s="82">
        <f t="shared" ca="1" si="19"/>
        <v>-1544590.2429689299</v>
      </c>
      <c r="H34" s="82">
        <f t="shared" si="20"/>
        <v>11695143.675744001</v>
      </c>
      <c r="I34" s="82">
        <f t="shared" ca="1" si="20"/>
        <v>10271932.75703107</v>
      </c>
      <c r="J34" s="82">
        <f t="shared" ca="1" si="21"/>
        <v>-1423210.9187129308</v>
      </c>
      <c r="K34" s="82">
        <f t="shared" ca="1" si="22"/>
        <v>498123.82154952572</v>
      </c>
      <c r="L34" s="83">
        <f ca="1">-K34+K33</f>
        <v>6192.3879318994586</v>
      </c>
      <c r="M34" s="85"/>
      <c r="N34" s="84"/>
      <c r="O34" s="84"/>
      <c r="P34" s="84"/>
      <c r="Q34" s="84"/>
      <c r="R34" s="84"/>
      <c r="S34" s="84"/>
      <c r="T34" s="84"/>
    </row>
    <row r="35" spans="1:20" s="55" customFormat="1">
      <c r="A35" s="81">
        <v>42735</v>
      </c>
      <c r="B35" s="85">
        <f t="shared" si="24"/>
        <v>11816523</v>
      </c>
      <c r="C35" s="82">
        <f t="shared" si="24"/>
        <v>11816523</v>
      </c>
      <c r="D35" s="82">
        <f t="shared" si="23"/>
        <v>30344.831064000005</v>
      </c>
      <c r="E35" s="85">
        <f t="shared" ca="1" si="25"/>
        <v>12652.294115715076</v>
      </c>
      <c r="F35" s="82">
        <f t="shared" si="19"/>
        <v>-151724.15532000002</v>
      </c>
      <c r="G35" s="85">
        <f t="shared" ca="1" si="19"/>
        <v>-1557242.5370846449</v>
      </c>
      <c r="H35" s="85">
        <f t="shared" si="20"/>
        <v>11664798.84468</v>
      </c>
      <c r="I35" s="82">
        <f t="shared" ca="1" si="20"/>
        <v>10259280.462915355</v>
      </c>
      <c r="J35" s="85">
        <f t="shared" ca="1" si="21"/>
        <v>-1405518.3817646448</v>
      </c>
      <c r="K35" s="82">
        <f t="shared" ca="1" si="22"/>
        <v>491931.43361762562</v>
      </c>
      <c r="L35" s="86">
        <f ca="1">-K35+K34</f>
        <v>6192.3879319000989</v>
      </c>
      <c r="M35" s="85"/>
      <c r="N35" s="84"/>
      <c r="O35" s="84"/>
      <c r="P35" s="84"/>
      <c r="Q35" s="84"/>
      <c r="R35" s="84"/>
      <c r="S35" s="84"/>
      <c r="T35" s="84"/>
    </row>
    <row r="36" spans="1:20" s="55" customFormat="1">
      <c r="A36" s="81">
        <v>42766</v>
      </c>
      <c r="B36" s="82">
        <f t="shared" si="24"/>
        <v>11816523</v>
      </c>
      <c r="C36" s="82">
        <f t="shared" si="24"/>
        <v>11816523</v>
      </c>
      <c r="D36" s="82">
        <f>B36*$C$6/12</f>
        <v>25247.970809999999</v>
      </c>
      <c r="E36" s="82">
        <f t="shared" ca="1" si="25"/>
        <v>12652.294115715076</v>
      </c>
      <c r="F36" s="82">
        <f t="shared" si="19"/>
        <v>-176972.12613000002</v>
      </c>
      <c r="G36" s="82">
        <f t="shared" ca="1" si="19"/>
        <v>-1569894.8312003599</v>
      </c>
      <c r="H36" s="82">
        <f t="shared" si="20"/>
        <v>11639550.87387</v>
      </c>
      <c r="I36" s="82">
        <f ca="1">C36+G36</f>
        <v>10246628.168799641</v>
      </c>
      <c r="J36" s="82">
        <f t="shared" ca="1" si="21"/>
        <v>-1392922.7050703596</v>
      </c>
      <c r="K36" s="82">
        <f t="shared" ca="1" si="22"/>
        <v>487522.94677462586</v>
      </c>
      <c r="L36" s="83">
        <f t="shared" ref="L36:L88" ca="1" si="26">-K36+K35</f>
        <v>4408.4868429997587</v>
      </c>
      <c r="M36" s="85"/>
      <c r="N36" s="84"/>
      <c r="O36" s="84"/>
      <c r="P36" s="84"/>
      <c r="Q36" s="84"/>
      <c r="R36" s="84"/>
      <c r="S36" s="84"/>
      <c r="T36" s="84"/>
    </row>
    <row r="37" spans="1:20" s="55" customFormat="1">
      <c r="A37" s="81">
        <v>42794</v>
      </c>
      <c r="B37" s="82">
        <f t="shared" si="24"/>
        <v>11816523</v>
      </c>
      <c r="C37" s="82">
        <f t="shared" si="24"/>
        <v>11816523</v>
      </c>
      <c r="D37" s="82">
        <f t="shared" ref="D37:D47" si="27">B37*$C$6/12</f>
        <v>25247.970809999999</v>
      </c>
      <c r="E37" s="82">
        <f t="shared" ca="1" si="25"/>
        <v>12652.294115715076</v>
      </c>
      <c r="F37" s="82">
        <f t="shared" si="19"/>
        <v>-202220.09694000002</v>
      </c>
      <c r="G37" s="82">
        <f t="shared" ca="1" si="19"/>
        <v>-1582547.1253160748</v>
      </c>
      <c r="H37" s="82">
        <f t="shared" si="20"/>
        <v>11614302.90306</v>
      </c>
      <c r="I37" s="82">
        <f t="shared" ca="1" si="20"/>
        <v>10233975.874683926</v>
      </c>
      <c r="J37" s="82">
        <f t="shared" ca="1" si="21"/>
        <v>-1380327.0283760745</v>
      </c>
      <c r="K37" s="82">
        <f t="shared" ca="1" si="22"/>
        <v>483114.45993162604</v>
      </c>
      <c r="L37" s="83">
        <f t="shared" ca="1" si="26"/>
        <v>4408.4868429998169</v>
      </c>
      <c r="M37" s="85"/>
      <c r="N37" s="84"/>
      <c r="O37" s="84"/>
      <c r="P37" s="84"/>
      <c r="Q37" s="84"/>
      <c r="R37" s="84"/>
      <c r="S37" s="84"/>
      <c r="T37" s="84"/>
    </row>
    <row r="38" spans="1:20" s="55" customFormat="1">
      <c r="A38" s="81">
        <v>42825</v>
      </c>
      <c r="B38" s="82">
        <f t="shared" si="24"/>
        <v>11816523</v>
      </c>
      <c r="C38" s="82">
        <f t="shared" si="24"/>
        <v>11816523</v>
      </c>
      <c r="D38" s="82">
        <f t="shared" si="27"/>
        <v>25247.970809999999</v>
      </c>
      <c r="E38" s="82">
        <f t="shared" ca="1" si="25"/>
        <v>12652.294115715076</v>
      </c>
      <c r="F38" s="82">
        <f t="shared" si="19"/>
        <v>-227468.06775000002</v>
      </c>
      <c r="G38" s="82">
        <f t="shared" ca="1" si="19"/>
        <v>-1595199.4194317898</v>
      </c>
      <c r="H38" s="82">
        <f t="shared" si="20"/>
        <v>11589054.932250001</v>
      </c>
      <c r="I38" s="82">
        <f t="shared" ca="1" si="20"/>
        <v>10221323.580568209</v>
      </c>
      <c r="J38" s="82">
        <f t="shared" ca="1" si="21"/>
        <v>-1367731.3516817912</v>
      </c>
      <c r="K38" s="82">
        <f t="shared" ca="1" si="22"/>
        <v>478705.97308862692</v>
      </c>
      <c r="L38" s="83">
        <f t="shared" ca="1" si="26"/>
        <v>4408.4868429991184</v>
      </c>
      <c r="M38" s="85"/>
      <c r="N38" s="84"/>
      <c r="O38" s="84"/>
      <c r="P38" s="84"/>
      <c r="Q38" s="84"/>
      <c r="R38" s="84"/>
      <c r="S38" s="84"/>
      <c r="T38" s="84"/>
    </row>
    <row r="39" spans="1:20" s="55" customFormat="1">
      <c r="A39" s="81">
        <v>42855</v>
      </c>
      <c r="B39" s="82">
        <f t="shared" si="24"/>
        <v>11816523</v>
      </c>
      <c r="C39" s="82">
        <f t="shared" si="24"/>
        <v>11816523</v>
      </c>
      <c r="D39" s="82">
        <f t="shared" si="27"/>
        <v>25247.970809999999</v>
      </c>
      <c r="E39" s="82">
        <f t="shared" ca="1" si="25"/>
        <v>12652.294115715076</v>
      </c>
      <c r="F39" s="82">
        <f t="shared" si="19"/>
        <v>-252716.03856000002</v>
      </c>
      <c r="G39" s="82">
        <f t="shared" ca="1" si="19"/>
        <v>-1607851.7135475047</v>
      </c>
      <c r="H39" s="82">
        <f t="shared" si="20"/>
        <v>11563806.961440001</v>
      </c>
      <c r="I39" s="82">
        <f t="shared" ca="1" si="20"/>
        <v>10208671.286452495</v>
      </c>
      <c r="J39" s="82">
        <f t="shared" ca="1" si="21"/>
        <v>-1355135.6749875061</v>
      </c>
      <c r="K39" s="82">
        <f t="shared" ca="1" si="22"/>
        <v>474297.48624562711</v>
      </c>
      <c r="L39" s="83">
        <f t="shared" ca="1" si="26"/>
        <v>4408.4868429998169</v>
      </c>
      <c r="M39" s="85"/>
      <c r="N39" s="84"/>
      <c r="O39" s="84"/>
      <c r="P39" s="84"/>
      <c r="Q39" s="84"/>
      <c r="R39" s="84"/>
      <c r="S39" s="84"/>
      <c r="T39" s="84"/>
    </row>
    <row r="40" spans="1:20" s="55" customFormat="1">
      <c r="A40" s="81">
        <v>42886</v>
      </c>
      <c r="B40" s="82">
        <f t="shared" si="24"/>
        <v>11816523</v>
      </c>
      <c r="C40" s="82">
        <f t="shared" si="24"/>
        <v>11816523</v>
      </c>
      <c r="D40" s="82">
        <f t="shared" si="27"/>
        <v>25247.970809999999</v>
      </c>
      <c r="E40" s="82">
        <f t="shared" ca="1" si="25"/>
        <v>12652.294115715076</v>
      </c>
      <c r="F40" s="82">
        <f t="shared" si="19"/>
        <v>-277964.00936999999</v>
      </c>
      <c r="G40" s="82">
        <f t="shared" ca="1" si="19"/>
        <v>-1620504.0076632197</v>
      </c>
      <c r="H40" s="82">
        <f t="shared" si="20"/>
        <v>11538558.990630001</v>
      </c>
      <c r="I40" s="82">
        <f t="shared" ca="1" si="20"/>
        <v>10196018.99233678</v>
      </c>
      <c r="J40" s="82">
        <f t="shared" ca="1" si="21"/>
        <v>-1342539.998293221</v>
      </c>
      <c r="K40" s="82">
        <f t="shared" ca="1" si="22"/>
        <v>469888.99940262729</v>
      </c>
      <c r="L40" s="83">
        <f t="shared" ca="1" si="26"/>
        <v>4408.4868429998169</v>
      </c>
      <c r="M40" s="85"/>
      <c r="N40" s="84"/>
      <c r="O40" s="84"/>
      <c r="P40" s="84"/>
      <c r="Q40" s="84"/>
      <c r="R40" s="84"/>
      <c r="S40" s="84"/>
      <c r="T40" s="84"/>
    </row>
    <row r="41" spans="1:20" s="55" customFormat="1">
      <c r="A41" s="81">
        <v>42916</v>
      </c>
      <c r="B41" s="82">
        <f t="shared" si="24"/>
        <v>11816523</v>
      </c>
      <c r="C41" s="82">
        <f t="shared" si="24"/>
        <v>11816523</v>
      </c>
      <c r="D41" s="82">
        <f t="shared" si="27"/>
        <v>25247.970809999999</v>
      </c>
      <c r="E41" s="82">
        <f t="shared" ca="1" si="25"/>
        <v>12652.294115715076</v>
      </c>
      <c r="F41" s="82">
        <f t="shared" si="19"/>
        <v>-303211.98017999995</v>
      </c>
      <c r="G41" s="82">
        <f t="shared" ca="1" si="19"/>
        <v>-1633156.3017789347</v>
      </c>
      <c r="H41" s="82">
        <f t="shared" si="20"/>
        <v>11513311.019820001</v>
      </c>
      <c r="I41" s="82">
        <f t="shared" ca="1" si="20"/>
        <v>10183366.698221065</v>
      </c>
      <c r="J41" s="82">
        <f t="shared" ca="1" si="21"/>
        <v>-1329944.3215989359</v>
      </c>
      <c r="K41" s="82">
        <f t="shared" ca="1" si="22"/>
        <v>465480.51255962753</v>
      </c>
      <c r="L41" s="83">
        <f t="shared" ca="1" si="26"/>
        <v>4408.4868429997587</v>
      </c>
      <c r="M41" s="85"/>
      <c r="N41" s="84"/>
      <c r="O41" s="84"/>
      <c r="P41" s="84"/>
      <c r="Q41" s="84"/>
      <c r="R41" s="84"/>
      <c r="S41" s="84"/>
      <c r="T41" s="84"/>
    </row>
    <row r="42" spans="1:20" s="55" customFormat="1">
      <c r="A42" s="81">
        <v>42947</v>
      </c>
      <c r="B42" s="82">
        <f t="shared" si="24"/>
        <v>11816523</v>
      </c>
      <c r="C42" s="82">
        <f t="shared" si="24"/>
        <v>11816523</v>
      </c>
      <c r="D42" s="82">
        <f t="shared" si="27"/>
        <v>25247.970809999999</v>
      </c>
      <c r="E42" s="82">
        <f t="shared" ca="1" si="25"/>
        <v>12652.294115715076</v>
      </c>
      <c r="F42" s="82">
        <f t="shared" si="19"/>
        <v>-328459.95098999992</v>
      </c>
      <c r="G42" s="82">
        <f t="shared" ca="1" si="19"/>
        <v>-1645808.5958946496</v>
      </c>
      <c r="H42" s="82">
        <f t="shared" si="20"/>
        <v>11488063.049009999</v>
      </c>
      <c r="I42" s="82">
        <f t="shared" ca="1" si="20"/>
        <v>10170714.40410535</v>
      </c>
      <c r="J42" s="82">
        <f t="shared" ca="1" si="21"/>
        <v>-1317348.6449046489</v>
      </c>
      <c r="K42" s="82">
        <f t="shared" ca="1" si="22"/>
        <v>461072.02571662707</v>
      </c>
      <c r="L42" s="83">
        <f t="shared" ca="1" si="26"/>
        <v>4408.4868430004572</v>
      </c>
      <c r="M42" s="85"/>
      <c r="N42" s="84"/>
      <c r="O42" s="84"/>
      <c r="P42" s="84"/>
      <c r="Q42" s="84"/>
      <c r="R42" s="84"/>
      <c r="S42" s="84"/>
      <c r="T42" s="84"/>
    </row>
    <row r="43" spans="1:20" s="55" customFormat="1">
      <c r="A43" s="81">
        <v>42978</v>
      </c>
      <c r="B43" s="82">
        <f t="shared" si="24"/>
        <v>11816523</v>
      </c>
      <c r="C43" s="82">
        <f t="shared" si="24"/>
        <v>11816523</v>
      </c>
      <c r="D43" s="82">
        <f t="shared" si="27"/>
        <v>25247.970809999999</v>
      </c>
      <c r="E43" s="82">
        <f t="shared" ca="1" si="25"/>
        <v>12652.294115715076</v>
      </c>
      <c r="F43" s="82">
        <f t="shared" si="19"/>
        <v>-353707.92179999989</v>
      </c>
      <c r="G43" s="82">
        <f t="shared" ca="1" si="19"/>
        <v>-1658460.8900103646</v>
      </c>
      <c r="H43" s="82">
        <f t="shared" si="20"/>
        <v>11462815.078199999</v>
      </c>
      <c r="I43" s="82">
        <f t="shared" ca="1" si="20"/>
        <v>10158062.109989636</v>
      </c>
      <c r="J43" s="82">
        <f t="shared" ca="1" si="21"/>
        <v>-1304752.9682103638</v>
      </c>
      <c r="K43" s="82">
        <f t="shared" ca="1" si="22"/>
        <v>456663.53887362732</v>
      </c>
      <c r="L43" s="83">
        <f t="shared" ca="1" si="26"/>
        <v>4408.4868429997587</v>
      </c>
      <c r="M43" s="85"/>
      <c r="N43" s="84"/>
      <c r="O43" s="87"/>
      <c r="P43" s="84"/>
      <c r="Q43" s="84"/>
      <c r="R43" s="84"/>
      <c r="S43" s="84"/>
      <c r="T43" s="84"/>
    </row>
    <row r="44" spans="1:20" s="55" customFormat="1">
      <c r="A44" s="81">
        <v>43008</v>
      </c>
      <c r="B44" s="82">
        <f t="shared" si="24"/>
        <v>11816523</v>
      </c>
      <c r="C44" s="82">
        <f t="shared" si="24"/>
        <v>11816523</v>
      </c>
      <c r="D44" s="82">
        <f t="shared" si="27"/>
        <v>25247.970809999999</v>
      </c>
      <c r="E44" s="82">
        <f t="shared" ca="1" si="25"/>
        <v>12652.294115715076</v>
      </c>
      <c r="F44" s="82">
        <f t="shared" si="19"/>
        <v>-378955.89260999986</v>
      </c>
      <c r="G44" s="82">
        <f t="shared" ca="1" si="19"/>
        <v>-1671113.1841260795</v>
      </c>
      <c r="H44" s="82">
        <f t="shared" si="20"/>
        <v>11437567.10739</v>
      </c>
      <c r="I44" s="82">
        <f t="shared" ca="1" si="20"/>
        <v>10145409.815873921</v>
      </c>
      <c r="J44" s="82">
        <f t="shared" ca="1" si="21"/>
        <v>-1292157.2915160786</v>
      </c>
      <c r="K44" s="82">
        <f t="shared" ca="1" si="22"/>
        <v>452255.0520306275</v>
      </c>
      <c r="L44" s="83">
        <f t="shared" ca="1" si="26"/>
        <v>4408.4868429998169</v>
      </c>
      <c r="M44" s="85"/>
      <c r="N44" s="84"/>
      <c r="O44" s="84"/>
      <c r="P44" s="84"/>
      <c r="Q44" s="84"/>
      <c r="R44" s="84"/>
      <c r="S44" s="84"/>
      <c r="T44" s="84"/>
    </row>
    <row r="45" spans="1:20" s="55" customFormat="1">
      <c r="A45" s="81">
        <v>43039</v>
      </c>
      <c r="B45" s="82">
        <f t="shared" si="24"/>
        <v>11816523</v>
      </c>
      <c r="C45" s="82">
        <f t="shared" si="24"/>
        <v>11816523</v>
      </c>
      <c r="D45" s="82">
        <f t="shared" si="27"/>
        <v>25247.970809999999</v>
      </c>
      <c r="E45" s="82">
        <f t="shared" ca="1" si="25"/>
        <v>12652.294115715076</v>
      </c>
      <c r="F45" s="82">
        <f t="shared" si="19"/>
        <v>-404203.86341999983</v>
      </c>
      <c r="G45" s="82">
        <f t="shared" ca="1" si="19"/>
        <v>-1683765.4782417945</v>
      </c>
      <c r="H45" s="82">
        <f t="shared" si="20"/>
        <v>11412319.13658</v>
      </c>
      <c r="I45" s="82">
        <f t="shared" ca="1" si="20"/>
        <v>10132757.521758206</v>
      </c>
      <c r="J45" s="82">
        <f t="shared" ca="1" si="21"/>
        <v>-1279561.6148217935</v>
      </c>
      <c r="K45" s="82">
        <f t="shared" ca="1" si="22"/>
        <v>447846.56518762768</v>
      </c>
      <c r="L45" s="83">
        <f t="shared" ca="1" si="26"/>
        <v>4408.4868429998169</v>
      </c>
      <c r="M45" s="84"/>
      <c r="N45" s="84"/>
      <c r="O45" s="84"/>
      <c r="P45" s="84"/>
      <c r="Q45" s="84"/>
      <c r="R45" s="84"/>
      <c r="S45" s="84"/>
      <c r="T45" s="84"/>
    </row>
    <row r="46" spans="1:20" s="55" customFormat="1">
      <c r="A46" s="81">
        <v>43069</v>
      </c>
      <c r="B46" s="82">
        <f t="shared" si="24"/>
        <v>11816523</v>
      </c>
      <c r="C46" s="82">
        <f t="shared" si="24"/>
        <v>11816523</v>
      </c>
      <c r="D46" s="82">
        <f t="shared" si="27"/>
        <v>25247.970809999999</v>
      </c>
      <c r="E46" s="82">
        <f t="shared" ca="1" si="25"/>
        <v>12652.294115715076</v>
      </c>
      <c r="F46" s="82">
        <f t="shared" si="19"/>
        <v>-429451.8342299998</v>
      </c>
      <c r="G46" s="82">
        <f ca="1">G45-E46</f>
        <v>-1696417.7723575095</v>
      </c>
      <c r="H46" s="82">
        <f t="shared" si="20"/>
        <v>11387071.16577</v>
      </c>
      <c r="I46" s="82">
        <f t="shared" ca="1" si="20"/>
        <v>10120105.227642491</v>
      </c>
      <c r="J46" s="82">
        <f t="shared" ca="1" si="21"/>
        <v>-1266965.9381275084</v>
      </c>
      <c r="K46" s="82">
        <f t="shared" ca="1" si="22"/>
        <v>443438.07834462792</v>
      </c>
      <c r="L46" s="83">
        <f t="shared" ca="1" si="26"/>
        <v>4408.4868429997587</v>
      </c>
      <c r="M46" s="84"/>
      <c r="N46" s="84"/>
      <c r="O46" s="84"/>
      <c r="P46" s="84"/>
      <c r="Q46" s="84"/>
      <c r="R46" s="84"/>
      <c r="S46" s="84"/>
      <c r="T46" s="84"/>
    </row>
    <row r="47" spans="1:20" s="55" customFormat="1">
      <c r="A47" s="231">
        <v>43100</v>
      </c>
      <c r="B47" s="232">
        <f t="shared" si="24"/>
        <v>11816523</v>
      </c>
      <c r="C47" s="233">
        <f t="shared" si="24"/>
        <v>11816523</v>
      </c>
      <c r="D47" s="233">
        <f t="shared" si="27"/>
        <v>25247.970809999999</v>
      </c>
      <c r="E47" s="232">
        <f t="shared" ca="1" si="25"/>
        <v>12652.294115715076</v>
      </c>
      <c r="F47" s="233">
        <f t="shared" si="19"/>
        <v>-454699.80503999977</v>
      </c>
      <c r="G47" s="232">
        <f t="shared" ca="1" si="19"/>
        <v>-1709070.0664732244</v>
      </c>
      <c r="H47" s="232">
        <f t="shared" si="20"/>
        <v>11361823.19496</v>
      </c>
      <c r="I47" s="233">
        <f t="shared" ca="1" si="20"/>
        <v>10107452.933526775</v>
      </c>
      <c r="J47" s="232">
        <f t="shared" ca="1" si="21"/>
        <v>-1254370.2614332251</v>
      </c>
      <c r="K47" s="233">
        <f t="shared" ca="1" si="22"/>
        <v>439029.59150162875</v>
      </c>
      <c r="L47" s="234">
        <f t="shared" ca="1" si="26"/>
        <v>4408.4868429991766</v>
      </c>
      <c r="M47" s="84"/>
      <c r="N47" s="84"/>
      <c r="O47" s="84"/>
      <c r="P47" s="84"/>
      <c r="Q47" s="84"/>
      <c r="R47" s="84"/>
      <c r="S47" s="84"/>
      <c r="T47" s="84"/>
    </row>
    <row r="48" spans="1:20" s="55" customFormat="1">
      <c r="A48" s="231">
        <v>43131</v>
      </c>
      <c r="B48" s="233">
        <f t="shared" si="24"/>
        <v>11816523</v>
      </c>
      <c r="C48" s="233">
        <f t="shared" si="24"/>
        <v>11816523</v>
      </c>
      <c r="D48" s="233">
        <f>B48*$D$6/12</f>
        <v>25247.970809999999</v>
      </c>
      <c r="E48" s="233">
        <f t="shared" ca="1" si="25"/>
        <v>12652.294115715076</v>
      </c>
      <c r="F48" s="233">
        <f t="shared" si="19"/>
        <v>-479947.77584999974</v>
      </c>
      <c r="G48" s="233">
        <f t="shared" ca="1" si="19"/>
        <v>-1721722.3605889394</v>
      </c>
      <c r="H48" s="233">
        <f t="shared" si="20"/>
        <v>11336575.22415</v>
      </c>
      <c r="I48" s="233">
        <f t="shared" ca="1" si="20"/>
        <v>10094800.63941106</v>
      </c>
      <c r="J48" s="233">
        <f t="shared" ca="1" si="21"/>
        <v>-1241774.58473894</v>
      </c>
      <c r="K48" s="233">
        <f t="shared" ca="1" si="22"/>
        <v>434621.10465862899</v>
      </c>
      <c r="L48" s="235">
        <f t="shared" ca="1" si="26"/>
        <v>4408.4868429997587</v>
      </c>
      <c r="M48" s="84"/>
      <c r="N48" s="84"/>
      <c r="O48" s="84"/>
      <c r="P48" s="84"/>
      <c r="Q48" s="84"/>
      <c r="R48" s="84"/>
      <c r="S48" s="84"/>
      <c r="T48" s="84"/>
    </row>
    <row r="49" spans="1:20" s="55" customFormat="1">
      <c r="A49" s="231">
        <v>43159</v>
      </c>
      <c r="B49" s="233">
        <f t="shared" si="24"/>
        <v>11816523</v>
      </c>
      <c r="C49" s="233">
        <f t="shared" si="24"/>
        <v>11816523</v>
      </c>
      <c r="D49" s="233">
        <f t="shared" ref="D49:D59" si="28">B49*$D$6/12</f>
        <v>25247.970809999999</v>
      </c>
      <c r="E49" s="233">
        <f t="shared" ca="1" si="25"/>
        <v>12652.294115715076</v>
      </c>
      <c r="F49" s="233">
        <f t="shared" ref="F49:G64" si="29">F48-D49</f>
        <v>-505195.74665999971</v>
      </c>
      <c r="G49" s="233">
        <f t="shared" ca="1" si="29"/>
        <v>-1734374.6547046544</v>
      </c>
      <c r="H49" s="233">
        <f t="shared" si="20"/>
        <v>11311327.25334</v>
      </c>
      <c r="I49" s="233">
        <f t="shared" ca="1" si="20"/>
        <v>10082148.345295345</v>
      </c>
      <c r="J49" s="233">
        <f t="shared" ca="1" si="21"/>
        <v>-1229178.9080446549</v>
      </c>
      <c r="K49" s="233">
        <f t="shared" ca="1" si="22"/>
        <v>430212.61781562917</v>
      </c>
      <c r="L49" s="235">
        <f t="shared" ca="1" si="26"/>
        <v>4408.4868429998169</v>
      </c>
      <c r="M49" s="84"/>
      <c r="N49" s="84"/>
      <c r="O49" s="84"/>
      <c r="P49" s="84"/>
      <c r="Q49" s="84"/>
      <c r="R49" s="84"/>
      <c r="S49" s="84"/>
      <c r="T49" s="84"/>
    </row>
    <row r="50" spans="1:20" s="55" customFormat="1">
      <c r="A50" s="231">
        <v>43190</v>
      </c>
      <c r="B50" s="233">
        <f t="shared" ref="B50:C65" si="30">B49</f>
        <v>11816523</v>
      </c>
      <c r="C50" s="233">
        <f t="shared" si="30"/>
        <v>11816523</v>
      </c>
      <c r="D50" s="233">
        <f t="shared" si="28"/>
        <v>25247.970809999999</v>
      </c>
      <c r="E50" s="233">
        <f t="shared" ca="1" si="25"/>
        <v>12652.294115715076</v>
      </c>
      <c r="F50" s="233">
        <f t="shared" si="29"/>
        <v>-530443.71746999968</v>
      </c>
      <c r="G50" s="233">
        <f t="shared" ca="1" si="29"/>
        <v>-1747026.9488203693</v>
      </c>
      <c r="H50" s="233">
        <f t="shared" si="20"/>
        <v>11286079.28253</v>
      </c>
      <c r="I50" s="233">
        <f t="shared" ca="1" si="20"/>
        <v>10069496.051179631</v>
      </c>
      <c r="J50" s="233">
        <f t="shared" ca="1" si="21"/>
        <v>-1216583.2313503698</v>
      </c>
      <c r="K50" s="233">
        <f t="shared" ca="1" si="22"/>
        <v>425804.13097262941</v>
      </c>
      <c r="L50" s="235">
        <f t="shared" ca="1" si="26"/>
        <v>4408.4868429997587</v>
      </c>
      <c r="M50" s="84"/>
      <c r="N50" s="84"/>
      <c r="O50" s="84"/>
      <c r="P50" s="84"/>
      <c r="Q50" s="84"/>
      <c r="R50" s="84"/>
      <c r="S50" s="84"/>
      <c r="T50" s="84"/>
    </row>
    <row r="51" spans="1:20" s="55" customFormat="1">
      <c r="A51" s="231">
        <v>43220</v>
      </c>
      <c r="B51" s="233">
        <f t="shared" si="30"/>
        <v>11816523</v>
      </c>
      <c r="C51" s="233">
        <f t="shared" si="30"/>
        <v>11816523</v>
      </c>
      <c r="D51" s="233">
        <f t="shared" si="28"/>
        <v>25247.970809999999</v>
      </c>
      <c r="E51" s="233">
        <f t="shared" ca="1" si="25"/>
        <v>12652.294115715076</v>
      </c>
      <c r="F51" s="233">
        <f t="shared" si="29"/>
        <v>-555691.68827999965</v>
      </c>
      <c r="G51" s="233">
        <f t="shared" ca="1" si="29"/>
        <v>-1759679.2429360843</v>
      </c>
      <c r="H51" s="233">
        <f t="shared" si="20"/>
        <v>11260831.311720001</v>
      </c>
      <c r="I51" s="233">
        <f t="shared" ca="1" si="20"/>
        <v>10056843.757063916</v>
      </c>
      <c r="J51" s="233">
        <f t="shared" ca="1" si="21"/>
        <v>-1203987.5546560846</v>
      </c>
      <c r="K51" s="233">
        <f t="shared" ca="1" si="22"/>
        <v>421395.6441296296</v>
      </c>
      <c r="L51" s="235">
        <f t="shared" ca="1" si="26"/>
        <v>4408.4868429998169</v>
      </c>
      <c r="M51" s="84"/>
      <c r="N51" s="84"/>
      <c r="O51" s="84"/>
      <c r="P51" s="84"/>
      <c r="Q51" s="84"/>
      <c r="R51" s="84"/>
      <c r="S51" s="84"/>
      <c r="T51" s="84"/>
    </row>
    <row r="52" spans="1:20" s="55" customFormat="1">
      <c r="A52" s="231">
        <v>43251</v>
      </c>
      <c r="B52" s="233">
        <f t="shared" si="30"/>
        <v>11816523</v>
      </c>
      <c r="C52" s="233">
        <f t="shared" si="30"/>
        <v>11816523</v>
      </c>
      <c r="D52" s="233">
        <f t="shared" si="28"/>
        <v>25247.970809999999</v>
      </c>
      <c r="E52" s="233">
        <f t="shared" ca="1" si="25"/>
        <v>12652.294115715076</v>
      </c>
      <c r="F52" s="233">
        <f t="shared" si="29"/>
        <v>-580939.65908999962</v>
      </c>
      <c r="G52" s="233">
        <f t="shared" ca="1" si="29"/>
        <v>-1772331.5370517992</v>
      </c>
      <c r="H52" s="233">
        <f t="shared" si="20"/>
        <v>11235583.340910001</v>
      </c>
      <c r="I52" s="233">
        <f t="shared" ca="1" si="20"/>
        <v>10044191.462948201</v>
      </c>
      <c r="J52" s="233">
        <f t="shared" ca="1" si="21"/>
        <v>-1191391.8779617995</v>
      </c>
      <c r="K52" s="233">
        <f t="shared" ca="1" si="22"/>
        <v>416987.15728662978</v>
      </c>
      <c r="L52" s="235">
        <f t="shared" ca="1" si="26"/>
        <v>4408.4868429998169</v>
      </c>
      <c r="M52" s="84"/>
      <c r="N52" s="84"/>
      <c r="O52" s="84"/>
      <c r="P52" s="84"/>
      <c r="Q52" s="84"/>
      <c r="R52" s="84"/>
      <c r="S52" s="84"/>
      <c r="T52" s="84"/>
    </row>
    <row r="53" spans="1:20" s="55" customFormat="1">
      <c r="A53" s="231">
        <v>43281</v>
      </c>
      <c r="B53" s="233">
        <f t="shared" si="30"/>
        <v>11816523</v>
      </c>
      <c r="C53" s="233">
        <f t="shared" si="30"/>
        <v>11816523</v>
      </c>
      <c r="D53" s="233">
        <f t="shared" si="28"/>
        <v>25247.970809999999</v>
      </c>
      <c r="E53" s="233">
        <f t="shared" ca="1" si="25"/>
        <v>12652.294115715076</v>
      </c>
      <c r="F53" s="233">
        <f t="shared" si="29"/>
        <v>-606187.62989999959</v>
      </c>
      <c r="G53" s="233">
        <f t="shared" ca="1" si="29"/>
        <v>-1784983.8311675142</v>
      </c>
      <c r="H53" s="233">
        <f t="shared" si="20"/>
        <v>11210335.370100001</v>
      </c>
      <c r="I53" s="233">
        <f t="shared" ca="1" si="20"/>
        <v>10031539.168832486</v>
      </c>
      <c r="J53" s="233">
        <f t="shared" ca="1" si="21"/>
        <v>-1178796.2012675144</v>
      </c>
      <c r="K53" s="233">
        <f t="shared" ca="1" si="22"/>
        <v>412578.67044363002</v>
      </c>
      <c r="L53" s="235">
        <f t="shared" ca="1" si="26"/>
        <v>4408.4868429997587</v>
      </c>
      <c r="M53" s="84"/>
      <c r="N53" s="84"/>
      <c r="O53" s="84"/>
      <c r="P53" s="84"/>
      <c r="Q53" s="84"/>
      <c r="R53" s="84"/>
      <c r="S53" s="84"/>
      <c r="T53" s="84"/>
    </row>
    <row r="54" spans="1:20" s="55" customFormat="1">
      <c r="A54" s="231">
        <v>43312</v>
      </c>
      <c r="B54" s="233">
        <f t="shared" si="30"/>
        <v>11816523</v>
      </c>
      <c r="C54" s="233">
        <f t="shared" si="30"/>
        <v>11816523</v>
      </c>
      <c r="D54" s="233">
        <f t="shared" si="28"/>
        <v>25247.970809999999</v>
      </c>
      <c r="E54" s="233">
        <f t="shared" ca="1" si="25"/>
        <v>12652.294115715076</v>
      </c>
      <c r="F54" s="233">
        <f t="shared" si="29"/>
        <v>-631435.60070999956</v>
      </c>
      <c r="G54" s="233">
        <f t="shared" ca="1" si="29"/>
        <v>-1797636.1252832292</v>
      </c>
      <c r="H54" s="233">
        <f t="shared" si="20"/>
        <v>11185087.399290001</v>
      </c>
      <c r="I54" s="233">
        <f t="shared" ca="1" si="20"/>
        <v>10018886.87471677</v>
      </c>
      <c r="J54" s="233">
        <f t="shared" ca="1" si="21"/>
        <v>-1166200.5245732311</v>
      </c>
      <c r="K54" s="233">
        <f t="shared" ca="1" si="22"/>
        <v>408170.18360063084</v>
      </c>
      <c r="L54" s="235">
        <f t="shared" ca="1" si="26"/>
        <v>4408.4868429991766</v>
      </c>
      <c r="M54" s="84"/>
      <c r="N54" s="84"/>
      <c r="O54" s="84"/>
      <c r="P54" s="84"/>
      <c r="Q54" s="84"/>
      <c r="R54" s="84"/>
      <c r="S54" s="84"/>
      <c r="T54" s="84"/>
    </row>
    <row r="55" spans="1:20" s="55" customFormat="1">
      <c r="A55" s="231">
        <v>43343</v>
      </c>
      <c r="B55" s="233">
        <f t="shared" si="30"/>
        <v>11816523</v>
      </c>
      <c r="C55" s="233">
        <f t="shared" si="30"/>
        <v>11816523</v>
      </c>
      <c r="D55" s="233">
        <f t="shared" si="28"/>
        <v>25247.970809999999</v>
      </c>
      <c r="E55" s="233">
        <f t="shared" ca="1" si="25"/>
        <v>12652.294115715076</v>
      </c>
      <c r="F55" s="233">
        <f t="shared" si="29"/>
        <v>-656683.57151999953</v>
      </c>
      <c r="G55" s="233">
        <f t="shared" ca="1" si="29"/>
        <v>-1810288.4193989441</v>
      </c>
      <c r="H55" s="233">
        <f t="shared" si="20"/>
        <v>11159839.428480001</v>
      </c>
      <c r="I55" s="233">
        <f t="shared" ca="1" si="20"/>
        <v>10006234.580601055</v>
      </c>
      <c r="J55" s="233">
        <f t="shared" ca="1" si="21"/>
        <v>-1153604.847878946</v>
      </c>
      <c r="K55" s="233">
        <f t="shared" ca="1" si="22"/>
        <v>403761.69675763109</v>
      </c>
      <c r="L55" s="235">
        <f t="shared" ca="1" si="26"/>
        <v>4408.4868429997587</v>
      </c>
      <c r="M55" s="84"/>
      <c r="N55" s="84"/>
      <c r="O55" s="84"/>
      <c r="P55" s="84"/>
      <c r="Q55" s="84"/>
      <c r="R55" s="84"/>
      <c r="S55" s="84"/>
      <c r="T55" s="84"/>
    </row>
    <row r="56" spans="1:20" s="55" customFormat="1">
      <c r="A56" s="231">
        <v>43373</v>
      </c>
      <c r="B56" s="233">
        <f t="shared" si="30"/>
        <v>11816523</v>
      </c>
      <c r="C56" s="233">
        <f t="shared" si="30"/>
        <v>11816523</v>
      </c>
      <c r="D56" s="233">
        <f t="shared" si="28"/>
        <v>25247.970809999999</v>
      </c>
      <c r="E56" s="233">
        <f t="shared" ca="1" si="25"/>
        <v>12652.294115715076</v>
      </c>
      <c r="F56" s="233">
        <f t="shared" si="29"/>
        <v>-681931.5423299995</v>
      </c>
      <c r="G56" s="233">
        <f t="shared" ca="1" si="29"/>
        <v>-1822940.7135146591</v>
      </c>
      <c r="H56" s="233">
        <f t="shared" si="20"/>
        <v>11134591.457670001</v>
      </c>
      <c r="I56" s="233">
        <f t="shared" ca="1" si="20"/>
        <v>9993582.2864853404</v>
      </c>
      <c r="J56" s="233">
        <f t="shared" ca="1" si="21"/>
        <v>-1141009.1711846609</v>
      </c>
      <c r="K56" s="233">
        <f t="shared" ca="1" si="22"/>
        <v>399353.20991463127</v>
      </c>
      <c r="L56" s="235">
        <f t="shared" ca="1" si="26"/>
        <v>4408.4868429998169</v>
      </c>
      <c r="M56" s="84"/>
      <c r="N56" s="84"/>
      <c r="O56" s="84"/>
      <c r="P56" s="84"/>
      <c r="Q56" s="84"/>
      <c r="R56" s="84"/>
      <c r="S56" s="84"/>
      <c r="T56" s="84"/>
    </row>
    <row r="57" spans="1:20" s="55" customFormat="1">
      <c r="A57" s="231">
        <v>43404</v>
      </c>
      <c r="B57" s="233">
        <f t="shared" si="30"/>
        <v>11816523</v>
      </c>
      <c r="C57" s="233">
        <f t="shared" si="30"/>
        <v>11816523</v>
      </c>
      <c r="D57" s="233">
        <f t="shared" si="28"/>
        <v>25247.970809999999</v>
      </c>
      <c r="E57" s="233">
        <f t="shared" ca="1" si="25"/>
        <v>12652.294115715076</v>
      </c>
      <c r="F57" s="233">
        <f t="shared" si="29"/>
        <v>-707179.51313999947</v>
      </c>
      <c r="G57" s="233">
        <f t="shared" ca="1" si="29"/>
        <v>-1835593.007630374</v>
      </c>
      <c r="H57" s="233">
        <f t="shared" si="20"/>
        <v>11109343.48686</v>
      </c>
      <c r="I57" s="233">
        <f t="shared" ca="1" si="20"/>
        <v>9980929.9923696257</v>
      </c>
      <c r="J57" s="233">
        <f t="shared" ca="1" si="21"/>
        <v>-1128413.4944903739</v>
      </c>
      <c r="K57" s="233">
        <f t="shared" ca="1" si="22"/>
        <v>394944.72307163081</v>
      </c>
      <c r="L57" s="235">
        <f t="shared" ca="1" si="26"/>
        <v>4408.4868430004572</v>
      </c>
      <c r="M57" s="84"/>
      <c r="N57" s="84"/>
      <c r="O57" s="84"/>
      <c r="P57" s="84"/>
      <c r="Q57" s="84"/>
      <c r="R57" s="84"/>
      <c r="S57" s="84"/>
      <c r="T57" s="84"/>
    </row>
    <row r="58" spans="1:20" s="55" customFormat="1">
      <c r="A58" s="231">
        <v>43434</v>
      </c>
      <c r="B58" s="233">
        <f t="shared" si="30"/>
        <v>11816523</v>
      </c>
      <c r="C58" s="233">
        <f t="shared" si="30"/>
        <v>11816523</v>
      </c>
      <c r="D58" s="233">
        <f t="shared" si="28"/>
        <v>25247.970809999999</v>
      </c>
      <c r="E58" s="233">
        <f t="shared" ca="1" si="25"/>
        <v>12652.294115715076</v>
      </c>
      <c r="F58" s="233">
        <f t="shared" si="29"/>
        <v>-732427.48394999944</v>
      </c>
      <c r="G58" s="233">
        <f t="shared" ca="1" si="29"/>
        <v>-1848245.301746089</v>
      </c>
      <c r="H58" s="233">
        <f t="shared" si="20"/>
        <v>11084095.51605</v>
      </c>
      <c r="I58" s="233">
        <f t="shared" ca="1" si="20"/>
        <v>9968277.698253911</v>
      </c>
      <c r="J58" s="233">
        <f t="shared" ca="1" si="21"/>
        <v>-1115817.8177960888</v>
      </c>
      <c r="K58" s="233">
        <f t="shared" ca="1" si="22"/>
        <v>390536.23622863105</v>
      </c>
      <c r="L58" s="235">
        <f t="shared" ca="1" si="26"/>
        <v>4408.4868429997587</v>
      </c>
      <c r="M58" s="84"/>
      <c r="N58" s="84"/>
      <c r="O58" s="84"/>
      <c r="P58" s="84"/>
      <c r="Q58" s="84"/>
      <c r="R58" s="84"/>
      <c r="S58" s="84"/>
      <c r="T58" s="84"/>
    </row>
    <row r="59" spans="1:20" s="55" customFormat="1">
      <c r="A59" s="231">
        <v>43465</v>
      </c>
      <c r="B59" s="233">
        <f t="shared" si="30"/>
        <v>11816523</v>
      </c>
      <c r="C59" s="233">
        <f t="shared" si="30"/>
        <v>11816523</v>
      </c>
      <c r="D59" s="233">
        <f t="shared" si="28"/>
        <v>25247.970809999999</v>
      </c>
      <c r="E59" s="233">
        <f t="shared" ca="1" si="25"/>
        <v>12652.294115715076</v>
      </c>
      <c r="F59" s="233">
        <f t="shared" si="29"/>
        <v>-757675.45475999941</v>
      </c>
      <c r="G59" s="233">
        <f t="shared" ca="1" si="29"/>
        <v>-1860897.595861804</v>
      </c>
      <c r="H59" s="233">
        <f t="shared" si="20"/>
        <v>11058847.54524</v>
      </c>
      <c r="I59" s="233">
        <f t="shared" ca="1" si="20"/>
        <v>9955625.4041381963</v>
      </c>
      <c r="J59" s="233">
        <f t="shared" ca="1" si="21"/>
        <v>-1103222.1411018036</v>
      </c>
      <c r="K59" s="233">
        <f t="shared" ca="1" si="22"/>
        <v>386127.74938563124</v>
      </c>
      <c r="L59" s="235">
        <f t="shared" ca="1" si="26"/>
        <v>4408.4868429998169</v>
      </c>
      <c r="M59" s="84"/>
      <c r="N59" s="84"/>
      <c r="O59" s="84"/>
      <c r="P59" s="84"/>
      <c r="Q59" s="84"/>
      <c r="R59" s="84"/>
      <c r="S59" s="84"/>
      <c r="T59" s="84"/>
    </row>
    <row r="60" spans="1:20" s="55" customFormat="1">
      <c r="A60" s="81">
        <v>43496</v>
      </c>
      <c r="B60" s="82">
        <f t="shared" si="30"/>
        <v>11816523</v>
      </c>
      <c r="C60" s="82">
        <f t="shared" si="30"/>
        <v>11816523</v>
      </c>
      <c r="D60" s="82">
        <f t="shared" ref="D60:D71" si="31">$E$6*B60/12</f>
        <v>25247.970809999999</v>
      </c>
      <c r="E60" s="82">
        <f t="shared" ca="1" si="25"/>
        <v>12652.294115715076</v>
      </c>
      <c r="F60" s="82">
        <f t="shared" si="29"/>
        <v>-782923.42556999938</v>
      </c>
      <c r="G60" s="82">
        <f t="shared" ca="1" si="29"/>
        <v>-1873549.8899775189</v>
      </c>
      <c r="H60" s="82">
        <f t="shared" si="20"/>
        <v>11033599.57443</v>
      </c>
      <c r="I60" s="82">
        <f t="shared" ca="1" si="20"/>
        <v>9942973.1100224815</v>
      </c>
      <c r="J60" s="82">
        <f t="shared" ca="1" si="21"/>
        <v>-1090626.4644075185</v>
      </c>
      <c r="K60" s="82">
        <f t="shared" ca="1" si="22"/>
        <v>381719.26254263148</v>
      </c>
      <c r="L60" s="83">
        <f ca="1">-K60+K59</f>
        <v>4408.4868429997587</v>
      </c>
      <c r="M60" s="84"/>
      <c r="N60" s="84"/>
      <c r="O60" s="84"/>
      <c r="P60" s="84"/>
      <c r="Q60" s="84"/>
      <c r="R60" s="84"/>
      <c r="S60" s="84"/>
      <c r="T60" s="84"/>
    </row>
    <row r="61" spans="1:20" s="55" customFormat="1">
      <c r="A61" s="81">
        <v>43524</v>
      </c>
      <c r="B61" s="82">
        <f t="shared" si="30"/>
        <v>11816523</v>
      </c>
      <c r="C61" s="82">
        <f t="shared" si="30"/>
        <v>11816523</v>
      </c>
      <c r="D61" s="82">
        <f t="shared" si="31"/>
        <v>25247.970809999999</v>
      </c>
      <c r="E61" s="82">
        <f t="shared" ca="1" si="25"/>
        <v>12652.294115715076</v>
      </c>
      <c r="F61" s="82">
        <f t="shared" si="29"/>
        <v>-808171.39637999935</v>
      </c>
      <c r="G61" s="82">
        <f t="shared" ca="1" si="29"/>
        <v>-1886202.1840932339</v>
      </c>
      <c r="H61" s="82">
        <f t="shared" si="20"/>
        <v>11008351.60362</v>
      </c>
      <c r="I61" s="82">
        <f t="shared" ca="1" si="20"/>
        <v>9930320.8159067668</v>
      </c>
      <c r="J61" s="82">
        <f t="shared" ca="1" si="21"/>
        <v>-1078030.7877132334</v>
      </c>
      <c r="K61" s="82">
        <f t="shared" ca="1" si="22"/>
        <v>377310.77569963166</v>
      </c>
      <c r="L61" s="83">
        <f t="shared" ca="1" si="26"/>
        <v>4408.4868429998169</v>
      </c>
      <c r="M61" s="84"/>
      <c r="N61" s="84"/>
      <c r="O61" s="84"/>
      <c r="P61" s="84"/>
      <c r="Q61" s="84"/>
      <c r="R61" s="84"/>
      <c r="S61" s="84"/>
      <c r="T61" s="84"/>
    </row>
    <row r="62" spans="1:20" s="55" customFormat="1">
      <c r="A62" s="81">
        <v>43555</v>
      </c>
      <c r="B62" s="82">
        <f t="shared" si="30"/>
        <v>11816523</v>
      </c>
      <c r="C62" s="82">
        <f t="shared" si="30"/>
        <v>11816523</v>
      </c>
      <c r="D62" s="82">
        <f t="shared" si="31"/>
        <v>25247.970809999999</v>
      </c>
      <c r="E62" s="85">
        <f t="shared" ca="1" si="25"/>
        <v>12652.294115715076</v>
      </c>
      <c r="F62" s="82">
        <f t="shared" si="29"/>
        <v>-833419.36718999932</v>
      </c>
      <c r="G62" s="82">
        <f t="shared" ca="1" si="29"/>
        <v>-1898854.4782089489</v>
      </c>
      <c r="H62" s="82">
        <f t="shared" si="20"/>
        <v>10983103.63281</v>
      </c>
      <c r="I62" s="82">
        <f t="shared" ca="1" si="20"/>
        <v>9917668.5217910521</v>
      </c>
      <c r="J62" s="82">
        <f t="shared" ca="1" si="21"/>
        <v>-1065435.1110189483</v>
      </c>
      <c r="K62" s="82">
        <f t="shared" ca="1" si="22"/>
        <v>372902.28885663184</v>
      </c>
      <c r="L62" s="83">
        <f t="shared" ca="1" si="26"/>
        <v>4408.4868429998169</v>
      </c>
      <c r="M62" s="84"/>
      <c r="N62" s="84"/>
      <c r="O62" s="84"/>
      <c r="P62" s="84"/>
      <c r="Q62" s="84"/>
      <c r="R62" s="84"/>
      <c r="S62" s="84"/>
      <c r="T62" s="84"/>
    </row>
    <row r="63" spans="1:20" s="55" customFormat="1">
      <c r="A63" s="81">
        <v>43585</v>
      </c>
      <c r="B63" s="82">
        <f t="shared" si="30"/>
        <v>11816523</v>
      </c>
      <c r="C63" s="82">
        <f t="shared" si="30"/>
        <v>11816523</v>
      </c>
      <c r="D63" s="82">
        <f t="shared" si="31"/>
        <v>25247.970809999999</v>
      </c>
      <c r="E63" s="82">
        <f t="shared" ca="1" si="25"/>
        <v>12652.294115715076</v>
      </c>
      <c r="F63" s="82">
        <f t="shared" si="29"/>
        <v>-858667.33799999929</v>
      </c>
      <c r="G63" s="82">
        <f t="shared" ca="1" si="29"/>
        <v>-1911506.7723246638</v>
      </c>
      <c r="H63" s="82">
        <f t="shared" si="20"/>
        <v>10957855.662</v>
      </c>
      <c r="I63" s="82">
        <f t="shared" ca="1" si="20"/>
        <v>9905016.2276753355</v>
      </c>
      <c r="J63" s="82">
        <f t="shared" ca="1" si="21"/>
        <v>-1052839.434324665</v>
      </c>
      <c r="K63" s="82">
        <f t="shared" ca="1" si="22"/>
        <v>368493.80201363272</v>
      </c>
      <c r="L63" s="83">
        <f t="shared" ca="1" si="26"/>
        <v>4408.4868429991184</v>
      </c>
      <c r="M63" s="84"/>
      <c r="N63" s="84"/>
      <c r="O63" s="84"/>
      <c r="P63" s="84"/>
      <c r="Q63" s="84"/>
      <c r="R63" s="84"/>
      <c r="S63" s="84"/>
      <c r="T63" s="84"/>
    </row>
    <row r="64" spans="1:20" s="55" customFormat="1">
      <c r="A64" s="81">
        <v>43616</v>
      </c>
      <c r="B64" s="82">
        <f t="shared" si="30"/>
        <v>11816523</v>
      </c>
      <c r="C64" s="82">
        <f t="shared" si="30"/>
        <v>11816523</v>
      </c>
      <c r="D64" s="82">
        <f t="shared" si="31"/>
        <v>25247.970809999999</v>
      </c>
      <c r="E64" s="82">
        <f t="shared" ca="1" si="25"/>
        <v>12652.294115715076</v>
      </c>
      <c r="F64" s="82">
        <f t="shared" si="29"/>
        <v>-883915.30880999926</v>
      </c>
      <c r="G64" s="82">
        <f t="shared" ca="1" si="29"/>
        <v>-1924159.0664403788</v>
      </c>
      <c r="H64" s="82">
        <f t="shared" si="20"/>
        <v>10932607.691190001</v>
      </c>
      <c r="I64" s="82">
        <f t="shared" ca="1" si="20"/>
        <v>9892363.9335596208</v>
      </c>
      <c r="J64" s="82">
        <f t="shared" ca="1" si="21"/>
        <v>-1040243.7576303799</v>
      </c>
      <c r="K64" s="82">
        <f t="shared" ca="1" si="22"/>
        <v>364085.31517063291</v>
      </c>
      <c r="L64" s="83">
        <f t="shared" ca="1" si="26"/>
        <v>4408.4868429998169</v>
      </c>
      <c r="M64" s="84"/>
      <c r="N64" s="84"/>
      <c r="O64" s="84"/>
      <c r="P64" s="84"/>
      <c r="Q64" s="84"/>
      <c r="R64" s="84"/>
      <c r="S64" s="84"/>
      <c r="T64" s="84"/>
    </row>
    <row r="65" spans="1:20" s="55" customFormat="1">
      <c r="A65" s="81">
        <v>43646</v>
      </c>
      <c r="B65" s="82">
        <f t="shared" si="30"/>
        <v>11816523</v>
      </c>
      <c r="C65" s="82">
        <f t="shared" si="30"/>
        <v>11816523</v>
      </c>
      <c r="D65" s="82">
        <f t="shared" si="31"/>
        <v>25247.970809999999</v>
      </c>
      <c r="E65" s="82">
        <f t="shared" ca="1" si="25"/>
        <v>12652.294115715076</v>
      </c>
      <c r="F65" s="82">
        <f t="shared" ref="F65:G80" si="32">F64-D65</f>
        <v>-909163.27961999923</v>
      </c>
      <c r="G65" s="82">
        <f ca="1">G64-E65</f>
        <v>-1936811.3605560937</v>
      </c>
      <c r="H65" s="82">
        <f t="shared" si="20"/>
        <v>10907359.720380001</v>
      </c>
      <c r="I65" s="82">
        <f t="shared" ca="1" si="20"/>
        <v>9879711.639443906</v>
      </c>
      <c r="J65" s="82">
        <f t="shared" ca="1" si="21"/>
        <v>-1027648.0809360947</v>
      </c>
      <c r="K65" s="82">
        <f t="shared" ca="1" si="22"/>
        <v>359676.82832763315</v>
      </c>
      <c r="L65" s="83">
        <f t="shared" ca="1" si="26"/>
        <v>4408.4868429997587</v>
      </c>
      <c r="M65" s="84"/>
      <c r="N65" s="84"/>
      <c r="O65" s="84"/>
      <c r="P65" s="84"/>
      <c r="Q65" s="84"/>
      <c r="R65" s="84"/>
      <c r="S65" s="84"/>
      <c r="T65" s="84"/>
    </row>
    <row r="66" spans="1:20" s="55" customFormat="1">
      <c r="A66" s="81">
        <v>43677</v>
      </c>
      <c r="B66" s="82">
        <f t="shared" ref="B66:C71" si="33">B65</f>
        <v>11816523</v>
      </c>
      <c r="C66" s="82">
        <f t="shared" si="33"/>
        <v>11816523</v>
      </c>
      <c r="D66" s="82">
        <f t="shared" si="31"/>
        <v>25247.970809999999</v>
      </c>
      <c r="E66" s="82">
        <f t="shared" ca="1" si="25"/>
        <v>12652.294115715076</v>
      </c>
      <c r="F66" s="82">
        <f t="shared" si="32"/>
        <v>-934411.2504299992</v>
      </c>
      <c r="G66" s="82">
        <f t="shared" ca="1" si="32"/>
        <v>-1949463.6546718087</v>
      </c>
      <c r="H66" s="82">
        <f t="shared" si="20"/>
        <v>10882111.749570001</v>
      </c>
      <c r="I66" s="82">
        <f t="shared" ca="1" si="20"/>
        <v>9867059.3453281913</v>
      </c>
      <c r="J66" s="82">
        <f t="shared" ca="1" si="21"/>
        <v>-1015052.4042418096</v>
      </c>
      <c r="K66" s="82">
        <f t="shared" ca="1" si="22"/>
        <v>355268.34148463333</v>
      </c>
      <c r="L66" s="83">
        <f t="shared" ca="1" si="26"/>
        <v>4408.4868429998169</v>
      </c>
      <c r="M66" s="84"/>
      <c r="N66" s="84"/>
      <c r="O66" s="84"/>
      <c r="P66" s="84"/>
      <c r="Q66" s="84"/>
      <c r="R66" s="84"/>
      <c r="S66" s="84"/>
      <c r="T66" s="84"/>
    </row>
    <row r="67" spans="1:20" s="55" customFormat="1">
      <c r="A67" s="81">
        <v>43708</v>
      </c>
      <c r="B67" s="82">
        <f t="shared" si="33"/>
        <v>11816523</v>
      </c>
      <c r="C67" s="82">
        <f t="shared" si="33"/>
        <v>11816523</v>
      </c>
      <c r="D67" s="82">
        <f t="shared" si="31"/>
        <v>25247.970809999999</v>
      </c>
      <c r="E67" s="82">
        <f t="shared" ca="1" si="25"/>
        <v>12652.294115715076</v>
      </c>
      <c r="F67" s="82">
        <f t="shared" si="32"/>
        <v>-959659.22123999917</v>
      </c>
      <c r="G67" s="82">
        <f t="shared" ca="1" si="32"/>
        <v>-1962115.9487875237</v>
      </c>
      <c r="H67" s="82">
        <f t="shared" si="20"/>
        <v>10856863.778760001</v>
      </c>
      <c r="I67" s="82">
        <f t="shared" ca="1" si="20"/>
        <v>9854407.0512124766</v>
      </c>
      <c r="J67" s="82">
        <f t="shared" ca="1" si="21"/>
        <v>-1002456.7275475245</v>
      </c>
      <c r="K67" s="82">
        <f t="shared" ca="1" si="22"/>
        <v>350859.85464163357</v>
      </c>
      <c r="L67" s="83">
        <f t="shared" ca="1" si="26"/>
        <v>4408.4868429997587</v>
      </c>
      <c r="M67" s="84"/>
      <c r="N67" s="84"/>
      <c r="O67" s="84"/>
      <c r="P67" s="84"/>
      <c r="Q67" s="84"/>
      <c r="R67" s="84"/>
      <c r="S67" s="84"/>
      <c r="T67" s="84"/>
    </row>
    <row r="68" spans="1:20" s="55" customFormat="1">
      <c r="A68" s="81">
        <v>43738</v>
      </c>
      <c r="B68" s="82">
        <f t="shared" si="33"/>
        <v>11816523</v>
      </c>
      <c r="C68" s="82">
        <f t="shared" si="33"/>
        <v>11816523</v>
      </c>
      <c r="D68" s="82">
        <f t="shared" si="31"/>
        <v>25247.970809999999</v>
      </c>
      <c r="E68" s="82">
        <f t="shared" ca="1" si="25"/>
        <v>12652.294115715076</v>
      </c>
      <c r="F68" s="82">
        <f t="shared" si="32"/>
        <v>-984907.19204999914</v>
      </c>
      <c r="G68" s="82">
        <f t="shared" ca="1" si="32"/>
        <v>-1974768.2429032386</v>
      </c>
      <c r="H68" s="82">
        <f t="shared" si="20"/>
        <v>10831615.807950001</v>
      </c>
      <c r="I68" s="82">
        <f t="shared" ca="1" si="20"/>
        <v>9841754.7570967618</v>
      </c>
      <c r="J68" s="82">
        <f t="shared" ca="1" si="21"/>
        <v>-989861.05085323937</v>
      </c>
      <c r="K68" s="82">
        <f t="shared" ca="1" si="22"/>
        <v>346451.36779863376</v>
      </c>
      <c r="L68" s="83">
        <f t="shared" ca="1" si="26"/>
        <v>4408.4868429998169</v>
      </c>
      <c r="M68" s="84"/>
      <c r="N68" s="84"/>
      <c r="O68" s="84"/>
      <c r="P68" s="84"/>
      <c r="Q68" s="84"/>
      <c r="R68" s="84"/>
      <c r="S68" s="84"/>
      <c r="T68" s="84"/>
    </row>
    <row r="69" spans="1:20" s="55" customFormat="1">
      <c r="A69" s="81">
        <v>43769</v>
      </c>
      <c r="B69" s="82">
        <f t="shared" si="33"/>
        <v>11816523</v>
      </c>
      <c r="C69" s="82">
        <f t="shared" si="33"/>
        <v>11816523</v>
      </c>
      <c r="D69" s="82">
        <f t="shared" si="31"/>
        <v>25247.970809999999</v>
      </c>
      <c r="E69" s="82">
        <f t="shared" ca="1" si="25"/>
        <v>12652.294115715076</v>
      </c>
      <c r="F69" s="82">
        <f t="shared" si="32"/>
        <v>-1010155.1628599991</v>
      </c>
      <c r="G69" s="82">
        <f t="shared" ca="1" si="32"/>
        <v>-1987420.5370189536</v>
      </c>
      <c r="H69" s="82">
        <f t="shared" si="20"/>
        <v>10806367.837140001</v>
      </c>
      <c r="I69" s="82">
        <f t="shared" ca="1" si="20"/>
        <v>9829102.4629810471</v>
      </c>
      <c r="J69" s="82">
        <f t="shared" ca="1" si="21"/>
        <v>-977265.37415895425</v>
      </c>
      <c r="K69" s="82">
        <f t="shared" ca="1" si="22"/>
        <v>342042.88095563394</v>
      </c>
      <c r="L69" s="83">
        <f t="shared" ca="1" si="26"/>
        <v>4408.4868429998169</v>
      </c>
      <c r="M69" s="84"/>
      <c r="N69" s="84"/>
      <c r="O69" s="84"/>
      <c r="P69" s="84"/>
      <c r="Q69" s="84"/>
      <c r="R69" s="84"/>
      <c r="S69" s="84"/>
      <c r="T69" s="84"/>
    </row>
    <row r="70" spans="1:20" s="55" customFormat="1">
      <c r="A70" s="81">
        <v>43799</v>
      </c>
      <c r="B70" s="82">
        <f t="shared" si="33"/>
        <v>11816523</v>
      </c>
      <c r="C70" s="82">
        <f t="shared" si="33"/>
        <v>11816523</v>
      </c>
      <c r="D70" s="82">
        <f t="shared" si="31"/>
        <v>25247.970809999999</v>
      </c>
      <c r="E70" s="82">
        <f t="shared" ca="1" si="25"/>
        <v>12652.294115715076</v>
      </c>
      <c r="F70" s="82">
        <f t="shared" si="32"/>
        <v>-1035403.1336699991</v>
      </c>
      <c r="G70" s="82">
        <f t="shared" ca="1" si="32"/>
        <v>-2000072.8311346686</v>
      </c>
      <c r="H70" s="82">
        <f>B70+F70</f>
        <v>10781119.866330002</v>
      </c>
      <c r="I70" s="82">
        <f t="shared" ca="1" si="20"/>
        <v>9816450.1688653305</v>
      </c>
      <c r="J70" s="82">
        <f ca="1">I70-H70</f>
        <v>-964669.69746467099</v>
      </c>
      <c r="K70" s="82">
        <f t="shared" ca="1" si="22"/>
        <v>337634.39411263482</v>
      </c>
      <c r="L70" s="83">
        <f t="shared" ca="1" si="26"/>
        <v>4408.4868429991184</v>
      </c>
      <c r="M70"/>
      <c r="N70" s="84"/>
      <c r="O70" s="84"/>
      <c r="P70" s="84"/>
      <c r="Q70" s="84"/>
      <c r="R70" s="84"/>
      <c r="S70" s="84"/>
      <c r="T70" s="84"/>
    </row>
    <row r="71" spans="1:20" s="55" customFormat="1">
      <c r="A71" s="81">
        <v>43830</v>
      </c>
      <c r="B71" s="82">
        <f t="shared" si="33"/>
        <v>11816523</v>
      </c>
      <c r="C71" s="82">
        <f t="shared" si="33"/>
        <v>11816523</v>
      </c>
      <c r="D71" s="82">
        <f t="shared" si="31"/>
        <v>25247.970809999999</v>
      </c>
      <c r="E71" s="82">
        <f t="shared" ca="1" si="25"/>
        <v>12652.294115715076</v>
      </c>
      <c r="F71" s="82">
        <f t="shared" si="32"/>
        <v>-1060651.104479999</v>
      </c>
      <c r="G71" s="82">
        <f t="shared" ca="1" si="32"/>
        <v>-2012725.1252503835</v>
      </c>
      <c r="H71" s="82">
        <f>B71+F71</f>
        <v>10755871.895520002</v>
      </c>
      <c r="I71" s="82">
        <f t="shared" ca="1" si="20"/>
        <v>9803797.8747496158</v>
      </c>
      <c r="J71" s="82">
        <f ca="1">I71-H71</f>
        <v>-952074.02077038586</v>
      </c>
      <c r="K71" s="82">
        <f t="shared" ca="1" si="22"/>
        <v>333225.907269635</v>
      </c>
      <c r="L71" s="83">
        <f t="shared" ca="1" si="26"/>
        <v>4408.4868429998169</v>
      </c>
      <c r="M71"/>
      <c r="N71" s="84"/>
      <c r="O71" s="84"/>
      <c r="P71" s="84"/>
      <c r="Q71" s="84"/>
      <c r="R71" s="84"/>
      <c r="S71" s="84"/>
      <c r="T71" s="84"/>
    </row>
    <row r="72" spans="1:20" s="55" customFormat="1">
      <c r="A72" s="81" t="s">
        <v>66</v>
      </c>
      <c r="B72" s="82">
        <f t="shared" ref="B72:C72" si="34">B71</f>
        <v>11816523</v>
      </c>
      <c r="C72" s="82">
        <f t="shared" si="34"/>
        <v>11816523</v>
      </c>
      <c r="D72" s="82">
        <f>$F$6*B72</f>
        <v>302975.64971999999</v>
      </c>
      <c r="E72" s="82">
        <f ca="1">C72*E$15</f>
        <v>151827.52938858091</v>
      </c>
      <c r="F72" s="82">
        <f t="shared" si="32"/>
        <v>-1363626.7541999989</v>
      </c>
      <c r="G72" s="82">
        <f t="shared" ca="1" si="32"/>
        <v>-2164552.6546389642</v>
      </c>
      <c r="H72" s="82">
        <f t="shared" ref="H72:I88" si="35">B72+F72</f>
        <v>10452896.245800002</v>
      </c>
      <c r="I72" s="82">
        <f t="shared" ca="1" si="20"/>
        <v>9651970.3453610353</v>
      </c>
      <c r="J72" s="82">
        <f t="shared" ref="J72:J88" ca="1" si="36">I72-H72</f>
        <v>-800925.90043896623</v>
      </c>
      <c r="K72" s="82">
        <f t="shared" ca="1" si="22"/>
        <v>280324.06515363813</v>
      </c>
      <c r="L72" s="83">
        <f t="shared" ca="1" si="26"/>
        <v>52901.842115996871</v>
      </c>
      <c r="M72"/>
      <c r="N72" s="84"/>
      <c r="O72" s="84"/>
      <c r="P72" s="84"/>
      <c r="Q72" s="84"/>
      <c r="R72" s="84"/>
      <c r="S72" s="84"/>
      <c r="T72" s="84"/>
    </row>
    <row r="73" spans="1:20" s="55" customFormat="1" hidden="1" outlineLevel="1">
      <c r="A73" s="81" t="s">
        <v>67</v>
      </c>
      <c r="B73" s="82">
        <f t="shared" ref="B73:C73" si="37">B72</f>
        <v>11816523</v>
      </c>
      <c r="C73" s="82">
        <f t="shared" si="37"/>
        <v>11816523</v>
      </c>
      <c r="D73" s="82">
        <f>$G$6*B73</f>
        <v>302975.64971999999</v>
      </c>
      <c r="E73" s="82">
        <f t="shared" ref="E73:E88" ca="1" si="38">C73*E$15</f>
        <v>151827.52938858091</v>
      </c>
      <c r="F73" s="82">
        <f t="shared" si="32"/>
        <v>-1666602.403919999</v>
      </c>
      <c r="G73" s="82">
        <f t="shared" ca="1" si="32"/>
        <v>-2316380.1840275452</v>
      </c>
      <c r="H73" s="82">
        <f t="shared" si="35"/>
        <v>10149920.596080001</v>
      </c>
      <c r="I73" s="82">
        <f t="shared" ca="1" si="35"/>
        <v>9500142.8159724548</v>
      </c>
      <c r="J73" s="82">
        <f t="shared" ca="1" si="36"/>
        <v>-649777.7801075466</v>
      </c>
      <c r="K73" s="82">
        <f t="shared" ca="1" si="22"/>
        <v>227422.22303764129</v>
      </c>
      <c r="L73" s="83">
        <f t="shared" ca="1" si="26"/>
        <v>52901.842115996842</v>
      </c>
      <c r="M73"/>
      <c r="N73" s="84"/>
      <c r="O73" s="84"/>
      <c r="P73" s="84"/>
      <c r="Q73" s="84"/>
      <c r="R73" s="84"/>
      <c r="S73" s="84"/>
      <c r="T73" s="84"/>
    </row>
    <row r="74" spans="1:20" s="55" customFormat="1" hidden="1" outlineLevel="1">
      <c r="A74" s="81" t="s">
        <v>68</v>
      </c>
      <c r="B74" s="82">
        <f t="shared" ref="B74:C74" si="39">B73</f>
        <v>11816523</v>
      </c>
      <c r="C74" s="82">
        <f t="shared" si="39"/>
        <v>11816523</v>
      </c>
      <c r="D74" s="82">
        <f>$H$6*B74</f>
        <v>302975.64971999999</v>
      </c>
      <c r="E74" s="82">
        <f t="shared" ca="1" si="38"/>
        <v>151827.52938858091</v>
      </c>
      <c r="F74" s="82">
        <f t="shared" si="32"/>
        <v>-1969578.0536399991</v>
      </c>
      <c r="G74" s="82">
        <f t="shared" ca="1" si="32"/>
        <v>-2468207.7134161261</v>
      </c>
      <c r="H74" s="82">
        <f t="shared" si="35"/>
        <v>9846944.9463600013</v>
      </c>
      <c r="I74" s="82">
        <f t="shared" ca="1" si="35"/>
        <v>9348315.2865838744</v>
      </c>
      <c r="J74" s="82">
        <f t="shared" ca="1" si="36"/>
        <v>-498629.65977612697</v>
      </c>
      <c r="K74" s="82">
        <f t="shared" ca="1" si="22"/>
        <v>174520.38092164442</v>
      </c>
      <c r="L74" s="83">
        <f t="shared" ca="1" si="26"/>
        <v>52901.842115996871</v>
      </c>
      <c r="M74"/>
      <c r="N74" s="84"/>
      <c r="O74" s="84"/>
      <c r="P74" s="84"/>
      <c r="Q74" s="84"/>
      <c r="R74" s="84"/>
      <c r="S74" s="84"/>
      <c r="T74" s="84"/>
    </row>
    <row r="75" spans="1:20" s="55" customFormat="1" hidden="1" outlineLevel="1">
      <c r="A75" s="81" t="s">
        <v>69</v>
      </c>
      <c r="B75" s="82">
        <f t="shared" ref="B75:C75" si="40">B74</f>
        <v>11816523</v>
      </c>
      <c r="C75" s="82">
        <f t="shared" si="40"/>
        <v>11816523</v>
      </c>
      <c r="D75" s="82">
        <f>$I$6*B75</f>
        <v>302975.64971999999</v>
      </c>
      <c r="E75" s="82">
        <f t="shared" ca="1" si="38"/>
        <v>151827.52938858091</v>
      </c>
      <c r="F75" s="82">
        <f t="shared" si="32"/>
        <v>-2272553.7033599992</v>
      </c>
      <c r="G75" s="82">
        <f t="shared" ca="1" si="32"/>
        <v>-2620035.242804707</v>
      </c>
      <c r="H75" s="82">
        <f t="shared" si="35"/>
        <v>9543969.2966400012</v>
      </c>
      <c r="I75" s="82">
        <f t="shared" ca="1" si="35"/>
        <v>9196487.7571952939</v>
      </c>
      <c r="J75" s="82">
        <f t="shared" ca="1" si="36"/>
        <v>-347481.53944470733</v>
      </c>
      <c r="K75" s="82">
        <f t="shared" ca="1" si="22"/>
        <v>121618.53880564756</v>
      </c>
      <c r="L75" s="83">
        <f t="shared" ca="1" si="26"/>
        <v>52901.842115996857</v>
      </c>
      <c r="M75"/>
      <c r="N75" s="84"/>
      <c r="O75" s="84"/>
      <c r="P75" s="84"/>
      <c r="Q75" s="84"/>
      <c r="R75" s="84"/>
      <c r="S75" s="84"/>
      <c r="T75" s="84"/>
    </row>
    <row r="76" spans="1:20" s="55" customFormat="1" hidden="1" outlineLevel="1">
      <c r="A76" s="81" t="s">
        <v>70</v>
      </c>
      <c r="B76" s="82">
        <f t="shared" ref="B76:C76" si="41">B75</f>
        <v>11816523</v>
      </c>
      <c r="C76" s="82">
        <f t="shared" si="41"/>
        <v>11816523</v>
      </c>
      <c r="D76" s="82">
        <f>$J$6*B76</f>
        <v>302975.64971999999</v>
      </c>
      <c r="E76" s="82">
        <f t="shared" ca="1" si="38"/>
        <v>151827.52938858091</v>
      </c>
      <c r="F76" s="82">
        <f t="shared" si="32"/>
        <v>-2575529.3530799993</v>
      </c>
      <c r="G76" s="82">
        <f t="shared" ca="1" si="32"/>
        <v>-2771862.772193288</v>
      </c>
      <c r="H76" s="82">
        <f t="shared" si="35"/>
        <v>9240993.6469200011</v>
      </c>
      <c r="I76" s="82">
        <f t="shared" ca="1" si="35"/>
        <v>9044660.2278067116</v>
      </c>
      <c r="J76" s="82">
        <f t="shared" ca="1" si="36"/>
        <v>-196333.41911328956</v>
      </c>
      <c r="K76" s="82">
        <f t="shared" ca="1" si="22"/>
        <v>68716.696689651348</v>
      </c>
      <c r="L76" s="83">
        <f t="shared" ca="1" si="26"/>
        <v>52901.842115996216</v>
      </c>
      <c r="M76"/>
      <c r="N76" s="84"/>
      <c r="O76" s="84"/>
      <c r="P76" s="84"/>
      <c r="Q76" s="84"/>
      <c r="R76" s="84"/>
      <c r="S76" s="84"/>
      <c r="T76" s="84"/>
    </row>
    <row r="77" spans="1:20" s="55" customFormat="1" hidden="1" outlineLevel="1">
      <c r="A77" s="81" t="s">
        <v>71</v>
      </c>
      <c r="B77" s="82">
        <f t="shared" ref="B77:C77" si="42">B76</f>
        <v>11816523</v>
      </c>
      <c r="C77" s="82">
        <f t="shared" si="42"/>
        <v>11816523</v>
      </c>
      <c r="D77" s="82">
        <f>$K$6*B77</f>
        <v>302975.64971999999</v>
      </c>
      <c r="E77" s="82">
        <f t="shared" ca="1" si="38"/>
        <v>151827.52938858091</v>
      </c>
      <c r="F77" s="82">
        <f t="shared" si="32"/>
        <v>-2878505.0027999994</v>
      </c>
      <c r="G77" s="82">
        <f t="shared" ca="1" si="32"/>
        <v>-2923690.3015818689</v>
      </c>
      <c r="H77" s="82">
        <f t="shared" si="35"/>
        <v>8938017.997200001</v>
      </c>
      <c r="I77" s="82">
        <f t="shared" ca="1" si="35"/>
        <v>8892832.6984181311</v>
      </c>
      <c r="J77" s="82">
        <f t="shared" ca="1" si="36"/>
        <v>-45185.298781869933</v>
      </c>
      <c r="K77" s="82">
        <f t="shared" ca="1" si="22"/>
        <v>15814.854573654475</v>
      </c>
      <c r="L77" s="83">
        <f t="shared" ca="1" si="26"/>
        <v>52901.842115996871</v>
      </c>
      <c r="M77"/>
      <c r="N77" s="84"/>
      <c r="O77" s="84"/>
      <c r="P77" s="84"/>
      <c r="Q77" s="84"/>
      <c r="R77" s="84"/>
      <c r="S77" s="84"/>
      <c r="T77" s="84"/>
    </row>
    <row r="78" spans="1:20" s="55" customFormat="1" hidden="1" outlineLevel="1">
      <c r="A78" s="81" t="s">
        <v>72</v>
      </c>
      <c r="B78" s="82">
        <f t="shared" ref="B78:C78" si="43">B77</f>
        <v>11816523</v>
      </c>
      <c r="C78" s="82">
        <f t="shared" si="43"/>
        <v>11816523</v>
      </c>
      <c r="D78" s="82">
        <f>$L$6*B78</f>
        <v>302975.64971999999</v>
      </c>
      <c r="E78" s="82">
        <f t="shared" ca="1" si="38"/>
        <v>151827.52938858091</v>
      </c>
      <c r="F78" s="82">
        <f t="shared" si="32"/>
        <v>-3181480.6525199995</v>
      </c>
      <c r="G78" s="82">
        <f t="shared" ca="1" si="32"/>
        <v>-3075517.8309704498</v>
      </c>
      <c r="H78" s="82">
        <f t="shared" si="35"/>
        <v>8635042.3474800009</v>
      </c>
      <c r="I78" s="82">
        <f t="shared" ca="1" si="35"/>
        <v>8741005.1690295506</v>
      </c>
      <c r="J78" s="82">
        <f t="shared" ca="1" si="36"/>
        <v>105962.8215495497</v>
      </c>
      <c r="K78" s="82">
        <f t="shared" ca="1" si="22"/>
        <v>-37086.987542342395</v>
      </c>
      <c r="L78" s="83">
        <f t="shared" ca="1" si="26"/>
        <v>52901.842115996871</v>
      </c>
      <c r="M78"/>
      <c r="N78" s="84"/>
      <c r="O78" s="84"/>
      <c r="P78" s="84"/>
      <c r="Q78" s="84"/>
      <c r="R78" s="84"/>
      <c r="S78" s="84"/>
      <c r="T78" s="84"/>
    </row>
    <row r="79" spans="1:20" s="55" customFormat="1" hidden="1" outlineLevel="1">
      <c r="A79" s="81" t="s">
        <v>73</v>
      </c>
      <c r="B79" s="82">
        <f t="shared" ref="B79:C79" si="44">B78</f>
        <v>11816523</v>
      </c>
      <c r="C79" s="82">
        <f t="shared" si="44"/>
        <v>11816523</v>
      </c>
      <c r="D79" s="82">
        <f>$B$9*B79</f>
        <v>302975.64971999999</v>
      </c>
      <c r="E79" s="82">
        <f t="shared" ca="1" si="38"/>
        <v>151827.52938858091</v>
      </c>
      <c r="F79" s="82">
        <f t="shared" si="32"/>
        <v>-3484456.3022399996</v>
      </c>
      <c r="G79" s="82">
        <f t="shared" ca="1" si="32"/>
        <v>-3227345.3603590308</v>
      </c>
      <c r="H79" s="82">
        <f t="shared" si="35"/>
        <v>8332066.6977600008</v>
      </c>
      <c r="I79" s="82">
        <f t="shared" ca="1" si="35"/>
        <v>8589177.6396409683</v>
      </c>
      <c r="J79" s="82">
        <f t="shared" ca="1" si="36"/>
        <v>257110.94188096747</v>
      </c>
      <c r="K79" s="82">
        <f t="shared" ca="1" si="22"/>
        <v>-89988.829658338611</v>
      </c>
      <c r="L79" s="83">
        <f t="shared" ca="1" si="26"/>
        <v>52901.842115996216</v>
      </c>
      <c r="M79"/>
      <c r="N79" s="84"/>
      <c r="O79" s="84"/>
      <c r="P79" s="84"/>
      <c r="Q79" s="84"/>
      <c r="R79" s="84"/>
      <c r="S79" s="84"/>
      <c r="T79" s="84"/>
    </row>
    <row r="80" spans="1:20" s="55" customFormat="1" hidden="1" outlineLevel="1">
      <c r="A80" s="81" t="s">
        <v>74</v>
      </c>
      <c r="B80" s="82">
        <f t="shared" ref="B80:C80" si="45">B79</f>
        <v>11816523</v>
      </c>
      <c r="C80" s="82">
        <f t="shared" si="45"/>
        <v>11816523</v>
      </c>
      <c r="D80" s="82">
        <f>$C$9*B80</f>
        <v>302975.64971999999</v>
      </c>
      <c r="E80" s="82">
        <f t="shared" ca="1" si="38"/>
        <v>151827.52938858091</v>
      </c>
      <c r="F80" s="82">
        <f t="shared" si="32"/>
        <v>-3787431.9519599997</v>
      </c>
      <c r="G80" s="82">
        <f t="shared" ca="1" si="32"/>
        <v>-3379172.8897476117</v>
      </c>
      <c r="H80" s="82">
        <f t="shared" si="35"/>
        <v>8029091.0480400007</v>
      </c>
      <c r="I80" s="82">
        <f t="shared" ca="1" si="35"/>
        <v>8437350.1102523878</v>
      </c>
      <c r="J80" s="82">
        <f t="shared" ca="1" si="36"/>
        <v>408259.0622123871</v>
      </c>
      <c r="K80" s="82">
        <f t="shared" ca="1" si="22"/>
        <v>-142890.67177433547</v>
      </c>
      <c r="L80" s="83">
        <f t="shared" ca="1" si="26"/>
        <v>52901.842115996857</v>
      </c>
      <c r="M80"/>
      <c r="N80" s="84"/>
      <c r="O80" s="84"/>
      <c r="P80" s="84"/>
      <c r="Q80" s="84"/>
      <c r="R80" s="84"/>
      <c r="S80" s="84"/>
      <c r="T80" s="84"/>
    </row>
    <row r="81" spans="1:20" s="55" customFormat="1" hidden="1" outlineLevel="1">
      <c r="A81" s="81" t="s">
        <v>75</v>
      </c>
      <c r="B81" s="82">
        <f t="shared" ref="B81:C81" si="46">B80</f>
        <v>11816523</v>
      </c>
      <c r="C81" s="82">
        <f t="shared" si="46"/>
        <v>11816523</v>
      </c>
      <c r="D81" s="82">
        <f>$D$9*B81</f>
        <v>302975.64971999999</v>
      </c>
      <c r="E81" s="82">
        <f t="shared" ca="1" si="38"/>
        <v>151827.52938858091</v>
      </c>
      <c r="F81" s="82">
        <f t="shared" ref="F81:G88" si="47">F80-D81</f>
        <v>-4090407.6016799998</v>
      </c>
      <c r="G81" s="82">
        <f t="shared" ca="1" si="47"/>
        <v>-3531000.4191361926</v>
      </c>
      <c r="H81" s="82">
        <f t="shared" si="35"/>
        <v>7726115.3983200006</v>
      </c>
      <c r="I81" s="82">
        <f t="shared" ca="1" si="35"/>
        <v>8285522.5808638074</v>
      </c>
      <c r="J81" s="82">
        <f t="shared" ca="1" si="36"/>
        <v>559407.18254380673</v>
      </c>
      <c r="K81" s="82">
        <f t="shared" ca="1" si="22"/>
        <v>-195792.51389033234</v>
      </c>
      <c r="L81" s="83">
        <f t="shared" ca="1" si="26"/>
        <v>52901.842115996871</v>
      </c>
      <c r="M81"/>
      <c r="N81" s="84"/>
      <c r="O81" s="84"/>
      <c r="P81" s="84"/>
      <c r="Q81" s="84"/>
      <c r="R81" s="84"/>
      <c r="S81" s="84"/>
      <c r="T81" s="84"/>
    </row>
    <row r="82" spans="1:20" s="55" customFormat="1" hidden="1" outlineLevel="1">
      <c r="A82" s="81" t="s">
        <v>76</v>
      </c>
      <c r="B82" s="82">
        <f t="shared" ref="B82:C82" si="48">B81</f>
        <v>11816523</v>
      </c>
      <c r="C82" s="82">
        <f t="shared" si="48"/>
        <v>11816523</v>
      </c>
      <c r="D82" s="82">
        <f>$E$9*B82</f>
        <v>302975.64971999999</v>
      </c>
      <c r="E82" s="82">
        <f t="shared" ca="1" si="38"/>
        <v>151827.52938858091</v>
      </c>
      <c r="F82" s="82">
        <f t="shared" si="47"/>
        <v>-4393383.2513999995</v>
      </c>
      <c r="G82" s="82">
        <f t="shared" ca="1" si="47"/>
        <v>-3682827.9485247736</v>
      </c>
      <c r="H82" s="82">
        <f t="shared" si="35"/>
        <v>7423139.7486000005</v>
      </c>
      <c r="I82" s="82">
        <f t="shared" ca="1" si="35"/>
        <v>8133695.0514752269</v>
      </c>
      <c r="J82" s="82">
        <f t="shared" ca="1" si="36"/>
        <v>710555.30287522636</v>
      </c>
      <c r="K82" s="82">
        <f t="shared" ca="1" si="22"/>
        <v>-248694.35600632921</v>
      </c>
      <c r="L82" s="83">
        <f t="shared" ca="1" si="26"/>
        <v>52901.842115996871</v>
      </c>
      <c r="M82"/>
      <c r="N82" s="84"/>
      <c r="O82" s="84"/>
      <c r="P82" s="84"/>
      <c r="Q82" s="84"/>
      <c r="R82" s="84"/>
      <c r="S82" s="84"/>
      <c r="T82" s="84"/>
    </row>
    <row r="83" spans="1:20" s="55" customFormat="1" hidden="1" outlineLevel="1">
      <c r="A83" s="81" t="s">
        <v>77</v>
      </c>
      <c r="B83" s="82">
        <f t="shared" ref="B83:C83" si="49">B82</f>
        <v>11816523</v>
      </c>
      <c r="C83" s="82">
        <f t="shared" si="49"/>
        <v>11816523</v>
      </c>
      <c r="D83" s="82">
        <f>$F$9*B83</f>
        <v>302975.64971999999</v>
      </c>
      <c r="E83" s="82">
        <f t="shared" ca="1" si="38"/>
        <v>151827.52938858091</v>
      </c>
      <c r="F83" s="82">
        <f t="shared" si="47"/>
        <v>-4696358.9011199996</v>
      </c>
      <c r="G83" s="82">
        <f t="shared" ca="1" si="47"/>
        <v>-3834655.4779133545</v>
      </c>
      <c r="H83" s="82">
        <f t="shared" si="35"/>
        <v>7120164.0988800004</v>
      </c>
      <c r="I83" s="82">
        <f t="shared" ca="1" si="35"/>
        <v>7981867.5220866455</v>
      </c>
      <c r="J83" s="82">
        <f t="shared" ca="1" si="36"/>
        <v>861703.42320664506</v>
      </c>
      <c r="K83" s="82">
        <f t="shared" ca="1" si="22"/>
        <v>-301596.19812232576</v>
      </c>
      <c r="L83" s="83">
        <f t="shared" ca="1" si="26"/>
        <v>52901.842115996551</v>
      </c>
      <c r="M83"/>
      <c r="N83" s="84"/>
      <c r="O83" s="84"/>
      <c r="P83" s="84"/>
      <c r="Q83" s="84"/>
      <c r="R83" s="84"/>
      <c r="S83" s="84"/>
      <c r="T83" s="84"/>
    </row>
    <row r="84" spans="1:20" s="55" customFormat="1" hidden="1" outlineLevel="1">
      <c r="A84" s="81" t="s">
        <v>78</v>
      </c>
      <c r="B84" s="82">
        <f t="shared" ref="B84:C84" si="50">B83</f>
        <v>11816523</v>
      </c>
      <c r="C84" s="82">
        <f t="shared" si="50"/>
        <v>11816523</v>
      </c>
      <c r="D84" s="82">
        <f>$G$9*B84</f>
        <v>302975.64971999999</v>
      </c>
      <c r="E84" s="82">
        <f t="shared" ca="1" si="38"/>
        <v>151827.52938858091</v>
      </c>
      <c r="F84" s="82">
        <f t="shared" si="47"/>
        <v>-4999334.5508399997</v>
      </c>
      <c r="G84" s="82">
        <f t="shared" ca="1" si="47"/>
        <v>-3986483.0073019355</v>
      </c>
      <c r="H84" s="82">
        <f t="shared" si="35"/>
        <v>6817188.4491600003</v>
      </c>
      <c r="I84" s="82">
        <f t="shared" ca="1" si="35"/>
        <v>7830039.9926980641</v>
      </c>
      <c r="J84" s="82">
        <f t="shared" ca="1" si="36"/>
        <v>1012851.5435380638</v>
      </c>
      <c r="K84" s="82">
        <f t="shared" ca="1" si="22"/>
        <v>-354498.04023832228</v>
      </c>
      <c r="L84" s="83">
        <f t="shared" ca="1" si="26"/>
        <v>52901.842115996522</v>
      </c>
      <c r="M84"/>
      <c r="N84" s="84"/>
      <c r="O84" s="84"/>
      <c r="P84" s="84"/>
      <c r="Q84" s="84"/>
      <c r="R84" s="84"/>
      <c r="S84" s="84"/>
      <c r="T84" s="84"/>
    </row>
    <row r="85" spans="1:20" s="55" customFormat="1" hidden="1" outlineLevel="1">
      <c r="A85" s="81" t="s">
        <v>79</v>
      </c>
      <c r="B85" s="82">
        <f t="shared" ref="B85:C85" si="51">B84</f>
        <v>11816523</v>
      </c>
      <c r="C85" s="82">
        <f t="shared" si="51"/>
        <v>11816523</v>
      </c>
      <c r="D85" s="82">
        <f>$H$9*B85</f>
        <v>302975.64971999999</v>
      </c>
      <c r="E85" s="82">
        <f t="shared" ca="1" si="38"/>
        <v>151827.52938858091</v>
      </c>
      <c r="F85" s="82">
        <f t="shared" si="47"/>
        <v>-5302310.2005599998</v>
      </c>
      <c r="G85" s="82">
        <f t="shared" ca="1" si="47"/>
        <v>-4138310.5366905164</v>
      </c>
      <c r="H85" s="82">
        <f t="shared" si="35"/>
        <v>6514212.7994400002</v>
      </c>
      <c r="I85" s="82">
        <f t="shared" ca="1" si="35"/>
        <v>7678212.4633094836</v>
      </c>
      <c r="J85" s="82">
        <f t="shared" ca="1" si="36"/>
        <v>1163999.6638694834</v>
      </c>
      <c r="K85" s="82">
        <f t="shared" ca="1" si="22"/>
        <v>-407399.88235431915</v>
      </c>
      <c r="L85" s="83">
        <f t="shared" ca="1" si="26"/>
        <v>52901.842115996871</v>
      </c>
      <c r="M85"/>
      <c r="N85" s="84"/>
      <c r="O85" s="84"/>
      <c r="P85" s="84"/>
      <c r="Q85" s="84"/>
      <c r="R85" s="84"/>
      <c r="S85" s="84"/>
      <c r="T85" s="84"/>
    </row>
    <row r="86" spans="1:20" s="55" customFormat="1" hidden="1" outlineLevel="1">
      <c r="A86" s="81" t="s">
        <v>80</v>
      </c>
      <c r="B86" s="82">
        <f t="shared" ref="B86:C86" si="52">B85</f>
        <v>11816523</v>
      </c>
      <c r="C86" s="82">
        <f t="shared" si="52"/>
        <v>11816523</v>
      </c>
      <c r="D86" s="82">
        <f>$I$9*B86</f>
        <v>302975.64971999999</v>
      </c>
      <c r="E86" s="82">
        <f t="shared" ca="1" si="38"/>
        <v>151827.52938858091</v>
      </c>
      <c r="F86" s="82">
        <f t="shared" si="47"/>
        <v>-5605285.8502799999</v>
      </c>
      <c r="G86" s="82">
        <f t="shared" ca="1" si="47"/>
        <v>-4290138.0660790969</v>
      </c>
      <c r="H86" s="82">
        <f t="shared" si="35"/>
        <v>6211237.1497200001</v>
      </c>
      <c r="I86" s="82">
        <f t="shared" ca="1" si="35"/>
        <v>7526384.9339209031</v>
      </c>
      <c r="J86" s="82">
        <f t="shared" ca="1" si="36"/>
        <v>1315147.784200903</v>
      </c>
      <c r="K86" s="82">
        <f t="shared" ca="1" si="22"/>
        <v>-460301.72447031602</v>
      </c>
      <c r="L86" s="83">
        <f t="shared" ca="1" si="26"/>
        <v>52901.842115996871</v>
      </c>
      <c r="M86"/>
      <c r="N86" s="84"/>
      <c r="O86" s="84"/>
      <c r="P86" s="84"/>
      <c r="Q86" s="84"/>
      <c r="R86" s="84"/>
      <c r="S86" s="84"/>
      <c r="T86" s="84"/>
    </row>
    <row r="87" spans="1:20" s="55" customFormat="1" hidden="1" outlineLevel="1">
      <c r="A87" s="81" t="s">
        <v>81</v>
      </c>
      <c r="B87" s="82">
        <f t="shared" ref="B87:C87" si="53">B86</f>
        <v>11816523</v>
      </c>
      <c r="C87" s="82">
        <f t="shared" si="53"/>
        <v>11816523</v>
      </c>
      <c r="D87" s="82">
        <f>$J$9*B87</f>
        <v>302975.64971999999</v>
      </c>
      <c r="E87" s="82">
        <f t="shared" ca="1" si="38"/>
        <v>151827.52938858091</v>
      </c>
      <c r="F87" s="82">
        <f t="shared" si="47"/>
        <v>-5908261.5</v>
      </c>
      <c r="G87" s="82">
        <f t="shared" ca="1" si="47"/>
        <v>-4441965.5954676773</v>
      </c>
      <c r="H87" s="82">
        <f t="shared" si="35"/>
        <v>5908261.5</v>
      </c>
      <c r="I87" s="82">
        <f t="shared" ca="1" si="35"/>
        <v>7374557.4045323227</v>
      </c>
      <c r="J87" s="82">
        <f t="shared" ca="1" si="36"/>
        <v>1466295.9045323227</v>
      </c>
      <c r="K87" s="82">
        <f t="shared" ca="1" si="22"/>
        <v>-513203.5665863129</v>
      </c>
      <c r="L87" s="83">
        <f t="shared" ca="1" si="26"/>
        <v>52901.842115996871</v>
      </c>
      <c r="M87"/>
      <c r="N87" s="84"/>
      <c r="O87" s="84"/>
      <c r="P87" s="84"/>
      <c r="Q87" s="84"/>
      <c r="R87" s="84"/>
      <c r="S87" s="84"/>
      <c r="T87" s="84"/>
    </row>
    <row r="88" spans="1:20" s="55" customFormat="1" hidden="1" outlineLevel="1">
      <c r="A88" s="81" t="s">
        <v>82</v>
      </c>
      <c r="B88" s="82">
        <f t="shared" ref="B88:C88" si="54">B87</f>
        <v>11816523</v>
      </c>
      <c r="C88" s="82">
        <f t="shared" si="54"/>
        <v>11816523</v>
      </c>
      <c r="D88" s="82">
        <f>$K$9*B88</f>
        <v>302975.64971999999</v>
      </c>
      <c r="E88" s="82">
        <f t="shared" ca="1" si="38"/>
        <v>151827.52938858091</v>
      </c>
      <c r="F88" s="82">
        <f t="shared" si="47"/>
        <v>-6211237.1497200001</v>
      </c>
      <c r="G88" s="82">
        <f t="shared" ca="1" si="47"/>
        <v>-4593793.1248562578</v>
      </c>
      <c r="H88" s="82">
        <f t="shared" si="35"/>
        <v>5605285.8502799999</v>
      </c>
      <c r="I88" s="82">
        <f t="shared" ca="1" si="35"/>
        <v>7222729.8751437422</v>
      </c>
      <c r="J88" s="82">
        <f t="shared" ca="1" si="36"/>
        <v>1617444.0248637423</v>
      </c>
      <c r="K88" s="82">
        <f t="shared" ca="1" si="22"/>
        <v>-566105.40870230971</v>
      </c>
      <c r="L88" s="83">
        <f t="shared" ca="1" si="26"/>
        <v>52901.842115996813</v>
      </c>
      <c r="M88"/>
      <c r="N88" s="84"/>
      <c r="O88" s="84"/>
      <c r="P88" s="84"/>
      <c r="Q88" s="84"/>
      <c r="R88" s="84"/>
      <c r="S88" s="84"/>
      <c r="T88" s="84"/>
    </row>
    <row r="89" spans="1:20" s="55" customFormat="1" hidden="1" outlineLevel="1">
      <c r="A89" s="81" t="s">
        <v>184</v>
      </c>
      <c r="B89" s="82">
        <f t="shared" ref="B89:C89" si="55">B88</f>
        <v>11816523</v>
      </c>
      <c r="C89" s="82">
        <f t="shared" si="55"/>
        <v>11816523</v>
      </c>
      <c r="D89" s="82">
        <f>$L$9*B89</f>
        <v>302975.64971999999</v>
      </c>
      <c r="E89" s="82">
        <f t="shared" ref="E89:E95" ca="1" si="56">C89*E$15</f>
        <v>151827.52938858091</v>
      </c>
      <c r="F89" s="82">
        <f t="shared" ref="F89:F95" si="57">F88-D89</f>
        <v>-6514212.7994400002</v>
      </c>
      <c r="G89" s="82">
        <f t="shared" ref="G89:G95" ca="1" si="58">G88-E89</f>
        <v>-4745620.6542448383</v>
      </c>
      <c r="H89" s="82">
        <f t="shared" ref="H89:H95" si="59">B89+F89</f>
        <v>5302310.2005599998</v>
      </c>
      <c r="I89" s="82">
        <f t="shared" ref="I89:I95" ca="1" si="60">C89+G89</f>
        <v>7070902.3457551617</v>
      </c>
      <c r="J89" s="82">
        <f t="shared" ref="J89:J95" ca="1" si="61">I89-H89</f>
        <v>1768592.1451951619</v>
      </c>
      <c r="K89" s="82">
        <f t="shared" ref="K89:K95" ca="1" si="62">-J89*$K$16</f>
        <v>-619007.25081830658</v>
      </c>
      <c r="L89" s="83">
        <f t="shared" ref="L89:L95" ca="1" si="63">-K89+K88</f>
        <v>52901.842115996871</v>
      </c>
      <c r="M89"/>
      <c r="N89" s="84"/>
      <c r="O89" s="84"/>
      <c r="P89" s="84"/>
      <c r="Q89" s="84"/>
      <c r="R89" s="84"/>
      <c r="S89" s="84"/>
      <c r="T89" s="84"/>
    </row>
    <row r="90" spans="1:20" s="55" customFormat="1" hidden="1" outlineLevel="1">
      <c r="A90" s="81" t="s">
        <v>185</v>
      </c>
      <c r="B90" s="82">
        <f t="shared" ref="B90:C90" si="64">B89</f>
        <v>11816523</v>
      </c>
      <c r="C90" s="82">
        <f t="shared" si="64"/>
        <v>11816523</v>
      </c>
      <c r="D90" s="82">
        <f>$B$11*B90</f>
        <v>302975.64971999999</v>
      </c>
      <c r="E90" s="82">
        <f t="shared" ca="1" si="56"/>
        <v>151827.52938858091</v>
      </c>
      <c r="F90" s="82">
        <f t="shared" si="57"/>
        <v>-6817188.4491600003</v>
      </c>
      <c r="G90" s="82">
        <f t="shared" ca="1" si="58"/>
        <v>-4897448.1836334188</v>
      </c>
      <c r="H90" s="82">
        <f t="shared" si="59"/>
        <v>4999334.5508399997</v>
      </c>
      <c r="I90" s="82">
        <f t="shared" ca="1" si="60"/>
        <v>6919074.8163665812</v>
      </c>
      <c r="J90" s="82">
        <f t="shared" ca="1" si="61"/>
        <v>1919740.2655265816</v>
      </c>
      <c r="K90" s="82">
        <f t="shared" ca="1" si="62"/>
        <v>-671909.09293430345</v>
      </c>
      <c r="L90" s="83">
        <f t="shared" ca="1" si="63"/>
        <v>52901.842115996871</v>
      </c>
      <c r="M90"/>
      <c r="N90" s="84"/>
      <c r="O90" s="84"/>
      <c r="P90" s="84"/>
      <c r="Q90" s="84"/>
      <c r="R90" s="84"/>
      <c r="S90" s="84"/>
      <c r="T90" s="84"/>
    </row>
    <row r="91" spans="1:20" s="55" customFormat="1" hidden="1" outlineLevel="1">
      <c r="A91" s="81" t="s">
        <v>186</v>
      </c>
      <c r="B91" s="82">
        <f t="shared" ref="B91:C91" si="65">B90</f>
        <v>11816523</v>
      </c>
      <c r="C91" s="82">
        <f t="shared" si="65"/>
        <v>11816523</v>
      </c>
      <c r="D91" s="82">
        <f>$C$11*B91</f>
        <v>302975.64971999999</v>
      </c>
      <c r="E91" s="82">
        <f t="shared" ca="1" si="56"/>
        <v>151827.52938858091</v>
      </c>
      <c r="F91" s="82">
        <f t="shared" si="57"/>
        <v>-7120164.0988800004</v>
      </c>
      <c r="G91" s="82">
        <f t="shared" ca="1" si="58"/>
        <v>-5049275.7130219992</v>
      </c>
      <c r="H91" s="82">
        <f t="shared" si="59"/>
        <v>4696358.9011199996</v>
      </c>
      <c r="I91" s="82">
        <f t="shared" ca="1" si="60"/>
        <v>6767247.2869780008</v>
      </c>
      <c r="J91" s="82">
        <f t="shared" ca="1" si="61"/>
        <v>2070888.3858580012</v>
      </c>
      <c r="K91" s="82">
        <f t="shared" ca="1" si="62"/>
        <v>-724810.93505030032</v>
      </c>
      <c r="L91" s="83">
        <f t="shared" ca="1" si="63"/>
        <v>52901.842115996871</v>
      </c>
      <c r="M91"/>
      <c r="N91" s="84"/>
      <c r="O91" s="84"/>
      <c r="P91" s="84"/>
      <c r="Q91" s="84"/>
      <c r="R91" s="84"/>
      <c r="S91" s="84"/>
      <c r="T91" s="84"/>
    </row>
    <row r="92" spans="1:20" s="55" customFormat="1" hidden="1" outlineLevel="1">
      <c r="A92" s="81" t="s">
        <v>187</v>
      </c>
      <c r="B92" s="82">
        <f t="shared" ref="B92:C92" si="66">B91</f>
        <v>11816523</v>
      </c>
      <c r="C92" s="82">
        <f t="shared" si="66"/>
        <v>11816523</v>
      </c>
      <c r="D92" s="82">
        <f>$D$11*B92</f>
        <v>302975.64971999999</v>
      </c>
      <c r="E92" s="82">
        <f t="shared" ca="1" si="56"/>
        <v>151827.52938858091</v>
      </c>
      <c r="F92" s="82">
        <f t="shared" si="57"/>
        <v>-7423139.7486000005</v>
      </c>
      <c r="G92" s="82">
        <f t="shared" ca="1" si="58"/>
        <v>-5201103.2424105797</v>
      </c>
      <c r="H92" s="82">
        <f t="shared" si="59"/>
        <v>4393383.2513999995</v>
      </c>
      <c r="I92" s="82">
        <f t="shared" ca="1" si="60"/>
        <v>6615419.7575894203</v>
      </c>
      <c r="J92" s="82">
        <f t="shared" ca="1" si="61"/>
        <v>2222036.5061894208</v>
      </c>
      <c r="K92" s="82">
        <f t="shared" ca="1" si="62"/>
        <v>-777712.77716629719</v>
      </c>
      <c r="L92" s="83">
        <f t="shared" ca="1" si="63"/>
        <v>52901.842115996871</v>
      </c>
      <c r="M92"/>
      <c r="N92" s="84"/>
      <c r="O92" s="84"/>
      <c r="P92" s="84"/>
      <c r="Q92" s="84"/>
      <c r="R92" s="84"/>
      <c r="S92" s="84"/>
      <c r="T92" s="84"/>
    </row>
    <row r="93" spans="1:20" s="55" customFormat="1" hidden="1" outlineLevel="1">
      <c r="A93" s="81" t="s">
        <v>188</v>
      </c>
      <c r="B93" s="82">
        <f t="shared" ref="B93:C93" si="67">B92</f>
        <v>11816523</v>
      </c>
      <c r="C93" s="82">
        <f t="shared" si="67"/>
        <v>11816523</v>
      </c>
      <c r="D93" s="82">
        <f>$E$11*B93</f>
        <v>302975.64971999999</v>
      </c>
      <c r="E93" s="82">
        <f t="shared" ca="1" si="56"/>
        <v>151827.52938858091</v>
      </c>
      <c r="F93" s="82">
        <f t="shared" si="57"/>
        <v>-7726115.3983200006</v>
      </c>
      <c r="G93" s="82">
        <f t="shared" ca="1" si="58"/>
        <v>-5352930.7717991602</v>
      </c>
      <c r="H93" s="82">
        <f t="shared" si="59"/>
        <v>4090407.6016799994</v>
      </c>
      <c r="I93" s="82">
        <f t="shared" ca="1" si="60"/>
        <v>6463592.2282008398</v>
      </c>
      <c r="J93" s="82">
        <f t="shared" ca="1" si="61"/>
        <v>2373184.6265208405</v>
      </c>
      <c r="K93" s="82">
        <f t="shared" ca="1" si="62"/>
        <v>-830614.61928229406</v>
      </c>
      <c r="L93" s="83">
        <f t="shared" ca="1" si="63"/>
        <v>52901.842115996871</v>
      </c>
      <c r="M93"/>
      <c r="N93" s="84"/>
      <c r="O93" s="84"/>
      <c r="P93" s="84"/>
      <c r="Q93" s="84"/>
      <c r="R93" s="84"/>
      <c r="S93" s="84"/>
      <c r="T93" s="84"/>
    </row>
    <row r="94" spans="1:20" s="55" customFormat="1" hidden="1" outlineLevel="1">
      <c r="A94" s="81" t="s">
        <v>189</v>
      </c>
      <c r="B94" s="82">
        <f t="shared" ref="B94:C94" si="68">B93</f>
        <v>11816523</v>
      </c>
      <c r="C94" s="82">
        <f t="shared" si="68"/>
        <v>11816523</v>
      </c>
      <c r="D94" s="82">
        <f>$F$11*B94</f>
        <v>302975.64971999999</v>
      </c>
      <c r="E94" s="82">
        <f t="shared" ca="1" si="56"/>
        <v>151827.52938858091</v>
      </c>
      <c r="F94" s="82">
        <f t="shared" si="57"/>
        <v>-8029091.0480400007</v>
      </c>
      <c r="G94" s="82">
        <f t="shared" ca="1" si="58"/>
        <v>-5504758.3011877406</v>
      </c>
      <c r="H94" s="82">
        <f t="shared" si="59"/>
        <v>3787431.9519599993</v>
      </c>
      <c r="I94" s="82">
        <f t="shared" ca="1" si="60"/>
        <v>6311764.6988122594</v>
      </c>
      <c r="J94" s="82">
        <f t="shared" ca="1" si="61"/>
        <v>2524332.7468522601</v>
      </c>
      <c r="K94" s="82">
        <f t="shared" ca="1" si="62"/>
        <v>-883516.46139829094</v>
      </c>
      <c r="L94" s="83">
        <f t="shared" ca="1" si="63"/>
        <v>52901.842115996871</v>
      </c>
      <c r="M94"/>
      <c r="N94" s="84"/>
      <c r="O94" s="84"/>
      <c r="P94" s="84"/>
      <c r="Q94" s="84"/>
      <c r="R94" s="84"/>
      <c r="S94" s="84"/>
      <c r="T94" s="84"/>
    </row>
    <row r="95" spans="1:20" s="55" customFormat="1" hidden="1" outlineLevel="1">
      <c r="A95" s="81" t="s">
        <v>190</v>
      </c>
      <c r="B95" s="82">
        <f t="shared" ref="B95:C95" si="69">B94</f>
        <v>11816523</v>
      </c>
      <c r="C95" s="82">
        <f t="shared" si="69"/>
        <v>11816523</v>
      </c>
      <c r="D95" s="82">
        <f>$G$11*B95</f>
        <v>302975.64971999999</v>
      </c>
      <c r="E95" s="82">
        <f t="shared" ca="1" si="56"/>
        <v>151827.52938858091</v>
      </c>
      <c r="F95" s="82">
        <f t="shared" si="57"/>
        <v>-8332066.6977600008</v>
      </c>
      <c r="G95" s="82">
        <f t="shared" ca="1" si="58"/>
        <v>-5656585.8305763211</v>
      </c>
      <c r="H95" s="82">
        <f t="shared" si="59"/>
        <v>3484456.3022399992</v>
      </c>
      <c r="I95" s="82">
        <f t="shared" ca="1" si="60"/>
        <v>6159937.1694236789</v>
      </c>
      <c r="J95" s="82">
        <f t="shared" ca="1" si="61"/>
        <v>2675480.8671836797</v>
      </c>
      <c r="K95" s="82">
        <f t="shared" ca="1" si="62"/>
        <v>-936418.30351428781</v>
      </c>
      <c r="L95" s="83">
        <f t="shared" ca="1" si="63"/>
        <v>52901.842115996871</v>
      </c>
      <c r="M95"/>
      <c r="N95" s="84"/>
      <c r="O95" s="84"/>
      <c r="P95" s="84"/>
      <c r="Q95" s="84"/>
      <c r="R95" s="84"/>
      <c r="S95" s="84"/>
      <c r="T95" s="84"/>
    </row>
    <row r="96" spans="1:20" s="55" customFormat="1" hidden="1" outlineLevel="1">
      <c r="A96" s="81" t="s">
        <v>191</v>
      </c>
      <c r="B96" s="82">
        <f t="shared" ref="B96:C96" si="70">B95</f>
        <v>11816523</v>
      </c>
      <c r="C96" s="82">
        <f t="shared" si="70"/>
        <v>11816523</v>
      </c>
      <c r="D96" s="82">
        <f>$H$11*B96</f>
        <v>302975.64971999999</v>
      </c>
      <c r="E96" s="82">
        <f t="shared" ref="E96:E135" ca="1" si="71">C96*E$15</f>
        <v>151827.52938858091</v>
      </c>
      <c r="F96" s="82">
        <f t="shared" ref="F96:F98" si="72">F95-D96</f>
        <v>-8635042.3474800009</v>
      </c>
      <c r="G96" s="82">
        <f t="shared" ref="G96:G97" ca="1" si="73">G95-E96</f>
        <v>-5808413.3599649016</v>
      </c>
      <c r="H96" s="82">
        <f t="shared" ref="H96:H98" si="74">B96+F96</f>
        <v>3181480.6525199991</v>
      </c>
      <c r="I96" s="82">
        <f t="shared" ref="I96:I98" ca="1" si="75">C96+G96</f>
        <v>6008109.6400350984</v>
      </c>
      <c r="J96" s="82">
        <f t="shared" ref="J96:J98" ca="1" si="76">I96-H96</f>
        <v>2826628.9875150993</v>
      </c>
      <c r="K96" s="82">
        <f t="shared" ref="K96:K98" ca="1" si="77">-J96*$K$16</f>
        <v>-989320.14563028468</v>
      </c>
      <c r="L96" s="83">
        <f t="shared" ref="L96:L98" ca="1" si="78">-K96+K95</f>
        <v>52901.842115996871</v>
      </c>
      <c r="M96"/>
      <c r="N96" s="84"/>
      <c r="O96" s="84"/>
      <c r="P96" s="84"/>
      <c r="Q96" s="84"/>
      <c r="R96" s="84"/>
      <c r="S96" s="84"/>
      <c r="T96" s="84"/>
    </row>
    <row r="97" spans="1:20" s="55" customFormat="1" hidden="1" outlineLevel="1">
      <c r="A97" s="81" t="s">
        <v>192</v>
      </c>
      <c r="B97" s="82">
        <f t="shared" ref="B97:C97" si="79">B96</f>
        <v>11816523</v>
      </c>
      <c r="C97" s="82">
        <f t="shared" si="79"/>
        <v>11816523</v>
      </c>
      <c r="D97" s="82">
        <f>$I$11*B97</f>
        <v>302975.64971999999</v>
      </c>
      <c r="E97" s="82">
        <f t="shared" ca="1" si="71"/>
        <v>151827.52938858091</v>
      </c>
      <c r="F97" s="82">
        <f t="shared" si="72"/>
        <v>-8938017.997200001</v>
      </c>
      <c r="G97" s="82">
        <f t="shared" ca="1" si="73"/>
        <v>-5960240.8893534821</v>
      </c>
      <c r="H97" s="82">
        <f t="shared" si="74"/>
        <v>2878505.002799999</v>
      </c>
      <c r="I97" s="82">
        <f t="shared" ca="1" si="75"/>
        <v>5856282.1106465179</v>
      </c>
      <c r="J97" s="82">
        <f t="shared" ca="1" si="76"/>
        <v>2977777.107846519</v>
      </c>
      <c r="K97" s="82">
        <f t="shared" ca="1" si="77"/>
        <v>-1042221.9877462815</v>
      </c>
      <c r="L97" s="83">
        <f t="shared" ca="1" si="78"/>
        <v>52901.842115996871</v>
      </c>
      <c r="M97"/>
      <c r="N97" s="84"/>
      <c r="O97" s="84"/>
      <c r="P97" s="84"/>
      <c r="Q97" s="84"/>
      <c r="R97" s="84"/>
      <c r="S97" s="84"/>
      <c r="T97" s="84"/>
    </row>
    <row r="98" spans="1:20" s="55" customFormat="1" hidden="1" outlineLevel="1">
      <c r="A98" s="81" t="s">
        <v>193</v>
      </c>
      <c r="B98" s="82">
        <f t="shared" ref="B98:C99" si="80">B97</f>
        <v>11816523</v>
      </c>
      <c r="C98" s="82">
        <f t="shared" si="80"/>
        <v>11816523</v>
      </c>
      <c r="D98" s="82">
        <f>$J$11*B98</f>
        <v>302975.64971999999</v>
      </c>
      <c r="E98" s="82">
        <f t="shared" ca="1" si="71"/>
        <v>151827.52938858091</v>
      </c>
      <c r="F98" s="82">
        <f t="shared" si="72"/>
        <v>-9240993.6469200011</v>
      </c>
      <c r="G98" s="82">
        <f ca="1">G97-E98</f>
        <v>-6112068.4187420625</v>
      </c>
      <c r="H98" s="82">
        <f t="shared" si="74"/>
        <v>2575529.3530799989</v>
      </c>
      <c r="I98" s="82">
        <f t="shared" ca="1" si="75"/>
        <v>5704454.5812579375</v>
      </c>
      <c r="J98" s="82">
        <f t="shared" ca="1" si="76"/>
        <v>3128925.2281779386</v>
      </c>
      <c r="K98" s="82">
        <f t="shared" ca="1" si="77"/>
        <v>-1095123.8298622784</v>
      </c>
      <c r="L98" s="83">
        <f t="shared" ca="1" si="78"/>
        <v>52901.842115996871</v>
      </c>
      <c r="M98"/>
      <c r="N98" s="84"/>
      <c r="O98" s="84"/>
      <c r="P98" s="84"/>
      <c r="Q98" s="84"/>
      <c r="R98" s="84"/>
      <c r="S98" s="84"/>
      <c r="T98" s="84"/>
    </row>
    <row r="99" spans="1:20" s="55" customFormat="1" hidden="1" outlineLevel="1">
      <c r="A99" s="81" t="s">
        <v>194</v>
      </c>
      <c r="B99" s="82">
        <f t="shared" si="80"/>
        <v>11816523</v>
      </c>
      <c r="C99" s="82">
        <f t="shared" si="80"/>
        <v>11816523</v>
      </c>
      <c r="D99" s="82">
        <f>$K$11*B99</f>
        <v>302975.64971999999</v>
      </c>
      <c r="E99" s="82">
        <f t="shared" ca="1" si="71"/>
        <v>151827.52938858091</v>
      </c>
      <c r="F99" s="82">
        <f t="shared" ref="F99" si="81">F98-D99</f>
        <v>-9543969.2966400012</v>
      </c>
      <c r="G99" s="82">
        <f ca="1">G98-E99</f>
        <v>-6263895.948130643</v>
      </c>
      <c r="H99" s="82">
        <f t="shared" ref="H99" si="82">B99+F99</f>
        <v>2272553.7033599988</v>
      </c>
      <c r="I99" s="82">
        <f t="shared" ref="I99" ca="1" si="83">C99+G99</f>
        <v>5552627.051869357</v>
      </c>
      <c r="J99" s="82">
        <f t="shared" ref="J99" ca="1" si="84">I99-H99</f>
        <v>3280073.3485093582</v>
      </c>
      <c r="K99" s="82">
        <f t="shared" ref="K99" ca="1" si="85">-J99*$K$16</f>
        <v>-1148025.6719782753</v>
      </c>
      <c r="L99" s="83">
        <f t="shared" ref="L99" ca="1" si="86">-K99+K98</f>
        <v>52901.842115996871</v>
      </c>
      <c r="M99"/>
      <c r="N99" s="84"/>
      <c r="O99" s="84"/>
      <c r="P99" s="84"/>
      <c r="Q99" s="84"/>
      <c r="R99" s="84"/>
      <c r="S99" s="84"/>
      <c r="T99" s="84"/>
    </row>
    <row r="100" spans="1:20" s="55" customFormat="1" hidden="1" outlineLevel="1">
      <c r="A100" s="81" t="s">
        <v>196</v>
      </c>
      <c r="B100" s="82">
        <f t="shared" ref="B100:C100" si="87">B99</f>
        <v>11816523</v>
      </c>
      <c r="C100" s="82">
        <f t="shared" si="87"/>
        <v>11816523</v>
      </c>
      <c r="D100" s="82">
        <f>$L$11*B100</f>
        <v>302975.64971999999</v>
      </c>
      <c r="E100" s="82">
        <f t="shared" ca="1" si="71"/>
        <v>151827.52938858091</v>
      </c>
      <c r="F100" s="82">
        <f t="shared" ref="F100:G103" si="88">F99-D100</f>
        <v>-9846944.9463600013</v>
      </c>
      <c r="G100" s="82">
        <f t="shared" ca="1" si="88"/>
        <v>-6415723.4775192235</v>
      </c>
      <c r="H100" s="82">
        <f t="shared" ref="H100:H103" si="89">B100+F100</f>
        <v>1969578.0536399987</v>
      </c>
      <c r="I100" s="82">
        <f t="shared" ref="I100:I103" ca="1" si="90">C100+G100</f>
        <v>5400799.5224807765</v>
      </c>
      <c r="J100" s="82">
        <f t="shared" ref="J100:J103" ca="1" si="91">I100-H100</f>
        <v>3431221.4688407779</v>
      </c>
      <c r="K100" s="82">
        <f t="shared" ref="K100:K103" ca="1" si="92">-J100*$K$16</f>
        <v>-1200927.5140942722</v>
      </c>
      <c r="L100" s="83">
        <f t="shared" ref="L100:L103" ca="1" si="93">-K100+K99</f>
        <v>52901.842115996871</v>
      </c>
      <c r="M100"/>
      <c r="N100" s="84"/>
      <c r="O100" s="84"/>
      <c r="P100" s="84"/>
      <c r="Q100" s="84"/>
      <c r="R100" s="84"/>
      <c r="S100" s="84"/>
      <c r="T100" s="84"/>
    </row>
    <row r="101" spans="1:20" s="55" customFormat="1" hidden="1" outlineLevel="1">
      <c r="A101" s="81" t="s">
        <v>197</v>
      </c>
      <c r="B101" s="82">
        <f t="shared" ref="B101:C101" si="94">B100</f>
        <v>11816523</v>
      </c>
      <c r="C101" s="82">
        <f t="shared" si="94"/>
        <v>11816523</v>
      </c>
      <c r="D101" s="82">
        <f>$B$13*B101</f>
        <v>302975.64971999999</v>
      </c>
      <c r="E101" s="82">
        <f t="shared" ca="1" si="71"/>
        <v>151827.52938858091</v>
      </c>
      <c r="F101" s="82">
        <f t="shared" si="88"/>
        <v>-10149920.596080001</v>
      </c>
      <c r="G101" s="82">
        <f t="shared" ref="G101:G103" ca="1" si="95">G100-E101</f>
        <v>-6567551.0069078039</v>
      </c>
      <c r="H101" s="82">
        <f t="shared" si="89"/>
        <v>1666602.4039199986</v>
      </c>
      <c r="I101" s="82">
        <f t="shared" ca="1" si="90"/>
        <v>5248971.9930921961</v>
      </c>
      <c r="J101" s="82">
        <f t="shared" ca="1" si="91"/>
        <v>3582369.5891721975</v>
      </c>
      <c r="K101" s="82">
        <f t="shared" ca="1" si="92"/>
        <v>-1253829.356210269</v>
      </c>
      <c r="L101" s="83">
        <f t="shared" ca="1" si="93"/>
        <v>52901.842115996871</v>
      </c>
      <c r="M101"/>
      <c r="N101" s="84"/>
      <c r="O101" s="84"/>
      <c r="P101" s="84"/>
      <c r="Q101" s="84"/>
      <c r="R101" s="84"/>
      <c r="S101" s="84"/>
      <c r="T101" s="84"/>
    </row>
    <row r="102" spans="1:20" s="55" customFormat="1" hidden="1" outlineLevel="1">
      <c r="A102" s="81" t="s">
        <v>198</v>
      </c>
      <c r="B102" s="82">
        <f t="shared" ref="B102:C102" si="96">B101</f>
        <v>11816523</v>
      </c>
      <c r="C102" s="82">
        <f t="shared" si="96"/>
        <v>11816523</v>
      </c>
      <c r="D102" s="82">
        <f>$C$13*B102</f>
        <v>302975.64971999999</v>
      </c>
      <c r="E102" s="82">
        <f t="shared" ca="1" si="71"/>
        <v>151827.52938858091</v>
      </c>
      <c r="F102" s="82">
        <f t="shared" si="88"/>
        <v>-10452896.245800002</v>
      </c>
      <c r="G102" s="82">
        <f t="shared" ca="1" si="95"/>
        <v>-6719378.5362963844</v>
      </c>
      <c r="H102" s="82">
        <f t="shared" si="89"/>
        <v>1363626.7541999985</v>
      </c>
      <c r="I102" s="82">
        <f t="shared" ca="1" si="90"/>
        <v>5097144.4637036156</v>
      </c>
      <c r="J102" s="82">
        <f t="shared" ca="1" si="91"/>
        <v>3733517.7095036171</v>
      </c>
      <c r="K102" s="82">
        <f t="shared" ca="1" si="92"/>
        <v>-1306731.1983262659</v>
      </c>
      <c r="L102" s="83">
        <f t="shared" ca="1" si="93"/>
        <v>52901.842115996871</v>
      </c>
      <c r="M102"/>
      <c r="N102" s="84"/>
      <c r="O102" s="84"/>
      <c r="P102" s="84"/>
      <c r="Q102" s="84"/>
      <c r="R102" s="84"/>
      <c r="S102" s="84"/>
      <c r="T102" s="84"/>
    </row>
    <row r="103" spans="1:20" s="55" customFormat="1" hidden="1" outlineLevel="1">
      <c r="A103" s="81" t="s">
        <v>199</v>
      </c>
      <c r="B103" s="82">
        <f t="shared" ref="B103:C103" si="97">B102</f>
        <v>11816523</v>
      </c>
      <c r="C103" s="82">
        <f t="shared" si="97"/>
        <v>11816523</v>
      </c>
      <c r="D103" s="82">
        <f>$D$13*B103</f>
        <v>302975.64971999999</v>
      </c>
      <c r="E103" s="82">
        <f t="shared" ca="1" si="71"/>
        <v>151827.52938858091</v>
      </c>
      <c r="F103" s="82">
        <f t="shared" si="88"/>
        <v>-10755871.895520002</v>
      </c>
      <c r="G103" s="82">
        <f t="shared" ca="1" si="95"/>
        <v>-6871206.0656849649</v>
      </c>
      <c r="H103" s="82">
        <f t="shared" si="89"/>
        <v>1060651.1044799984</v>
      </c>
      <c r="I103" s="82">
        <f t="shared" ca="1" si="90"/>
        <v>4945316.9343150351</v>
      </c>
      <c r="J103" s="82">
        <f t="shared" ca="1" si="91"/>
        <v>3884665.8298350368</v>
      </c>
      <c r="K103" s="82">
        <f t="shared" ca="1" si="92"/>
        <v>-1359633.0404422628</v>
      </c>
      <c r="L103" s="83">
        <f t="shared" ca="1" si="93"/>
        <v>52901.842115996871</v>
      </c>
      <c r="M103"/>
      <c r="N103" s="84"/>
      <c r="O103" s="84"/>
      <c r="P103" s="84"/>
      <c r="Q103" s="84"/>
      <c r="R103" s="84"/>
      <c r="S103" s="84"/>
      <c r="T103" s="84"/>
    </row>
    <row r="104" spans="1:20" s="55" customFormat="1" hidden="1" outlineLevel="1">
      <c r="A104" s="81" t="s">
        <v>200</v>
      </c>
      <c r="B104" s="82">
        <f t="shared" ref="B104:C104" si="98">B103</f>
        <v>11816523</v>
      </c>
      <c r="C104" s="82">
        <f t="shared" si="98"/>
        <v>11816523</v>
      </c>
      <c r="D104" s="82">
        <f>$E$13*B104</f>
        <v>302975.64971999999</v>
      </c>
      <c r="E104" s="82">
        <f t="shared" ca="1" si="71"/>
        <v>151827.52938858091</v>
      </c>
      <c r="F104" s="82">
        <f t="shared" ref="F104:F105" si="99">F103-D104</f>
        <v>-11058847.545240002</v>
      </c>
      <c r="G104" s="82">
        <f t="shared" ref="G104:G105" ca="1" si="100">G103-E104</f>
        <v>-7023033.5950735454</v>
      </c>
      <c r="H104" s="82">
        <f t="shared" ref="H104:H105" si="101">B104+F104</f>
        <v>757675.45475999825</v>
      </c>
      <c r="I104" s="82">
        <f t="shared" ref="I104:I105" ca="1" si="102">C104+G104</f>
        <v>4793489.4049264546</v>
      </c>
      <c r="J104" s="82">
        <f t="shared" ref="J104:J105" ca="1" si="103">I104-H104</f>
        <v>4035813.9501664564</v>
      </c>
      <c r="K104" s="82">
        <f t="shared" ref="K104:K105" ca="1" si="104">-J104*$K$16</f>
        <v>-1412534.8825582596</v>
      </c>
      <c r="L104" s="83">
        <f t="shared" ref="L104:L105" ca="1" si="105">-K104+K103</f>
        <v>52901.842115996871</v>
      </c>
      <c r="M104"/>
      <c r="N104" s="84"/>
      <c r="O104" s="84"/>
      <c r="P104" s="84"/>
      <c r="Q104" s="84"/>
      <c r="R104" s="84"/>
      <c r="S104" s="84"/>
      <c r="T104" s="84"/>
    </row>
    <row r="105" spans="1:20" s="55" customFormat="1" hidden="1" outlineLevel="1">
      <c r="A105" s="81" t="s">
        <v>201</v>
      </c>
      <c r="B105" s="82">
        <f t="shared" ref="B105:C107" si="106">B104</f>
        <v>11816523</v>
      </c>
      <c r="C105" s="82">
        <f t="shared" si="106"/>
        <v>11816523</v>
      </c>
      <c r="D105" s="82">
        <f>$F$13*B105</f>
        <v>302975.64971999999</v>
      </c>
      <c r="E105" s="82">
        <f t="shared" ca="1" si="71"/>
        <v>151827.52938858091</v>
      </c>
      <c r="F105" s="82">
        <f t="shared" si="99"/>
        <v>-11361823.194960002</v>
      </c>
      <c r="G105" s="82">
        <f t="shared" ca="1" si="100"/>
        <v>-7174861.1244621258</v>
      </c>
      <c r="H105" s="82">
        <f t="shared" si="101"/>
        <v>454699.80503999814</v>
      </c>
      <c r="I105" s="82">
        <f t="shared" ca="1" si="102"/>
        <v>4641661.8755378742</v>
      </c>
      <c r="J105" s="82">
        <f t="shared" ca="1" si="103"/>
        <v>4186962.070497876</v>
      </c>
      <c r="K105" s="82">
        <f t="shared" ca="1" si="104"/>
        <v>-1465436.7246742565</v>
      </c>
      <c r="L105" s="83">
        <f t="shared" ca="1" si="105"/>
        <v>52901.842115996871</v>
      </c>
      <c r="M105"/>
      <c r="N105" s="84"/>
      <c r="O105" s="84"/>
      <c r="P105" s="84"/>
      <c r="Q105" s="84"/>
      <c r="R105" s="84"/>
      <c r="S105" s="84"/>
      <c r="T105" s="84"/>
    </row>
    <row r="106" spans="1:20" s="55" customFormat="1" hidden="1" outlineLevel="1">
      <c r="A106" s="81" t="s">
        <v>202</v>
      </c>
      <c r="B106" s="82">
        <f t="shared" si="106"/>
        <v>11816523</v>
      </c>
      <c r="C106" s="82">
        <f t="shared" si="106"/>
        <v>11816523</v>
      </c>
      <c r="D106" s="82">
        <f>$G$13*B106</f>
        <v>302975.64971999999</v>
      </c>
      <c r="E106" s="82">
        <f t="shared" ca="1" si="71"/>
        <v>151827.52938858091</v>
      </c>
      <c r="F106" s="82">
        <f t="shared" ref="F106" si="107">F105-D106</f>
        <v>-11664798.844680002</v>
      </c>
      <c r="G106" s="82">
        <f t="shared" ref="G106" ca="1" si="108">G105-E106</f>
        <v>-7326688.6538507063</v>
      </c>
      <c r="H106" s="82">
        <f t="shared" ref="H106" si="109">B106+F106</f>
        <v>151724.15531999804</v>
      </c>
      <c r="I106" s="82">
        <f t="shared" ref="I106" ca="1" si="110">C106+G106</f>
        <v>4489834.3461492937</v>
      </c>
      <c r="J106" s="82">
        <f t="shared" ref="J106" ca="1" si="111">I106-H106</f>
        <v>4338110.1908292957</v>
      </c>
      <c r="K106" s="82">
        <f t="shared" ref="K106" ca="1" si="112">-J106*$K$16</f>
        <v>-1518338.5667902534</v>
      </c>
      <c r="L106" s="83">
        <f t="shared" ref="L106" ca="1" si="113">-K106+K105</f>
        <v>52901.842115996871</v>
      </c>
      <c r="M106"/>
      <c r="N106" s="84"/>
      <c r="O106" s="84"/>
      <c r="P106" s="84"/>
      <c r="Q106" s="84"/>
      <c r="R106" s="84"/>
      <c r="S106" s="84"/>
      <c r="T106" s="84"/>
    </row>
    <row r="107" spans="1:20" s="55" customFormat="1" hidden="1" outlineLevel="1">
      <c r="A107" s="81" t="s">
        <v>203</v>
      </c>
      <c r="B107" s="82">
        <f t="shared" si="106"/>
        <v>11816523</v>
      </c>
      <c r="C107" s="82">
        <f t="shared" si="106"/>
        <v>11816523</v>
      </c>
      <c r="D107" s="82">
        <f>$H$13*B107</f>
        <v>151724.15532000002</v>
      </c>
      <c r="E107" s="82">
        <f t="shared" ca="1" si="71"/>
        <v>151827.52938858091</v>
      </c>
      <c r="F107" s="82">
        <f t="shared" ref="F107" si="114">F106-D107</f>
        <v>-11816523.000000002</v>
      </c>
      <c r="G107" s="82">
        <f t="shared" ref="G107" ca="1" si="115">G106-E107</f>
        <v>-7478516.1832392868</v>
      </c>
      <c r="H107" s="82">
        <f t="shared" ref="H107" si="116">B107+F107</f>
        <v>0</v>
      </c>
      <c r="I107" s="82">
        <f t="shared" ref="I107" ca="1" si="117">C107+G107</f>
        <v>4338006.8167607132</v>
      </c>
      <c r="J107" s="82">
        <f t="shared" ref="J107" ca="1" si="118">I107-H107</f>
        <v>4338006.8167607132</v>
      </c>
      <c r="K107" s="82">
        <f t="shared" ref="K107" ca="1" si="119">-J107*$K$16</f>
        <v>-1518302.3858662494</v>
      </c>
      <c r="L107" s="83">
        <f t="shared" ref="L107" ca="1" si="120">-K107+K106</f>
        <v>-36.180924003943801</v>
      </c>
      <c r="M107"/>
      <c r="N107" s="84"/>
      <c r="O107" s="84"/>
      <c r="P107" s="84"/>
      <c r="Q107" s="84"/>
      <c r="R107" s="84"/>
      <c r="S107" s="84"/>
      <c r="T107" s="84"/>
    </row>
    <row r="108" spans="1:20" s="55" customFormat="1" hidden="1" outlineLevel="1">
      <c r="A108" s="81" t="s">
        <v>266</v>
      </c>
      <c r="B108" s="82">
        <f t="shared" ref="B108:C108" si="121">B107</f>
        <v>11816523</v>
      </c>
      <c r="C108" s="82">
        <f t="shared" si="121"/>
        <v>11816523</v>
      </c>
      <c r="D108" s="82"/>
      <c r="E108" s="82">
        <f t="shared" ca="1" si="71"/>
        <v>151827.52938858091</v>
      </c>
      <c r="F108" s="82">
        <f t="shared" ref="F108:F112" si="122">F107-D108</f>
        <v>-11816523.000000002</v>
      </c>
      <c r="G108" s="82">
        <f t="shared" ref="G108:G112" ca="1" si="123">G107-E108</f>
        <v>-7630343.7126278672</v>
      </c>
      <c r="H108" s="82">
        <f t="shared" ref="H108:H112" si="124">B108+F108</f>
        <v>0</v>
      </c>
      <c r="I108" s="82">
        <f t="shared" ref="I108:I112" ca="1" si="125">C108+G108</f>
        <v>4186179.2873721328</v>
      </c>
      <c r="J108" s="82">
        <f t="shared" ref="J108:J112" ca="1" si="126">I108-H108</f>
        <v>4186179.2873721328</v>
      </c>
      <c r="K108" s="82">
        <f t="shared" ref="K108:K112" ca="1" si="127">-J108*$K$16</f>
        <v>-1465162.7505802463</v>
      </c>
      <c r="L108" s="83">
        <f t="shared" ref="L108:L112" ca="1" si="128">-K108+K107</f>
        <v>-53139.635286003118</v>
      </c>
      <c r="M108"/>
      <c r="N108" s="84"/>
      <c r="O108" s="84"/>
      <c r="P108" s="84"/>
      <c r="Q108" s="84"/>
      <c r="R108" s="84"/>
      <c r="S108" s="84"/>
      <c r="T108" s="84"/>
    </row>
    <row r="109" spans="1:20" s="55" customFormat="1" hidden="1" outlineLevel="1">
      <c r="A109" s="81" t="s">
        <v>267</v>
      </c>
      <c r="B109" s="82">
        <f t="shared" ref="B109:C109" si="129">B108</f>
        <v>11816523</v>
      </c>
      <c r="C109" s="82">
        <f t="shared" si="129"/>
        <v>11816523</v>
      </c>
      <c r="D109" s="82"/>
      <c r="E109" s="82">
        <f t="shared" ca="1" si="71"/>
        <v>151827.52938858091</v>
      </c>
      <c r="F109" s="82">
        <f t="shared" si="122"/>
        <v>-11816523.000000002</v>
      </c>
      <c r="G109" s="82">
        <f t="shared" ca="1" si="123"/>
        <v>-7782171.2420164477</v>
      </c>
      <c r="H109" s="82">
        <f t="shared" si="124"/>
        <v>0</v>
      </c>
      <c r="I109" s="82">
        <f t="shared" ca="1" si="125"/>
        <v>4034351.7579835523</v>
      </c>
      <c r="J109" s="82">
        <f t="shared" ca="1" si="126"/>
        <v>4034351.7579835523</v>
      </c>
      <c r="K109" s="82">
        <f t="shared" ca="1" si="127"/>
        <v>-1412023.1152942432</v>
      </c>
      <c r="L109" s="83">
        <f t="shared" ca="1" si="128"/>
        <v>-53139.635286003118</v>
      </c>
      <c r="M109"/>
      <c r="N109" s="84"/>
      <c r="O109" s="84"/>
      <c r="P109" s="84"/>
      <c r="Q109" s="84"/>
      <c r="R109" s="84"/>
      <c r="S109" s="84"/>
      <c r="T109" s="84"/>
    </row>
    <row r="110" spans="1:20" s="55" customFormat="1" hidden="1" outlineLevel="1">
      <c r="A110" s="81" t="s">
        <v>268</v>
      </c>
      <c r="B110" s="82">
        <f t="shared" ref="B110:C110" si="130">B109</f>
        <v>11816523</v>
      </c>
      <c r="C110" s="82">
        <f t="shared" si="130"/>
        <v>11816523</v>
      </c>
      <c r="D110" s="82"/>
      <c r="E110" s="82">
        <f t="shared" ca="1" si="71"/>
        <v>151827.52938858091</v>
      </c>
      <c r="F110" s="82">
        <f t="shared" si="122"/>
        <v>-11816523.000000002</v>
      </c>
      <c r="G110" s="82">
        <f t="shared" ca="1" si="123"/>
        <v>-7933998.7714050282</v>
      </c>
      <c r="H110" s="82">
        <f t="shared" si="124"/>
        <v>0</v>
      </c>
      <c r="I110" s="82">
        <f t="shared" ca="1" si="125"/>
        <v>3882524.2285949718</v>
      </c>
      <c r="J110" s="82">
        <f t="shared" ca="1" si="126"/>
        <v>3882524.2285949718</v>
      </c>
      <c r="K110" s="82">
        <f t="shared" ca="1" si="127"/>
        <v>-1358883.4800082401</v>
      </c>
      <c r="L110" s="83">
        <f t="shared" ca="1" si="128"/>
        <v>-53139.635286003118</v>
      </c>
      <c r="M110"/>
      <c r="N110" s="84"/>
      <c r="O110" s="84"/>
      <c r="P110" s="84"/>
      <c r="Q110" s="84"/>
      <c r="R110" s="84"/>
      <c r="S110" s="84"/>
      <c r="T110" s="84"/>
    </row>
    <row r="111" spans="1:20" s="55" customFormat="1" hidden="1" outlineLevel="1">
      <c r="A111" s="81" t="s">
        <v>269</v>
      </c>
      <c r="B111" s="82">
        <f t="shared" ref="B111:C111" si="131">B110</f>
        <v>11816523</v>
      </c>
      <c r="C111" s="82">
        <f t="shared" si="131"/>
        <v>11816523</v>
      </c>
      <c r="D111" s="82"/>
      <c r="E111" s="82">
        <f t="shared" ca="1" si="71"/>
        <v>151827.52938858091</v>
      </c>
      <c r="F111" s="82">
        <f t="shared" si="122"/>
        <v>-11816523.000000002</v>
      </c>
      <c r="G111" s="82">
        <f t="shared" ca="1" si="123"/>
        <v>-8085826.3007936087</v>
      </c>
      <c r="H111" s="82">
        <f t="shared" si="124"/>
        <v>0</v>
      </c>
      <c r="I111" s="82">
        <f t="shared" ca="1" si="125"/>
        <v>3730696.6992063913</v>
      </c>
      <c r="J111" s="82">
        <f t="shared" ca="1" si="126"/>
        <v>3730696.6992063913</v>
      </c>
      <c r="K111" s="82">
        <f t="shared" ca="1" si="127"/>
        <v>-1305743.844722237</v>
      </c>
      <c r="L111" s="83">
        <f t="shared" ca="1" si="128"/>
        <v>-53139.635286003118</v>
      </c>
      <c r="M111"/>
      <c r="N111" s="84"/>
      <c r="O111" s="84"/>
      <c r="P111" s="84"/>
      <c r="Q111" s="84"/>
      <c r="R111" s="84"/>
      <c r="S111" s="84"/>
      <c r="T111" s="84"/>
    </row>
    <row r="112" spans="1:20" s="55" customFormat="1" hidden="1" outlineLevel="1">
      <c r="A112" s="81" t="s">
        <v>270</v>
      </c>
      <c r="B112" s="82">
        <f t="shared" ref="B112:C115" si="132">B111</f>
        <v>11816523</v>
      </c>
      <c r="C112" s="82">
        <f t="shared" si="132"/>
        <v>11816523</v>
      </c>
      <c r="D112" s="82"/>
      <c r="E112" s="82">
        <f t="shared" ca="1" si="71"/>
        <v>151827.52938858091</v>
      </c>
      <c r="F112" s="82">
        <f t="shared" si="122"/>
        <v>-11816523.000000002</v>
      </c>
      <c r="G112" s="82">
        <f t="shared" ca="1" si="123"/>
        <v>-8237653.8301821891</v>
      </c>
      <c r="H112" s="82">
        <f t="shared" si="124"/>
        <v>0</v>
      </c>
      <c r="I112" s="82">
        <f t="shared" ca="1" si="125"/>
        <v>3578869.1698178109</v>
      </c>
      <c r="J112" s="82">
        <f t="shared" ca="1" si="126"/>
        <v>3578869.1698178109</v>
      </c>
      <c r="K112" s="82">
        <f t="shared" ca="1" si="127"/>
        <v>-1252604.2094362336</v>
      </c>
      <c r="L112" s="83">
        <f t="shared" ca="1" si="128"/>
        <v>-53139.635286003351</v>
      </c>
      <c r="M112"/>
      <c r="N112" s="84"/>
      <c r="O112" s="84"/>
      <c r="P112" s="84"/>
      <c r="Q112" s="84"/>
      <c r="R112" s="84"/>
      <c r="S112" s="84"/>
      <c r="T112" s="84"/>
    </row>
    <row r="113" spans="1:20" s="55" customFormat="1" hidden="1" outlineLevel="1">
      <c r="A113" s="81" t="s">
        <v>271</v>
      </c>
      <c r="B113" s="82">
        <f t="shared" si="132"/>
        <v>11816523</v>
      </c>
      <c r="C113" s="82">
        <f t="shared" si="132"/>
        <v>11816523</v>
      </c>
      <c r="D113" s="82"/>
      <c r="E113" s="82">
        <f t="shared" ca="1" si="71"/>
        <v>151827.52938858091</v>
      </c>
      <c r="F113" s="82">
        <f t="shared" ref="F113" si="133">F112-D113</f>
        <v>-11816523.000000002</v>
      </c>
      <c r="G113" s="82">
        <f t="shared" ref="G113" ca="1" si="134">G112-E113</f>
        <v>-8389481.3595707696</v>
      </c>
      <c r="H113" s="82">
        <f t="shared" ref="H113" si="135">B113+F113</f>
        <v>0</v>
      </c>
      <c r="I113" s="82">
        <f t="shared" ref="I113" ca="1" si="136">C113+G113</f>
        <v>3427041.6404292304</v>
      </c>
      <c r="J113" s="82">
        <f t="shared" ref="J113" ca="1" si="137">I113-H113</f>
        <v>3427041.6404292304</v>
      </c>
      <c r="K113" s="82">
        <f t="shared" ref="K113" ca="1" si="138">-J113*$K$16</f>
        <v>-1199464.5741502305</v>
      </c>
      <c r="L113" s="83">
        <f t="shared" ref="L113" ca="1" si="139">-K113+K112</f>
        <v>-53139.635286003118</v>
      </c>
      <c r="M113"/>
      <c r="N113" s="84"/>
      <c r="O113" s="84"/>
      <c r="P113" s="84"/>
      <c r="Q113" s="84"/>
      <c r="R113" s="84"/>
      <c r="S113" s="84"/>
      <c r="T113" s="84"/>
    </row>
    <row r="114" spans="1:20" s="55" customFormat="1" hidden="1" outlineLevel="1">
      <c r="A114" s="81" t="s">
        <v>272</v>
      </c>
      <c r="B114" s="82">
        <f t="shared" si="132"/>
        <v>11816523</v>
      </c>
      <c r="C114" s="82">
        <f t="shared" si="132"/>
        <v>11816523</v>
      </c>
      <c r="D114" s="82"/>
      <c r="E114" s="82">
        <f t="shared" ca="1" si="71"/>
        <v>151827.52938858091</v>
      </c>
      <c r="F114" s="82">
        <f t="shared" ref="F114" si="140">F113-D114</f>
        <v>-11816523.000000002</v>
      </c>
      <c r="G114" s="82">
        <f t="shared" ref="G114" ca="1" si="141">G113-E114</f>
        <v>-8541308.8889593501</v>
      </c>
      <c r="H114" s="82">
        <f t="shared" ref="H114" si="142">B114+F114</f>
        <v>0</v>
      </c>
      <c r="I114" s="82">
        <f t="shared" ref="I114" ca="1" si="143">C114+G114</f>
        <v>3275214.1110406499</v>
      </c>
      <c r="J114" s="82">
        <f t="shared" ref="J114" ca="1" si="144">I114-H114</f>
        <v>3275214.1110406499</v>
      </c>
      <c r="K114" s="82">
        <f t="shared" ref="K114" ca="1" si="145">-J114*$K$16</f>
        <v>-1146324.9388642274</v>
      </c>
      <c r="L114" s="83">
        <f t="shared" ref="L114" ca="1" si="146">-K114+K113</f>
        <v>-53139.635286003118</v>
      </c>
      <c r="M114"/>
      <c r="N114" s="84"/>
      <c r="O114" s="84"/>
      <c r="P114" s="84"/>
      <c r="Q114" s="84"/>
      <c r="R114" s="84"/>
      <c r="S114" s="84"/>
      <c r="T114" s="84"/>
    </row>
    <row r="115" spans="1:20" s="55" customFormat="1" hidden="1" outlineLevel="1">
      <c r="A115" s="81" t="s">
        <v>291</v>
      </c>
      <c r="B115" s="82">
        <f t="shared" si="132"/>
        <v>11816523</v>
      </c>
      <c r="C115" s="82">
        <f t="shared" si="132"/>
        <v>11816523</v>
      </c>
      <c r="D115" s="82"/>
      <c r="E115" s="82">
        <f t="shared" ca="1" si="71"/>
        <v>151827.52938858091</v>
      </c>
      <c r="F115" s="82">
        <f t="shared" ref="F115" si="147">F114-D115</f>
        <v>-11816523.000000002</v>
      </c>
      <c r="G115" s="82">
        <f t="shared" ref="G115" ca="1" si="148">G114-E115</f>
        <v>-8693136.4183479305</v>
      </c>
      <c r="H115" s="82">
        <f t="shared" ref="H115" si="149">B115+F115</f>
        <v>0</v>
      </c>
      <c r="I115" s="82">
        <f t="shared" ref="I115" ca="1" si="150">C115+G115</f>
        <v>3123386.5816520695</v>
      </c>
      <c r="J115" s="82">
        <f t="shared" ref="J115" ca="1" si="151">I115-H115</f>
        <v>3123386.5816520695</v>
      </c>
      <c r="K115" s="82">
        <f t="shared" ref="K115" ca="1" si="152">-J115*$K$16</f>
        <v>-1093185.3035782243</v>
      </c>
      <c r="L115" s="83">
        <f t="shared" ref="L115" ca="1" si="153">-K115+K114</f>
        <v>-53139.635286003118</v>
      </c>
      <c r="M115"/>
      <c r="N115" s="84"/>
      <c r="O115" s="84"/>
      <c r="P115" s="84"/>
      <c r="Q115" s="84"/>
      <c r="R115" s="84"/>
      <c r="S115" s="84"/>
      <c r="T115" s="84"/>
    </row>
    <row r="116" spans="1:20" s="55" customFormat="1" hidden="1" outlineLevel="1">
      <c r="A116" s="81" t="s">
        <v>292</v>
      </c>
      <c r="B116" s="82">
        <f t="shared" ref="B116:C116" si="154">B115</f>
        <v>11816523</v>
      </c>
      <c r="C116" s="82">
        <f t="shared" si="154"/>
        <v>11816523</v>
      </c>
      <c r="D116" s="82"/>
      <c r="E116" s="82">
        <f t="shared" ca="1" si="71"/>
        <v>151827.52938858091</v>
      </c>
      <c r="F116" s="82">
        <f t="shared" ref="F116:F123" si="155">F115-D116</f>
        <v>-11816523.000000002</v>
      </c>
      <c r="G116" s="82">
        <f t="shared" ref="G116:G123" ca="1" si="156">G115-E116</f>
        <v>-8844963.947736511</v>
      </c>
      <c r="H116" s="82">
        <f t="shared" ref="H116:H123" si="157">B116+F116</f>
        <v>0</v>
      </c>
      <c r="I116" s="82">
        <f t="shared" ref="I116:I123" ca="1" si="158">C116+G116</f>
        <v>2971559.052263489</v>
      </c>
      <c r="J116" s="82">
        <f t="shared" ref="J116:J123" ca="1" si="159">I116-H116</f>
        <v>2971559.052263489</v>
      </c>
      <c r="K116" s="82">
        <f t="shared" ref="K116:K123" ca="1" si="160">-J116*$K$16</f>
        <v>-1040045.668292221</v>
      </c>
      <c r="L116" s="83">
        <f t="shared" ref="L116:L123" ca="1" si="161">-K116+K115</f>
        <v>-53139.635286003235</v>
      </c>
      <c r="M116"/>
      <c r="N116" s="84"/>
      <c r="O116" s="84"/>
      <c r="P116" s="84"/>
      <c r="Q116" s="84"/>
      <c r="R116" s="84"/>
      <c r="S116" s="84"/>
      <c r="T116" s="84"/>
    </row>
    <row r="117" spans="1:20" s="55" customFormat="1" hidden="1" outlineLevel="1">
      <c r="A117" s="81" t="s">
        <v>293</v>
      </c>
      <c r="B117" s="82">
        <f t="shared" ref="B117:C117" si="162">B116</f>
        <v>11816523</v>
      </c>
      <c r="C117" s="82">
        <f t="shared" si="162"/>
        <v>11816523</v>
      </c>
      <c r="D117" s="82"/>
      <c r="E117" s="82">
        <f t="shared" ca="1" si="71"/>
        <v>151827.52938858091</v>
      </c>
      <c r="F117" s="82">
        <f t="shared" si="155"/>
        <v>-11816523.000000002</v>
      </c>
      <c r="G117" s="82">
        <f t="shared" ca="1" si="156"/>
        <v>-8996791.4771250915</v>
      </c>
      <c r="H117" s="82">
        <f t="shared" si="157"/>
        <v>0</v>
      </c>
      <c r="I117" s="82">
        <f t="shared" ca="1" si="158"/>
        <v>2819731.5228749085</v>
      </c>
      <c r="J117" s="82">
        <f t="shared" ca="1" si="159"/>
        <v>2819731.5228749085</v>
      </c>
      <c r="K117" s="82">
        <f t="shared" ca="1" si="160"/>
        <v>-986906.03300621791</v>
      </c>
      <c r="L117" s="83">
        <f t="shared" ca="1" si="161"/>
        <v>-53139.635286003118</v>
      </c>
      <c r="M117"/>
      <c r="N117" s="84"/>
      <c r="O117" s="84"/>
      <c r="P117" s="84"/>
      <c r="Q117" s="84"/>
      <c r="R117" s="84"/>
      <c r="S117" s="84"/>
      <c r="T117" s="84"/>
    </row>
    <row r="118" spans="1:20" s="55" customFormat="1" hidden="1" outlineLevel="1">
      <c r="A118" s="81" t="s">
        <v>294</v>
      </c>
      <c r="B118" s="82">
        <f t="shared" ref="B118:C118" si="163">B117</f>
        <v>11816523</v>
      </c>
      <c r="C118" s="82">
        <f t="shared" si="163"/>
        <v>11816523</v>
      </c>
      <c r="D118" s="82"/>
      <c r="E118" s="82">
        <f t="shared" ca="1" si="71"/>
        <v>151827.52938858091</v>
      </c>
      <c r="F118" s="82">
        <f t="shared" si="155"/>
        <v>-11816523.000000002</v>
      </c>
      <c r="G118" s="82">
        <f t="shared" ca="1" si="156"/>
        <v>-9148619.0065136719</v>
      </c>
      <c r="H118" s="82">
        <f t="shared" si="157"/>
        <v>0</v>
      </c>
      <c r="I118" s="82">
        <f t="shared" ca="1" si="158"/>
        <v>2667903.9934863281</v>
      </c>
      <c r="J118" s="82">
        <f t="shared" ca="1" si="159"/>
        <v>2667903.9934863281</v>
      </c>
      <c r="K118" s="82">
        <f t="shared" ca="1" si="160"/>
        <v>-933766.39772021479</v>
      </c>
      <c r="L118" s="83">
        <f t="shared" ca="1" si="161"/>
        <v>-53139.635286003118</v>
      </c>
      <c r="M118"/>
      <c r="N118" s="84"/>
      <c r="O118" s="84"/>
      <c r="P118" s="84"/>
      <c r="Q118" s="84"/>
      <c r="R118" s="84"/>
      <c r="S118" s="84"/>
      <c r="T118" s="84"/>
    </row>
    <row r="119" spans="1:20" s="55" customFormat="1" hidden="1" outlineLevel="1">
      <c r="A119" s="81" t="s">
        <v>295</v>
      </c>
      <c r="B119" s="82">
        <f t="shared" ref="B119:C119" si="164">B118</f>
        <v>11816523</v>
      </c>
      <c r="C119" s="82">
        <f t="shared" si="164"/>
        <v>11816523</v>
      </c>
      <c r="D119" s="82"/>
      <c r="E119" s="82">
        <f t="shared" ca="1" si="71"/>
        <v>151827.52938858091</v>
      </c>
      <c r="F119" s="82">
        <f t="shared" si="155"/>
        <v>-11816523.000000002</v>
      </c>
      <c r="G119" s="82">
        <f t="shared" ca="1" si="156"/>
        <v>-9300446.5359022524</v>
      </c>
      <c r="H119" s="82">
        <f t="shared" si="157"/>
        <v>0</v>
      </c>
      <c r="I119" s="82">
        <f t="shared" ca="1" si="158"/>
        <v>2516076.4640977476</v>
      </c>
      <c r="J119" s="82">
        <f t="shared" ca="1" si="159"/>
        <v>2516076.4640977476</v>
      </c>
      <c r="K119" s="82">
        <f t="shared" ca="1" si="160"/>
        <v>-880626.76243421156</v>
      </c>
      <c r="L119" s="83">
        <f t="shared" ca="1" si="161"/>
        <v>-53139.635286003235</v>
      </c>
      <c r="M119"/>
      <c r="N119" s="84"/>
      <c r="O119" s="84"/>
      <c r="P119" s="84"/>
      <c r="Q119" s="84"/>
      <c r="R119" s="84"/>
      <c r="S119" s="84"/>
      <c r="T119" s="84"/>
    </row>
    <row r="120" spans="1:20" s="55" customFormat="1" hidden="1" outlineLevel="1">
      <c r="A120" s="81" t="s">
        <v>296</v>
      </c>
      <c r="B120" s="82">
        <f t="shared" ref="B120:C120" si="165">B119</f>
        <v>11816523</v>
      </c>
      <c r="C120" s="82">
        <f t="shared" si="165"/>
        <v>11816523</v>
      </c>
      <c r="D120" s="82"/>
      <c r="E120" s="82">
        <f t="shared" ca="1" si="71"/>
        <v>151827.52938858091</v>
      </c>
      <c r="F120" s="82">
        <f t="shared" si="155"/>
        <v>-11816523.000000002</v>
      </c>
      <c r="G120" s="82">
        <f t="shared" ca="1" si="156"/>
        <v>-9452274.0652908329</v>
      </c>
      <c r="H120" s="82">
        <f t="shared" si="157"/>
        <v>0</v>
      </c>
      <c r="I120" s="82">
        <f t="shared" ca="1" si="158"/>
        <v>2364248.9347091671</v>
      </c>
      <c r="J120" s="82">
        <f t="shared" ca="1" si="159"/>
        <v>2364248.9347091671</v>
      </c>
      <c r="K120" s="82">
        <f t="shared" ca="1" si="160"/>
        <v>-827487.12714820844</v>
      </c>
      <c r="L120" s="83">
        <f t="shared" ca="1" si="161"/>
        <v>-53139.635286003118</v>
      </c>
      <c r="M120"/>
      <c r="N120" s="84"/>
      <c r="O120" s="84"/>
      <c r="P120" s="84"/>
      <c r="Q120" s="84"/>
      <c r="R120" s="84"/>
      <c r="S120" s="84"/>
      <c r="T120" s="84"/>
    </row>
    <row r="121" spans="1:20" s="55" customFormat="1" hidden="1" outlineLevel="1">
      <c r="A121" s="81" t="s">
        <v>297</v>
      </c>
      <c r="B121" s="82">
        <f t="shared" ref="B121:C121" si="166">B120</f>
        <v>11816523</v>
      </c>
      <c r="C121" s="82">
        <f t="shared" si="166"/>
        <v>11816523</v>
      </c>
      <c r="D121" s="82"/>
      <c r="E121" s="82">
        <f t="shared" ca="1" si="71"/>
        <v>151827.52938858091</v>
      </c>
      <c r="F121" s="82">
        <f t="shared" si="155"/>
        <v>-11816523.000000002</v>
      </c>
      <c r="G121" s="82">
        <f t="shared" ca="1" si="156"/>
        <v>-9604101.5946794134</v>
      </c>
      <c r="H121" s="82">
        <f t="shared" si="157"/>
        <v>0</v>
      </c>
      <c r="I121" s="82">
        <f t="shared" ca="1" si="158"/>
        <v>2212421.4053205866</v>
      </c>
      <c r="J121" s="82">
        <f t="shared" ca="1" si="159"/>
        <v>2212421.4053205866</v>
      </c>
      <c r="K121" s="82">
        <f t="shared" ca="1" si="160"/>
        <v>-774347.49186220532</v>
      </c>
      <c r="L121" s="83">
        <f t="shared" ca="1" si="161"/>
        <v>-53139.635286003118</v>
      </c>
      <c r="M121"/>
      <c r="N121" s="84"/>
      <c r="O121" s="84"/>
      <c r="P121" s="84"/>
      <c r="Q121" s="84"/>
      <c r="R121" s="84"/>
      <c r="S121" s="84"/>
      <c r="T121" s="84"/>
    </row>
    <row r="122" spans="1:20" s="55" customFormat="1" hidden="1" outlineLevel="1">
      <c r="A122" s="81" t="s">
        <v>298</v>
      </c>
      <c r="B122" s="82">
        <f t="shared" ref="B122:C122" si="167">B121</f>
        <v>11816523</v>
      </c>
      <c r="C122" s="82">
        <f t="shared" si="167"/>
        <v>11816523</v>
      </c>
      <c r="D122" s="82"/>
      <c r="E122" s="82">
        <f t="shared" ca="1" si="71"/>
        <v>151827.52938858091</v>
      </c>
      <c r="F122" s="82">
        <f t="shared" si="155"/>
        <v>-11816523.000000002</v>
      </c>
      <c r="G122" s="82">
        <f t="shared" ca="1" si="156"/>
        <v>-9755929.1240679938</v>
      </c>
      <c r="H122" s="82">
        <f t="shared" si="157"/>
        <v>0</v>
      </c>
      <c r="I122" s="82">
        <f t="shared" ca="1" si="158"/>
        <v>2060593.8759320062</v>
      </c>
      <c r="J122" s="82">
        <f t="shared" ca="1" si="159"/>
        <v>2060593.8759320062</v>
      </c>
      <c r="K122" s="82">
        <f t="shared" ca="1" si="160"/>
        <v>-721207.85657620209</v>
      </c>
      <c r="L122" s="83">
        <f t="shared" ca="1" si="161"/>
        <v>-53139.635286003235</v>
      </c>
      <c r="M122"/>
      <c r="N122" s="84"/>
      <c r="O122" s="84"/>
      <c r="P122" s="84"/>
      <c r="Q122" s="84"/>
      <c r="R122" s="84"/>
      <c r="S122" s="84"/>
      <c r="T122" s="84"/>
    </row>
    <row r="123" spans="1:20" s="55" customFormat="1" hidden="1" outlineLevel="1">
      <c r="A123" s="81" t="s">
        <v>299</v>
      </c>
      <c r="B123" s="82">
        <f t="shared" ref="B123:C123" si="168">B122</f>
        <v>11816523</v>
      </c>
      <c r="C123" s="82">
        <f t="shared" si="168"/>
        <v>11816523</v>
      </c>
      <c r="D123" s="82"/>
      <c r="E123" s="82">
        <f t="shared" ca="1" si="71"/>
        <v>151827.52938858091</v>
      </c>
      <c r="F123" s="82">
        <f t="shared" si="155"/>
        <v>-11816523.000000002</v>
      </c>
      <c r="G123" s="82">
        <f t="shared" ca="1" si="156"/>
        <v>-9907756.6534565743</v>
      </c>
      <c r="H123" s="82">
        <f t="shared" si="157"/>
        <v>0</v>
      </c>
      <c r="I123" s="82">
        <f t="shared" ca="1" si="158"/>
        <v>1908766.3465434257</v>
      </c>
      <c r="J123" s="82">
        <f t="shared" ca="1" si="159"/>
        <v>1908766.3465434257</v>
      </c>
      <c r="K123" s="82">
        <f t="shared" ca="1" si="160"/>
        <v>-668068.22129019897</v>
      </c>
      <c r="L123" s="83">
        <f t="shared" ca="1" si="161"/>
        <v>-53139.635286003118</v>
      </c>
      <c r="M123"/>
      <c r="N123" s="84"/>
      <c r="O123" s="84"/>
      <c r="P123" s="84"/>
      <c r="Q123" s="84"/>
      <c r="R123" s="84"/>
      <c r="S123" s="84"/>
      <c r="T123" s="84"/>
    </row>
    <row r="124" spans="1:20" s="55" customFormat="1" hidden="1" outlineLevel="1">
      <c r="A124" s="81" t="s">
        <v>300</v>
      </c>
      <c r="B124" s="82">
        <f t="shared" ref="B124:C124" si="169">B123</f>
        <v>11816523</v>
      </c>
      <c r="C124" s="82">
        <f t="shared" si="169"/>
        <v>11816523</v>
      </c>
      <c r="D124" s="82"/>
      <c r="E124" s="82">
        <f t="shared" ca="1" si="71"/>
        <v>151827.52938858091</v>
      </c>
      <c r="F124" s="82">
        <f t="shared" ref="F124:F126" si="170">F123-D124</f>
        <v>-11816523.000000002</v>
      </c>
      <c r="G124" s="82">
        <f t="shared" ref="G124:G126" ca="1" si="171">G123-E124</f>
        <v>-10059584.182845155</v>
      </c>
      <c r="H124" s="82">
        <f t="shared" ref="H124:H126" si="172">B124+F124</f>
        <v>0</v>
      </c>
      <c r="I124" s="82">
        <f t="shared" ref="I124:I126" ca="1" si="173">C124+G124</f>
        <v>1756938.8171548452</v>
      </c>
      <c r="J124" s="82">
        <f t="shared" ref="J124:J126" ca="1" si="174">I124-H124</f>
        <v>1756938.8171548452</v>
      </c>
      <c r="K124" s="82">
        <f t="shared" ref="K124:K126" ca="1" si="175">-J124*$K$16</f>
        <v>-614928.58600419573</v>
      </c>
      <c r="L124" s="83">
        <f t="shared" ref="L124:L126" ca="1" si="176">-K124+K123</f>
        <v>-53139.635286003235</v>
      </c>
      <c r="M124"/>
      <c r="N124" s="84"/>
      <c r="O124" s="84"/>
      <c r="P124" s="84"/>
      <c r="Q124" s="84"/>
      <c r="R124" s="84"/>
      <c r="S124" s="84"/>
      <c r="T124" s="84"/>
    </row>
    <row r="125" spans="1:20" s="55" customFormat="1" hidden="1" outlineLevel="1">
      <c r="A125" s="81" t="s">
        <v>301</v>
      </c>
      <c r="B125" s="82">
        <f t="shared" ref="B125:C125" si="177">B124</f>
        <v>11816523</v>
      </c>
      <c r="C125" s="82">
        <f t="shared" si="177"/>
        <v>11816523</v>
      </c>
      <c r="D125" s="82"/>
      <c r="E125" s="82">
        <f t="shared" ca="1" si="71"/>
        <v>151827.52938858091</v>
      </c>
      <c r="F125" s="82">
        <f t="shared" si="170"/>
        <v>-11816523.000000002</v>
      </c>
      <c r="G125" s="82">
        <f t="shared" ca="1" si="171"/>
        <v>-10211411.712233735</v>
      </c>
      <c r="H125" s="82">
        <f t="shared" si="172"/>
        <v>0</v>
      </c>
      <c r="I125" s="82">
        <f t="shared" ca="1" si="173"/>
        <v>1605111.2877662648</v>
      </c>
      <c r="J125" s="82">
        <f t="shared" ca="1" si="174"/>
        <v>1605111.2877662648</v>
      </c>
      <c r="K125" s="82">
        <f t="shared" ca="1" si="175"/>
        <v>-561788.95071819262</v>
      </c>
      <c r="L125" s="83">
        <f t="shared" ca="1" si="176"/>
        <v>-53139.635286003118</v>
      </c>
      <c r="M125"/>
      <c r="N125" s="84"/>
      <c r="O125" s="84"/>
      <c r="P125" s="84"/>
      <c r="Q125" s="84"/>
      <c r="R125" s="84"/>
      <c r="S125" s="84"/>
      <c r="T125" s="84"/>
    </row>
    <row r="126" spans="1:20" s="55" customFormat="1" hidden="1" outlineLevel="1">
      <c r="A126" s="81" t="s">
        <v>302</v>
      </c>
      <c r="B126" s="82">
        <f t="shared" ref="B126:C126" si="178">B125</f>
        <v>11816523</v>
      </c>
      <c r="C126" s="82">
        <f t="shared" si="178"/>
        <v>11816523</v>
      </c>
      <c r="D126" s="82"/>
      <c r="E126" s="82">
        <f t="shared" ca="1" si="71"/>
        <v>151827.52938858091</v>
      </c>
      <c r="F126" s="82">
        <f t="shared" si="170"/>
        <v>-11816523.000000002</v>
      </c>
      <c r="G126" s="82">
        <f t="shared" ca="1" si="171"/>
        <v>-10363239.241622316</v>
      </c>
      <c r="H126" s="82">
        <f t="shared" si="172"/>
        <v>0</v>
      </c>
      <c r="I126" s="82">
        <f t="shared" ca="1" si="173"/>
        <v>1453283.7583776843</v>
      </c>
      <c r="J126" s="82">
        <f t="shared" ca="1" si="174"/>
        <v>1453283.7583776843</v>
      </c>
      <c r="K126" s="82">
        <f t="shared" ca="1" si="175"/>
        <v>-508649.31543218944</v>
      </c>
      <c r="L126" s="83">
        <f t="shared" ca="1" si="176"/>
        <v>-53139.635286003177</v>
      </c>
      <c r="M126"/>
      <c r="N126" s="84"/>
      <c r="O126" s="84"/>
      <c r="P126" s="84"/>
      <c r="Q126" s="84"/>
      <c r="R126" s="84"/>
      <c r="S126" s="84"/>
      <c r="T126" s="84"/>
    </row>
    <row r="127" spans="1:20" s="55" customFormat="1" hidden="1" outlineLevel="1">
      <c r="A127" s="81" t="s">
        <v>303</v>
      </c>
      <c r="B127" s="82">
        <f t="shared" ref="B127:C127" si="179">B126</f>
        <v>11816523</v>
      </c>
      <c r="C127" s="82">
        <f t="shared" si="179"/>
        <v>11816523</v>
      </c>
      <c r="D127" s="82"/>
      <c r="E127" s="82">
        <f t="shared" ca="1" si="71"/>
        <v>151827.52938858091</v>
      </c>
      <c r="F127" s="82">
        <f t="shared" ref="F127:F136" si="180">F126-D127</f>
        <v>-11816523.000000002</v>
      </c>
      <c r="G127" s="82">
        <f t="shared" ref="G127:G136" ca="1" si="181">G126-E127</f>
        <v>-10515066.771010896</v>
      </c>
      <c r="H127" s="82">
        <f t="shared" ref="H127:H136" si="182">B127+F127</f>
        <v>0</v>
      </c>
      <c r="I127" s="82">
        <f t="shared" ref="I127:I136" ca="1" si="183">C127+G127</f>
        <v>1301456.2289891038</v>
      </c>
      <c r="J127" s="82">
        <f t="shared" ref="J127:J136" ca="1" si="184">I127-H127</f>
        <v>1301456.2289891038</v>
      </c>
      <c r="K127" s="82">
        <f t="shared" ref="K127:K136" ca="1" si="185">-J127*$K$16</f>
        <v>-455509.68014618632</v>
      </c>
      <c r="L127" s="83">
        <f t="shared" ref="L127:L136" ca="1" si="186">-K127+K126</f>
        <v>-53139.635286003118</v>
      </c>
      <c r="M127"/>
      <c r="N127" s="84"/>
      <c r="O127" s="84"/>
      <c r="P127" s="84"/>
      <c r="Q127" s="84"/>
      <c r="R127" s="84"/>
      <c r="S127" s="84"/>
      <c r="T127" s="84"/>
    </row>
    <row r="128" spans="1:20" s="55" customFormat="1" hidden="1" outlineLevel="1">
      <c r="A128" s="81" t="s">
        <v>304</v>
      </c>
      <c r="B128" s="82">
        <f t="shared" ref="B128:C128" si="187">B127</f>
        <v>11816523</v>
      </c>
      <c r="C128" s="82">
        <f t="shared" si="187"/>
        <v>11816523</v>
      </c>
      <c r="D128" s="82"/>
      <c r="E128" s="82">
        <f t="shared" ca="1" si="71"/>
        <v>151827.52938858091</v>
      </c>
      <c r="F128" s="82">
        <f t="shared" si="180"/>
        <v>-11816523.000000002</v>
      </c>
      <c r="G128" s="82">
        <f t="shared" ca="1" si="181"/>
        <v>-10666894.300399477</v>
      </c>
      <c r="H128" s="82">
        <f t="shared" si="182"/>
        <v>0</v>
      </c>
      <c r="I128" s="82">
        <f t="shared" ca="1" si="183"/>
        <v>1149628.6996005233</v>
      </c>
      <c r="J128" s="82">
        <f t="shared" ca="1" si="184"/>
        <v>1149628.6996005233</v>
      </c>
      <c r="K128" s="82">
        <f t="shared" ca="1" si="185"/>
        <v>-402370.04486018314</v>
      </c>
      <c r="L128" s="83">
        <f t="shared" ca="1" si="186"/>
        <v>-53139.635286003177</v>
      </c>
      <c r="M128"/>
      <c r="N128" s="84"/>
      <c r="O128" s="84"/>
      <c r="P128" s="84"/>
      <c r="Q128" s="84"/>
      <c r="R128" s="84"/>
      <c r="S128" s="84"/>
      <c r="T128" s="84"/>
    </row>
    <row r="129" spans="1:20" s="55" customFormat="1" hidden="1" outlineLevel="1">
      <c r="A129" s="81" t="s">
        <v>305</v>
      </c>
      <c r="B129" s="82">
        <f t="shared" ref="B129:C129" si="188">B128</f>
        <v>11816523</v>
      </c>
      <c r="C129" s="82">
        <f t="shared" si="188"/>
        <v>11816523</v>
      </c>
      <c r="D129" s="82"/>
      <c r="E129" s="82">
        <f t="shared" ca="1" si="71"/>
        <v>151827.52938858091</v>
      </c>
      <c r="F129" s="82">
        <f t="shared" si="180"/>
        <v>-11816523.000000002</v>
      </c>
      <c r="G129" s="82">
        <f t="shared" ca="1" si="181"/>
        <v>-10818721.829788057</v>
      </c>
      <c r="H129" s="82">
        <f t="shared" si="182"/>
        <v>0</v>
      </c>
      <c r="I129" s="82">
        <f t="shared" ca="1" si="183"/>
        <v>997801.17021194287</v>
      </c>
      <c r="J129" s="82">
        <f t="shared" ca="1" si="184"/>
        <v>997801.17021194287</v>
      </c>
      <c r="K129" s="82">
        <f t="shared" ca="1" si="185"/>
        <v>-349230.40957417997</v>
      </c>
      <c r="L129" s="83">
        <f t="shared" ca="1" si="186"/>
        <v>-53139.635286003177</v>
      </c>
      <c r="M129"/>
      <c r="N129" s="84"/>
      <c r="O129" s="84"/>
      <c r="P129" s="84"/>
      <c r="Q129" s="84"/>
      <c r="R129" s="84"/>
      <c r="S129" s="84"/>
      <c r="T129" s="84"/>
    </row>
    <row r="130" spans="1:20" s="55" customFormat="1" hidden="1" outlineLevel="1">
      <c r="A130" s="81" t="s">
        <v>306</v>
      </c>
      <c r="B130" s="82">
        <f t="shared" ref="B130:C130" si="189">B129</f>
        <v>11816523</v>
      </c>
      <c r="C130" s="82">
        <f t="shared" si="189"/>
        <v>11816523</v>
      </c>
      <c r="D130" s="82"/>
      <c r="E130" s="82">
        <f t="shared" ca="1" si="71"/>
        <v>151827.52938858091</v>
      </c>
      <c r="F130" s="82">
        <f t="shared" si="180"/>
        <v>-11816523.000000002</v>
      </c>
      <c r="G130" s="82">
        <f t="shared" ca="1" si="181"/>
        <v>-10970549.359176638</v>
      </c>
      <c r="H130" s="82">
        <f t="shared" si="182"/>
        <v>0</v>
      </c>
      <c r="I130" s="82">
        <f t="shared" ca="1" si="183"/>
        <v>845973.6408233624</v>
      </c>
      <c r="J130" s="82">
        <f t="shared" ca="1" si="184"/>
        <v>845973.6408233624</v>
      </c>
      <c r="K130" s="82">
        <f t="shared" ca="1" si="185"/>
        <v>-296090.77428817679</v>
      </c>
      <c r="L130" s="83">
        <f t="shared" ca="1" si="186"/>
        <v>-53139.635286003177</v>
      </c>
      <c r="M130"/>
      <c r="N130" s="84"/>
      <c r="O130" s="84"/>
      <c r="P130" s="84"/>
      <c r="Q130" s="84"/>
      <c r="R130" s="84"/>
      <c r="S130" s="84"/>
      <c r="T130" s="84"/>
    </row>
    <row r="131" spans="1:20" s="55" customFormat="1" hidden="1" outlineLevel="1">
      <c r="A131" s="81" t="s">
        <v>307</v>
      </c>
      <c r="B131" s="82">
        <f t="shared" ref="B131:C131" si="190">B130</f>
        <v>11816523</v>
      </c>
      <c r="C131" s="82">
        <f t="shared" si="190"/>
        <v>11816523</v>
      </c>
      <c r="D131" s="82"/>
      <c r="E131" s="82">
        <f t="shared" ca="1" si="71"/>
        <v>151827.52938858091</v>
      </c>
      <c r="F131" s="82">
        <f t="shared" si="180"/>
        <v>-11816523.000000002</v>
      </c>
      <c r="G131" s="82">
        <f t="shared" ca="1" si="181"/>
        <v>-11122376.888565218</v>
      </c>
      <c r="H131" s="82">
        <f t="shared" si="182"/>
        <v>0</v>
      </c>
      <c r="I131" s="82">
        <f t="shared" ca="1" si="183"/>
        <v>694146.11143478192</v>
      </c>
      <c r="J131" s="82">
        <f t="shared" ca="1" si="184"/>
        <v>694146.11143478192</v>
      </c>
      <c r="K131" s="82">
        <f t="shared" ca="1" si="185"/>
        <v>-242951.13900217364</v>
      </c>
      <c r="L131" s="83">
        <f t="shared" ca="1" si="186"/>
        <v>-53139.635286003147</v>
      </c>
      <c r="M131"/>
      <c r="N131" s="84"/>
      <c r="O131" s="84"/>
      <c r="P131" s="84"/>
      <c r="Q131" s="84"/>
      <c r="R131" s="84"/>
      <c r="S131" s="84"/>
      <c r="T131" s="84"/>
    </row>
    <row r="132" spans="1:20" s="55" customFormat="1" hidden="1" outlineLevel="1">
      <c r="A132" s="81" t="s">
        <v>308</v>
      </c>
      <c r="B132" s="82">
        <f t="shared" ref="B132:C132" si="191">B131</f>
        <v>11816523</v>
      </c>
      <c r="C132" s="82">
        <f t="shared" si="191"/>
        <v>11816523</v>
      </c>
      <c r="D132" s="82"/>
      <c r="E132" s="82">
        <f t="shared" ca="1" si="71"/>
        <v>151827.52938858091</v>
      </c>
      <c r="F132" s="82">
        <f t="shared" si="180"/>
        <v>-11816523.000000002</v>
      </c>
      <c r="G132" s="82">
        <f t="shared" ca="1" si="181"/>
        <v>-11274204.417953799</v>
      </c>
      <c r="H132" s="82">
        <f t="shared" si="182"/>
        <v>0</v>
      </c>
      <c r="I132" s="82">
        <f t="shared" ca="1" si="183"/>
        <v>542318.58204620145</v>
      </c>
      <c r="J132" s="82">
        <f t="shared" ca="1" si="184"/>
        <v>542318.58204620145</v>
      </c>
      <c r="K132" s="82">
        <f t="shared" ca="1" si="185"/>
        <v>-189811.5037161705</v>
      </c>
      <c r="L132" s="83">
        <f t="shared" ca="1" si="186"/>
        <v>-53139.635286003147</v>
      </c>
      <c r="M132"/>
      <c r="N132" s="84"/>
      <c r="O132" s="84"/>
      <c r="P132" s="84"/>
      <c r="Q132" s="84"/>
      <c r="R132" s="84"/>
      <c r="S132" s="84"/>
      <c r="T132" s="84"/>
    </row>
    <row r="133" spans="1:20" s="55" customFormat="1" hidden="1" outlineLevel="1">
      <c r="A133" s="81" t="s">
        <v>309</v>
      </c>
      <c r="B133" s="82">
        <f t="shared" ref="B133:C133" si="192">B132</f>
        <v>11816523</v>
      </c>
      <c r="C133" s="82">
        <f t="shared" si="192"/>
        <v>11816523</v>
      </c>
      <c r="D133" s="82"/>
      <c r="E133" s="82">
        <f t="shared" ca="1" si="71"/>
        <v>151827.52938858091</v>
      </c>
      <c r="F133" s="82">
        <f t="shared" si="180"/>
        <v>-11816523.000000002</v>
      </c>
      <c r="G133" s="82">
        <f t="shared" ca="1" si="181"/>
        <v>-11426031.947342379</v>
      </c>
      <c r="H133" s="82">
        <f t="shared" si="182"/>
        <v>0</v>
      </c>
      <c r="I133" s="82">
        <f t="shared" ca="1" si="183"/>
        <v>390491.05265762098</v>
      </c>
      <c r="J133" s="82">
        <f t="shared" ca="1" si="184"/>
        <v>390491.05265762098</v>
      </c>
      <c r="K133" s="82">
        <f t="shared" ca="1" si="185"/>
        <v>-136671.86843016735</v>
      </c>
      <c r="L133" s="83">
        <f t="shared" ca="1" si="186"/>
        <v>-53139.635286003147</v>
      </c>
      <c r="M133"/>
      <c r="N133" s="84"/>
      <c r="O133" s="84"/>
      <c r="P133" s="84"/>
      <c r="Q133" s="84"/>
      <c r="R133" s="84"/>
      <c r="S133" s="84"/>
      <c r="T133" s="84"/>
    </row>
    <row r="134" spans="1:20" s="55" customFormat="1" hidden="1" outlineLevel="1">
      <c r="A134" s="81" t="s">
        <v>310</v>
      </c>
      <c r="B134" s="82">
        <f t="shared" ref="B134:C134" si="193">B133</f>
        <v>11816523</v>
      </c>
      <c r="C134" s="82">
        <f t="shared" si="193"/>
        <v>11816523</v>
      </c>
      <c r="D134" s="82"/>
      <c r="E134" s="82">
        <f t="shared" ca="1" si="71"/>
        <v>151827.52938858091</v>
      </c>
      <c r="F134" s="82">
        <f t="shared" si="180"/>
        <v>-11816523.000000002</v>
      </c>
      <c r="G134" s="82">
        <f t="shared" ca="1" si="181"/>
        <v>-11577859.476730959</v>
      </c>
      <c r="H134" s="82">
        <f t="shared" si="182"/>
        <v>0</v>
      </c>
      <c r="I134" s="82">
        <f t="shared" ca="1" si="183"/>
        <v>238663.52326904051</v>
      </c>
      <c r="J134" s="82">
        <f t="shared" ca="1" si="184"/>
        <v>238663.52326904051</v>
      </c>
      <c r="K134" s="82">
        <f t="shared" ca="1" si="185"/>
        <v>-83532.233144164173</v>
      </c>
      <c r="L134" s="83">
        <f t="shared" ca="1" si="186"/>
        <v>-53139.635286003177</v>
      </c>
      <c r="M134"/>
      <c r="N134" s="84"/>
      <c r="O134" s="84"/>
      <c r="P134" s="84"/>
      <c r="Q134" s="84"/>
      <c r="R134" s="84"/>
      <c r="S134" s="84"/>
      <c r="T134" s="84"/>
    </row>
    <row r="135" spans="1:20" s="55" customFormat="1" hidden="1" outlineLevel="1">
      <c r="A135" s="81" t="s">
        <v>311</v>
      </c>
      <c r="B135" s="82">
        <f t="shared" ref="B135:C135" si="194">B134</f>
        <v>11816523</v>
      </c>
      <c r="C135" s="82">
        <f t="shared" si="194"/>
        <v>11816523</v>
      </c>
      <c r="D135" s="82"/>
      <c r="E135" s="82">
        <f t="shared" ca="1" si="71"/>
        <v>151827.52938858091</v>
      </c>
      <c r="F135" s="82">
        <f t="shared" si="180"/>
        <v>-11816523.000000002</v>
      </c>
      <c r="G135" s="82">
        <f t="shared" ca="1" si="181"/>
        <v>-11729687.00611954</v>
      </c>
      <c r="H135" s="82">
        <f t="shared" si="182"/>
        <v>0</v>
      </c>
      <c r="I135" s="82">
        <f t="shared" ca="1" si="183"/>
        <v>86835.993880460039</v>
      </c>
      <c r="J135" s="82">
        <f t="shared" ca="1" si="184"/>
        <v>86835.993880460039</v>
      </c>
      <c r="K135" s="82">
        <f t="shared" ca="1" si="185"/>
        <v>-30392.597858161011</v>
      </c>
      <c r="L135" s="83">
        <f t="shared" ca="1" si="186"/>
        <v>-53139.635286003162</v>
      </c>
      <c r="M135"/>
      <c r="N135" s="84"/>
      <c r="O135" s="84"/>
      <c r="P135" s="84"/>
      <c r="Q135" s="84"/>
      <c r="R135" s="84"/>
      <c r="S135" s="84"/>
      <c r="T135" s="84"/>
    </row>
    <row r="136" spans="1:20" s="55" customFormat="1" hidden="1" outlineLevel="1">
      <c r="A136" s="81" t="s">
        <v>312</v>
      </c>
      <c r="B136" s="82">
        <f t="shared" ref="B136:C136" si="195">B135</f>
        <v>11816523</v>
      </c>
      <c r="C136" s="82">
        <f t="shared" si="195"/>
        <v>11816523</v>
      </c>
      <c r="D136" s="82"/>
      <c r="E136" s="82">
        <f t="shared" ref="E136" ca="1" si="196">C136+G135</f>
        <v>86835.993880460039</v>
      </c>
      <c r="F136" s="82">
        <f t="shared" si="180"/>
        <v>-11816523.000000002</v>
      </c>
      <c r="G136" s="82">
        <f t="shared" ca="1" si="181"/>
        <v>-11816523</v>
      </c>
      <c r="H136" s="82">
        <f t="shared" si="182"/>
        <v>0</v>
      </c>
      <c r="I136" s="82">
        <f t="shared" ca="1" si="183"/>
        <v>0</v>
      </c>
      <c r="J136" s="82">
        <f t="shared" ca="1" si="184"/>
        <v>0</v>
      </c>
      <c r="K136" s="82">
        <f t="shared" ca="1" si="185"/>
        <v>0</v>
      </c>
      <c r="L136" s="83">
        <f t="shared" ca="1" si="186"/>
        <v>-30392.597858161011</v>
      </c>
      <c r="M136"/>
      <c r="N136" s="84"/>
      <c r="O136" s="84"/>
      <c r="P136" s="84"/>
      <c r="Q136" s="84"/>
      <c r="R136" s="84"/>
      <c r="S136" s="84"/>
      <c r="T136" s="84"/>
    </row>
    <row r="137" spans="1:20" collapsed="1">
      <c r="A137" s="90" t="s">
        <v>121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2"/>
      <c r="M137"/>
      <c r="N137" s="88"/>
      <c r="O137" s="88"/>
      <c r="P137" s="88"/>
      <c r="Q137" s="88"/>
      <c r="R137" s="88"/>
      <c r="S137" s="88"/>
      <c r="T137" s="88"/>
    </row>
    <row r="138" spans="1:20">
      <c r="A138" s="89" t="s">
        <v>124</v>
      </c>
      <c r="B138" s="173"/>
      <c r="C138" s="173"/>
      <c r="D138" s="174">
        <f>SUM(D20:D32)</f>
        <v>60689.662128000011</v>
      </c>
      <c r="E138" s="174">
        <f>SUM(E20:E32)</f>
        <v>77841.345262499992</v>
      </c>
      <c r="F138" s="173"/>
      <c r="G138" s="173"/>
      <c r="H138" s="173"/>
      <c r="I138" s="173"/>
      <c r="J138" s="173"/>
      <c r="K138" s="173"/>
      <c r="L138" s="174">
        <f>SUM(L20:L32)</f>
        <v>-510508.59741332527</v>
      </c>
      <c r="M138"/>
      <c r="N138" s="88"/>
      <c r="O138" s="88"/>
      <c r="P138" s="88"/>
      <c r="Q138" s="88"/>
      <c r="R138" s="88"/>
      <c r="S138" s="88"/>
      <c r="T138" s="88"/>
    </row>
    <row r="139" spans="1:20">
      <c r="A139" s="90" t="s">
        <v>125</v>
      </c>
      <c r="B139" s="91">
        <f>(B20+B32+SUM(B21:B31)*2)/24</f>
        <v>1477065.375</v>
      </c>
      <c r="C139" s="91">
        <f>(C20+C32+SUM(C21:C31)*2)/24</f>
        <v>1475527.5416666667</v>
      </c>
      <c r="D139" s="92"/>
      <c r="E139" s="93"/>
      <c r="F139" s="91">
        <f>(F20+F32+SUM(F21:F31)*2)/24</f>
        <v>-5057.4718440000006</v>
      </c>
      <c r="G139" s="91">
        <f>(G20+G32+SUM(G21:G31)*2)/24</f>
        <v>-61141.309356770835</v>
      </c>
      <c r="H139" s="91">
        <f>(H20+H32+SUM(H21:H31)*2)/24</f>
        <v>1472007.903156</v>
      </c>
      <c r="I139" s="91">
        <f>(I20+I32+SUM(I21:I31)*2)/24</f>
        <v>1414386.2323098958</v>
      </c>
      <c r="J139" s="93"/>
      <c r="K139" s="91">
        <f>(K20+K32+SUM(K21:K31)*2)/24</f>
        <v>20167.584796136452</v>
      </c>
      <c r="L139" s="94"/>
      <c r="M139"/>
      <c r="N139" s="88"/>
      <c r="O139" s="88"/>
      <c r="P139" s="88"/>
      <c r="Q139" s="88"/>
      <c r="R139" s="88"/>
      <c r="S139" s="88"/>
      <c r="T139" s="88"/>
    </row>
    <row r="140" spans="1:20">
      <c r="A140" s="175" t="s">
        <v>24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7"/>
      <c r="M140"/>
      <c r="N140" s="88"/>
      <c r="O140" s="88"/>
      <c r="P140" s="88"/>
      <c r="Q140" s="88"/>
      <c r="R140" s="88"/>
      <c r="S140" s="88"/>
      <c r="T140" s="88"/>
    </row>
    <row r="141" spans="1:20">
      <c r="A141" s="89" t="s">
        <v>58</v>
      </c>
      <c r="B141" s="173"/>
      <c r="C141" s="173"/>
      <c r="D141" s="174">
        <f>SUM(D48:D59)</f>
        <v>302975.64971999999</v>
      </c>
      <c r="E141" s="174">
        <f ca="1">SUM(E48:E59)</f>
        <v>151827.52938858091</v>
      </c>
      <c r="F141" s="173"/>
      <c r="G141" s="173"/>
      <c r="H141" s="173"/>
      <c r="I141" s="173"/>
      <c r="J141" s="173"/>
      <c r="K141" s="173"/>
      <c r="L141" s="174">
        <f ca="1">SUM(L48:L59)</f>
        <v>52901.842115997511</v>
      </c>
      <c r="M141"/>
      <c r="N141" s="88"/>
      <c r="O141" s="88"/>
      <c r="P141" s="88"/>
      <c r="Q141" s="88"/>
      <c r="R141" s="88"/>
      <c r="S141" s="88"/>
      <c r="T141" s="88"/>
    </row>
    <row r="142" spans="1:20">
      <c r="A142" s="90" t="s">
        <v>123</v>
      </c>
      <c r="B142" s="91">
        <f>(B47+B59+SUM(B48:B58)*2)/24</f>
        <v>11816523</v>
      </c>
      <c r="C142" s="91">
        <f>(C47+C59+SUM(C48:C58)*2)/24</f>
        <v>11816523</v>
      </c>
      <c r="D142" s="92"/>
      <c r="E142" s="93"/>
      <c r="F142" s="91">
        <f>(F47+F59+SUM(F48:F58)*2)/24</f>
        <v>-606187.62989999959</v>
      </c>
      <c r="G142" s="91">
        <f ca="1">(G47+G59+SUM(G48:G58)*2)/24</f>
        <v>-1784983.8311675144</v>
      </c>
      <c r="H142" s="91">
        <f>(H47+H59+SUM(H48:H58)*2)/24</f>
        <v>11210335.370100001</v>
      </c>
      <c r="I142" s="91">
        <f ca="1">(I47+I59+SUM(I48:I58)*2)/24</f>
        <v>10031539.168832486</v>
      </c>
      <c r="J142" s="93"/>
      <c r="K142" s="91">
        <f ca="1">(K47+K59+SUM(K48:K58)*2)/24</f>
        <v>412578.67044363008</v>
      </c>
      <c r="L142" s="94"/>
      <c r="M142"/>
      <c r="N142" s="88"/>
    </row>
    <row r="143" spans="1:20">
      <c r="A143" s="236" t="s">
        <v>134</v>
      </c>
      <c r="B143" s="164"/>
      <c r="C143" s="164"/>
      <c r="D143" s="219"/>
      <c r="E143"/>
      <c r="F143"/>
      <c r="G143"/>
      <c r="H143"/>
      <c r="I143"/>
      <c r="J143"/>
      <c r="K143"/>
      <c r="L143"/>
      <c r="M143"/>
    </row>
    <row r="144" spans="1:20">
      <c r="A144" s="277" t="s">
        <v>245</v>
      </c>
      <c r="B144" s="164"/>
      <c r="C144" s="164"/>
      <c r="D144" s="219"/>
      <c r="E144"/>
      <c r="F144"/>
      <c r="G144"/>
      <c r="H144"/>
      <c r="I144"/>
      <c r="J144"/>
      <c r="K144"/>
      <c r="L144"/>
      <c r="M144"/>
    </row>
    <row r="145" spans="1:14">
      <c r="A145" s="277" t="s">
        <v>246</v>
      </c>
      <c r="B145"/>
      <c r="C145" s="32">
        <f>'South King Plant'!B6</f>
        <v>18546758</v>
      </c>
      <c r="D145"/>
      <c r="E145"/>
      <c r="F145"/>
      <c r="G145"/>
      <c r="H145"/>
      <c r="I145"/>
      <c r="J145"/>
      <c r="K145"/>
      <c r="L145"/>
      <c r="M145"/>
    </row>
    <row r="146" spans="1:14">
      <c r="A146" s="277" t="s">
        <v>65</v>
      </c>
      <c r="B146"/>
      <c r="C146" s="32">
        <f>'South King Plant'!B11</f>
        <v>18853152</v>
      </c>
      <c r="D146"/>
      <c r="E146"/>
      <c r="F146"/>
      <c r="G146"/>
      <c r="H146"/>
      <c r="I146"/>
      <c r="J146"/>
      <c r="K146"/>
      <c r="L146"/>
      <c r="M146"/>
    </row>
    <row r="147" spans="1:14">
      <c r="A147" s="277" t="s">
        <v>181</v>
      </c>
      <c r="B147"/>
      <c r="C147" s="193">
        <f>(+C145+0+SUM(C146)*2)/24</f>
        <v>2343877.5833333335</v>
      </c>
      <c r="D147"/>
      <c r="E147"/>
      <c r="F147"/>
      <c r="G147"/>
      <c r="H147"/>
      <c r="I147"/>
      <c r="J147"/>
      <c r="K147"/>
      <c r="L147"/>
      <c r="M147"/>
      <c r="N147"/>
    </row>
    <row r="148" spans="1:14" ht="13.8" thickBot="1">
      <c r="A148" s="57" t="s">
        <v>247</v>
      </c>
      <c r="C148" s="278">
        <f>C139+C147</f>
        <v>3819405.125</v>
      </c>
    </row>
    <row r="149" spans="1:14" ht="13.8" thickTop="1"/>
  </sheetData>
  <pageMargins left="0.25" right="0.25" top="0.25" bottom="0.2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B18" sqref="B18"/>
    </sheetView>
  </sheetViews>
  <sheetFormatPr defaultRowHeight="13.2"/>
  <cols>
    <col min="3" max="3" width="9.33203125" bestFit="1" customWidth="1"/>
  </cols>
  <sheetData>
    <row r="1" spans="1:6">
      <c r="A1" s="204" t="s">
        <v>175</v>
      </c>
      <c r="B1" s="205"/>
      <c r="C1" s="205"/>
      <c r="D1" s="205"/>
      <c r="E1" s="205"/>
      <c r="F1" s="205"/>
    </row>
    <row r="2" spans="1:6">
      <c r="A2" s="204" t="s">
        <v>176</v>
      </c>
      <c r="B2" s="205"/>
      <c r="C2" s="205"/>
      <c r="D2" s="205"/>
      <c r="E2" s="205"/>
      <c r="F2" s="205"/>
    </row>
    <row r="3" spans="1:6">
      <c r="A3" s="206"/>
    </row>
    <row r="4" spans="1:6">
      <c r="A4" s="206" t="s">
        <v>171</v>
      </c>
    </row>
    <row r="5" spans="1:6">
      <c r="B5" s="207" t="s">
        <v>172</v>
      </c>
      <c r="C5" s="190"/>
    </row>
    <row r="6" spans="1:6">
      <c r="A6" s="208" t="s">
        <v>64</v>
      </c>
      <c r="B6" s="209" t="s">
        <v>174</v>
      </c>
      <c r="C6" s="209" t="s">
        <v>173</v>
      </c>
    </row>
    <row r="7" spans="1:6">
      <c r="A7" s="197">
        <v>2016</v>
      </c>
      <c r="B7" s="194">
        <v>1.2840000000000001E-2</v>
      </c>
      <c r="C7" s="194">
        <f>+B7</f>
        <v>1.2840000000000001E-2</v>
      </c>
    </row>
    <row r="8" spans="1:6">
      <c r="A8" s="197">
        <f>+A7+1</f>
        <v>2017</v>
      </c>
      <c r="B8" s="194">
        <v>2.564E-2</v>
      </c>
      <c r="C8" s="194">
        <f>+C7+B8</f>
        <v>3.848E-2</v>
      </c>
    </row>
    <row r="9" spans="1:6">
      <c r="A9" s="197">
        <f t="shared" ref="A9:A46" si="0">+A8+1</f>
        <v>2018</v>
      </c>
      <c r="B9" s="194">
        <v>2.564E-2</v>
      </c>
      <c r="C9" s="194">
        <f t="shared" ref="C9:C46" si="1">+C8+B9</f>
        <v>6.4119999999999996E-2</v>
      </c>
    </row>
    <row r="10" spans="1:6">
      <c r="A10" s="197">
        <f t="shared" si="0"/>
        <v>2019</v>
      </c>
      <c r="B10" s="194">
        <v>2.564E-2</v>
      </c>
      <c r="C10" s="194">
        <f t="shared" si="1"/>
        <v>8.9759999999999993E-2</v>
      </c>
    </row>
    <row r="11" spans="1:6">
      <c r="A11" s="197">
        <f t="shared" si="0"/>
        <v>2020</v>
      </c>
      <c r="B11" s="194">
        <v>2.564E-2</v>
      </c>
      <c r="C11" s="194">
        <f t="shared" si="1"/>
        <v>0.11539999999999999</v>
      </c>
    </row>
    <row r="12" spans="1:6">
      <c r="A12" s="197">
        <f t="shared" si="0"/>
        <v>2021</v>
      </c>
      <c r="B12" s="194">
        <v>2.564E-2</v>
      </c>
      <c r="C12" s="194">
        <f t="shared" si="1"/>
        <v>0.14104</v>
      </c>
    </row>
    <row r="13" spans="1:6">
      <c r="A13" s="197">
        <f t="shared" si="0"/>
        <v>2022</v>
      </c>
      <c r="B13" s="194">
        <v>2.564E-2</v>
      </c>
      <c r="C13" s="194">
        <f t="shared" si="1"/>
        <v>0.16667999999999999</v>
      </c>
    </row>
    <row r="14" spans="1:6">
      <c r="A14" s="197">
        <f t="shared" si="0"/>
        <v>2023</v>
      </c>
      <c r="B14" s="194">
        <v>2.564E-2</v>
      </c>
      <c r="C14" s="194">
        <f t="shared" si="1"/>
        <v>0.19231999999999999</v>
      </c>
    </row>
    <row r="15" spans="1:6">
      <c r="A15" s="197">
        <f t="shared" si="0"/>
        <v>2024</v>
      </c>
      <c r="B15" s="194">
        <v>2.564E-2</v>
      </c>
      <c r="C15" s="194">
        <f t="shared" si="1"/>
        <v>0.21795999999999999</v>
      </c>
    </row>
    <row r="16" spans="1:6">
      <c r="A16" s="197">
        <f t="shared" si="0"/>
        <v>2025</v>
      </c>
      <c r="B16" s="194">
        <v>2.564E-2</v>
      </c>
      <c r="C16" s="194">
        <f t="shared" si="1"/>
        <v>0.24359999999999998</v>
      </c>
    </row>
    <row r="17" spans="1:3">
      <c r="A17" s="197">
        <f t="shared" si="0"/>
        <v>2026</v>
      </c>
      <c r="B17" s="194">
        <v>2.564E-2</v>
      </c>
      <c r="C17" s="194">
        <f t="shared" si="1"/>
        <v>0.26923999999999998</v>
      </c>
    </row>
    <row r="18" spans="1:3">
      <c r="A18" s="197">
        <f t="shared" si="0"/>
        <v>2027</v>
      </c>
      <c r="B18" s="194">
        <v>2.564E-2</v>
      </c>
      <c r="C18" s="194">
        <f t="shared" si="1"/>
        <v>0.29487999999999998</v>
      </c>
    </row>
    <row r="19" spans="1:3">
      <c r="A19" s="197">
        <f t="shared" si="0"/>
        <v>2028</v>
      </c>
      <c r="B19" s="194">
        <v>2.564E-2</v>
      </c>
      <c r="C19" s="194">
        <f t="shared" si="1"/>
        <v>0.32051999999999997</v>
      </c>
    </row>
    <row r="20" spans="1:3">
      <c r="A20" s="197">
        <f t="shared" si="0"/>
        <v>2029</v>
      </c>
      <c r="B20" s="194">
        <v>2.564E-2</v>
      </c>
      <c r="C20" s="194">
        <f t="shared" si="1"/>
        <v>0.34615999999999997</v>
      </c>
    </row>
    <row r="21" spans="1:3">
      <c r="A21" s="197">
        <f t="shared" si="0"/>
        <v>2030</v>
      </c>
      <c r="B21" s="194">
        <v>2.564E-2</v>
      </c>
      <c r="C21" s="194">
        <f t="shared" si="1"/>
        <v>0.37179999999999996</v>
      </c>
    </row>
    <row r="22" spans="1:3">
      <c r="A22" s="197">
        <f t="shared" si="0"/>
        <v>2031</v>
      </c>
      <c r="B22" s="194">
        <v>2.564E-2</v>
      </c>
      <c r="C22" s="194">
        <f t="shared" si="1"/>
        <v>0.39743999999999996</v>
      </c>
    </row>
    <row r="23" spans="1:3">
      <c r="A23" s="197">
        <f t="shared" si="0"/>
        <v>2032</v>
      </c>
      <c r="B23" s="194">
        <v>2.564E-2</v>
      </c>
      <c r="C23" s="194">
        <f t="shared" si="1"/>
        <v>0.42307999999999996</v>
      </c>
    </row>
    <row r="24" spans="1:3">
      <c r="A24" s="197">
        <f t="shared" si="0"/>
        <v>2033</v>
      </c>
      <c r="B24" s="194">
        <v>2.564E-2</v>
      </c>
      <c r="C24" s="194">
        <f t="shared" si="1"/>
        <v>0.44871999999999995</v>
      </c>
    </row>
    <row r="25" spans="1:3">
      <c r="A25" s="197">
        <f t="shared" si="0"/>
        <v>2034</v>
      </c>
      <c r="B25" s="194">
        <v>2.564E-2</v>
      </c>
      <c r="C25" s="194">
        <f t="shared" si="1"/>
        <v>0.47435999999999995</v>
      </c>
    </row>
    <row r="26" spans="1:3">
      <c r="A26" s="197">
        <f t="shared" si="0"/>
        <v>2035</v>
      </c>
      <c r="B26" s="194">
        <v>2.564E-2</v>
      </c>
      <c r="C26" s="194">
        <f t="shared" si="1"/>
        <v>0.49999999999999994</v>
      </c>
    </row>
    <row r="27" spans="1:3">
      <c r="A27" s="197">
        <f t="shared" si="0"/>
        <v>2036</v>
      </c>
      <c r="B27" s="194">
        <v>2.564E-2</v>
      </c>
      <c r="C27" s="194">
        <f t="shared" si="1"/>
        <v>0.52564</v>
      </c>
    </row>
    <row r="28" spans="1:3">
      <c r="A28" s="197">
        <f t="shared" si="0"/>
        <v>2037</v>
      </c>
      <c r="B28" s="194">
        <v>2.564E-2</v>
      </c>
      <c r="C28" s="194">
        <f t="shared" si="1"/>
        <v>0.55127999999999999</v>
      </c>
    </row>
    <row r="29" spans="1:3">
      <c r="A29" s="197">
        <f t="shared" si="0"/>
        <v>2038</v>
      </c>
      <c r="B29" s="194">
        <v>2.564E-2</v>
      </c>
      <c r="C29" s="194">
        <f t="shared" si="1"/>
        <v>0.57691999999999999</v>
      </c>
    </row>
    <row r="30" spans="1:3">
      <c r="A30" s="197">
        <f t="shared" si="0"/>
        <v>2039</v>
      </c>
      <c r="B30" s="194">
        <v>2.564E-2</v>
      </c>
      <c r="C30" s="194">
        <f t="shared" si="1"/>
        <v>0.60255999999999998</v>
      </c>
    </row>
    <row r="31" spans="1:3">
      <c r="A31" s="197">
        <f t="shared" si="0"/>
        <v>2040</v>
      </c>
      <c r="B31" s="194">
        <v>2.564E-2</v>
      </c>
      <c r="C31" s="194">
        <f t="shared" si="1"/>
        <v>0.62819999999999998</v>
      </c>
    </row>
    <row r="32" spans="1:3">
      <c r="A32" s="197">
        <f t="shared" si="0"/>
        <v>2041</v>
      </c>
      <c r="B32" s="194">
        <v>2.564E-2</v>
      </c>
      <c r="C32" s="194">
        <f t="shared" si="1"/>
        <v>0.65383999999999998</v>
      </c>
    </row>
    <row r="33" spans="1:6">
      <c r="A33" s="197">
        <f t="shared" si="0"/>
        <v>2042</v>
      </c>
      <c r="B33" s="194">
        <v>2.564E-2</v>
      </c>
      <c r="C33" s="194">
        <f t="shared" si="1"/>
        <v>0.67947999999999997</v>
      </c>
    </row>
    <row r="34" spans="1:6">
      <c r="A34" s="197">
        <f t="shared" si="0"/>
        <v>2043</v>
      </c>
      <c r="B34" s="194">
        <v>2.564E-2</v>
      </c>
      <c r="C34" s="194">
        <f t="shared" si="1"/>
        <v>0.70511999999999997</v>
      </c>
    </row>
    <row r="35" spans="1:6">
      <c r="A35" s="197">
        <f t="shared" si="0"/>
        <v>2044</v>
      </c>
      <c r="B35" s="194">
        <v>2.564E-2</v>
      </c>
      <c r="C35" s="194">
        <f t="shared" si="1"/>
        <v>0.73075999999999997</v>
      </c>
    </row>
    <row r="36" spans="1:6">
      <c r="A36" s="197">
        <f t="shared" si="0"/>
        <v>2045</v>
      </c>
      <c r="B36" s="194">
        <v>2.564E-2</v>
      </c>
      <c r="C36" s="194">
        <f t="shared" si="1"/>
        <v>0.75639999999999996</v>
      </c>
    </row>
    <row r="37" spans="1:6">
      <c r="A37" s="197">
        <f t="shared" si="0"/>
        <v>2046</v>
      </c>
      <c r="B37" s="194">
        <v>2.564E-2</v>
      </c>
      <c r="C37" s="194">
        <f t="shared" si="1"/>
        <v>0.78203999999999996</v>
      </c>
    </row>
    <row r="38" spans="1:6">
      <c r="A38" s="197">
        <f t="shared" si="0"/>
        <v>2047</v>
      </c>
      <c r="B38" s="194">
        <v>2.564E-2</v>
      </c>
      <c r="C38" s="194">
        <f t="shared" si="1"/>
        <v>0.80767999999999995</v>
      </c>
    </row>
    <row r="39" spans="1:6">
      <c r="A39" s="197">
        <f t="shared" si="0"/>
        <v>2048</v>
      </c>
      <c r="B39" s="194">
        <v>2.564E-2</v>
      </c>
      <c r="C39" s="194">
        <f t="shared" si="1"/>
        <v>0.83331999999999995</v>
      </c>
    </row>
    <row r="40" spans="1:6">
      <c r="A40" s="197">
        <f t="shared" si="0"/>
        <v>2049</v>
      </c>
      <c r="B40" s="194">
        <v>2.564E-2</v>
      </c>
      <c r="C40" s="194">
        <f t="shared" si="1"/>
        <v>0.85895999999999995</v>
      </c>
    </row>
    <row r="41" spans="1:6">
      <c r="A41" s="197">
        <f t="shared" si="0"/>
        <v>2050</v>
      </c>
      <c r="B41" s="194">
        <v>2.564E-2</v>
      </c>
      <c r="C41" s="194">
        <f t="shared" si="1"/>
        <v>0.88459999999999994</v>
      </c>
    </row>
    <row r="42" spans="1:6">
      <c r="A42" s="197">
        <f t="shared" si="0"/>
        <v>2051</v>
      </c>
      <c r="B42" s="194">
        <v>2.564E-2</v>
      </c>
      <c r="C42" s="194">
        <f t="shared" si="1"/>
        <v>0.91023999999999994</v>
      </c>
    </row>
    <row r="43" spans="1:6">
      <c r="A43" s="197">
        <f t="shared" si="0"/>
        <v>2052</v>
      </c>
      <c r="B43" s="194">
        <v>2.564E-2</v>
      </c>
      <c r="C43" s="194">
        <f t="shared" si="1"/>
        <v>0.93587999999999993</v>
      </c>
    </row>
    <row r="44" spans="1:6">
      <c r="A44" s="197">
        <f t="shared" si="0"/>
        <v>2053</v>
      </c>
      <c r="B44" s="194">
        <v>2.564E-2</v>
      </c>
      <c r="C44" s="194">
        <f t="shared" si="1"/>
        <v>0.96151999999999993</v>
      </c>
    </row>
    <row r="45" spans="1:6">
      <c r="A45" s="197">
        <f t="shared" si="0"/>
        <v>2054</v>
      </c>
      <c r="B45" s="194">
        <v>2.564E-2</v>
      </c>
      <c r="C45" s="194">
        <f t="shared" si="1"/>
        <v>0.98715999999999993</v>
      </c>
    </row>
    <row r="46" spans="1:6">
      <c r="A46" s="197">
        <f t="shared" si="0"/>
        <v>2055</v>
      </c>
      <c r="B46" s="194">
        <v>1.2840000000000001E-2</v>
      </c>
      <c r="C46" s="194">
        <f t="shared" si="1"/>
        <v>0.99999999999999989</v>
      </c>
    </row>
    <row r="47" spans="1:6">
      <c r="A47" s="197"/>
      <c r="C47" s="194"/>
      <c r="D47" s="194"/>
      <c r="E47" s="194"/>
      <c r="F47" s="194"/>
    </row>
    <row r="48" spans="1:6">
      <c r="A48" s="197"/>
      <c r="C48" s="194"/>
      <c r="D48" s="194"/>
      <c r="E48" s="194"/>
      <c r="F48" s="194"/>
    </row>
    <row r="49" spans="1:6">
      <c r="A49" s="197"/>
      <c r="C49" s="194"/>
      <c r="D49" s="194"/>
      <c r="E49" s="194"/>
      <c r="F49" s="194"/>
    </row>
    <row r="50" spans="1:6">
      <c r="A50" s="197"/>
      <c r="C50" s="194"/>
      <c r="D50" s="194"/>
      <c r="E50" s="194"/>
      <c r="F50" s="194"/>
    </row>
    <row r="51" spans="1:6">
      <c r="A51" s="197"/>
      <c r="C51" s="194"/>
      <c r="D51" s="194"/>
      <c r="E51" s="194"/>
      <c r="F51" s="194"/>
    </row>
    <row r="52" spans="1:6">
      <c r="A52" s="197"/>
      <c r="C52" s="194"/>
      <c r="D52" s="194"/>
      <c r="E52" s="194"/>
      <c r="F52" s="194"/>
    </row>
    <row r="53" spans="1:6">
      <c r="A53" s="197"/>
      <c r="C53" s="194"/>
      <c r="D53" s="194"/>
      <c r="E53" s="194"/>
      <c r="F53" s="194"/>
    </row>
    <row r="54" spans="1:6">
      <c r="A54" s="197"/>
      <c r="C54" s="194"/>
      <c r="D54" s="194"/>
      <c r="E54" s="194"/>
      <c r="F54" s="194"/>
    </row>
    <row r="55" spans="1:6">
      <c r="A55" s="197"/>
      <c r="C55" s="194"/>
      <c r="D55" s="194"/>
      <c r="E55" s="194"/>
      <c r="F55" s="194"/>
    </row>
    <row r="56" spans="1:6">
      <c r="A56" s="197"/>
      <c r="C56" s="194"/>
      <c r="D56" s="194"/>
      <c r="E56" s="194"/>
      <c r="F56" s="194"/>
    </row>
    <row r="57" spans="1:6">
      <c r="A57" s="197"/>
      <c r="C57" s="194"/>
      <c r="D57" s="194"/>
      <c r="E57" s="194"/>
      <c r="F57" s="194"/>
    </row>
    <row r="58" spans="1:6">
      <c r="A58" s="197"/>
      <c r="C58" s="194"/>
      <c r="D58" s="194"/>
      <c r="E58" s="194"/>
      <c r="F58" s="194"/>
    </row>
    <row r="59" spans="1:6">
      <c r="A59" s="197"/>
      <c r="C59" s="194"/>
      <c r="D59" s="194"/>
      <c r="E59" s="194"/>
      <c r="F59" s="194"/>
    </row>
    <row r="60" spans="1:6">
      <c r="A60" s="197"/>
      <c r="C60" s="194"/>
      <c r="D60" s="194"/>
      <c r="E60" s="194"/>
      <c r="F60" s="194"/>
    </row>
    <row r="61" spans="1:6">
      <c r="A61" s="197"/>
      <c r="C61" s="194"/>
      <c r="D61" s="194"/>
      <c r="E61" s="194"/>
      <c r="F61" s="194"/>
    </row>
    <row r="62" spans="1:6">
      <c r="A62" s="197"/>
      <c r="C62" s="194"/>
      <c r="D62" s="194"/>
      <c r="E62" s="194"/>
      <c r="F62" s="194"/>
    </row>
    <row r="63" spans="1:6">
      <c r="A63" s="197"/>
      <c r="C63" s="194"/>
      <c r="D63" s="194"/>
      <c r="E63" s="194"/>
      <c r="F63" s="194"/>
    </row>
    <row r="64" spans="1:6">
      <c r="A64" s="197"/>
      <c r="C64" s="194"/>
      <c r="D64" s="194"/>
      <c r="E64" s="194"/>
      <c r="F64" s="194"/>
    </row>
    <row r="65" spans="1:6">
      <c r="A65" s="197"/>
      <c r="C65" s="194"/>
      <c r="D65" s="194"/>
      <c r="E65" s="194"/>
      <c r="F65" s="194"/>
    </row>
    <row r="66" spans="1:6">
      <c r="A66" s="197"/>
      <c r="C66" s="194"/>
      <c r="D66" s="194"/>
      <c r="E66" s="194"/>
      <c r="F66" s="194"/>
    </row>
    <row r="67" spans="1:6">
      <c r="A67" s="197"/>
      <c r="C67" s="194"/>
      <c r="D67" s="194"/>
      <c r="E67" s="194"/>
      <c r="F67" s="194"/>
    </row>
    <row r="68" spans="1:6">
      <c r="A68" s="197"/>
      <c r="C68" s="194"/>
      <c r="D68" s="194"/>
      <c r="E68" s="194"/>
      <c r="F68" s="194"/>
    </row>
    <row r="69" spans="1:6">
      <c r="A69" s="197"/>
      <c r="C69" s="194"/>
      <c r="D69" s="194"/>
      <c r="E69" s="194"/>
      <c r="F69" s="194"/>
    </row>
    <row r="70" spans="1:6">
      <c r="A70" s="197"/>
      <c r="C70" s="194"/>
      <c r="D70" s="194"/>
      <c r="E70" s="194"/>
      <c r="F70" s="194"/>
    </row>
    <row r="71" spans="1:6">
      <c r="A71" s="197"/>
      <c r="C71" s="194"/>
      <c r="D71" s="194"/>
      <c r="E71" s="194"/>
      <c r="F71" s="194"/>
    </row>
    <row r="72" spans="1:6">
      <c r="A72" s="197"/>
      <c r="C72" s="194"/>
      <c r="D72" s="194"/>
      <c r="E72" s="194"/>
      <c r="F72" s="194"/>
    </row>
    <row r="73" spans="1:6">
      <c r="A73" s="197"/>
      <c r="C73" s="194"/>
      <c r="D73" s="194"/>
      <c r="E73" s="194"/>
      <c r="F73" s="194"/>
    </row>
    <row r="74" spans="1:6">
      <c r="A74" s="197"/>
      <c r="C74" s="194"/>
      <c r="D74" s="194"/>
      <c r="E74" s="194"/>
      <c r="F74" s="194"/>
    </row>
    <row r="75" spans="1:6">
      <c r="A75" s="197"/>
      <c r="C75" s="194"/>
      <c r="D75" s="194"/>
      <c r="E75" s="194"/>
      <c r="F75" s="194"/>
    </row>
    <row r="76" spans="1:6">
      <c r="A76" s="197"/>
      <c r="C76" s="194"/>
      <c r="D76" s="194"/>
      <c r="E76" s="194"/>
      <c r="F76" s="194"/>
    </row>
    <row r="77" spans="1:6">
      <c r="A77" s="197"/>
      <c r="C77" s="194"/>
      <c r="D77" s="194"/>
      <c r="E77" s="194"/>
      <c r="F77" s="194"/>
    </row>
    <row r="78" spans="1:6">
      <c r="A78" s="197"/>
      <c r="C78" s="194"/>
      <c r="D78" s="194"/>
      <c r="E78" s="194"/>
      <c r="F78" s="194"/>
    </row>
    <row r="79" spans="1:6">
      <c r="A79" s="197"/>
      <c r="C79" s="194"/>
      <c r="D79" s="194"/>
      <c r="E79" s="194"/>
      <c r="F79" s="194"/>
    </row>
    <row r="80" spans="1:6">
      <c r="A80" s="197"/>
      <c r="C80" s="194"/>
      <c r="D80" s="194"/>
      <c r="E80" s="194"/>
      <c r="F80" s="194"/>
    </row>
    <row r="81" spans="1:6">
      <c r="A81" s="197"/>
      <c r="C81" s="194"/>
      <c r="D81" s="194"/>
      <c r="E81" s="194"/>
      <c r="F81" s="194"/>
    </row>
    <row r="82" spans="1:6">
      <c r="A82" s="197"/>
      <c r="C82" s="194"/>
      <c r="D82" s="194"/>
      <c r="E82" s="194"/>
      <c r="F82" s="194"/>
    </row>
    <row r="83" spans="1:6">
      <c r="A83" s="197"/>
      <c r="C83" s="194"/>
      <c r="D83" s="194"/>
      <c r="E83" s="194"/>
      <c r="F83" s="194"/>
    </row>
    <row r="84" spans="1:6">
      <c r="A84" s="197"/>
      <c r="C84" s="194"/>
      <c r="D84" s="194"/>
      <c r="E84" s="194"/>
      <c r="F84" s="194"/>
    </row>
    <row r="85" spans="1:6">
      <c r="A85" s="197"/>
      <c r="C85" s="194"/>
      <c r="D85" s="194"/>
      <c r="E85" s="194"/>
      <c r="F85" s="194"/>
    </row>
    <row r="86" spans="1:6">
      <c r="A86" s="197"/>
      <c r="C86" s="194"/>
      <c r="D86" s="194"/>
      <c r="E86" s="194"/>
      <c r="F86" s="194"/>
    </row>
    <row r="87" spans="1:6">
      <c r="A87" s="197"/>
      <c r="C87" s="194"/>
      <c r="D87" s="194"/>
      <c r="E87" s="194"/>
      <c r="F87" s="194"/>
    </row>
    <row r="88" spans="1:6">
      <c r="A88" s="197"/>
      <c r="C88" s="194"/>
      <c r="D88" s="194"/>
      <c r="E88" s="194"/>
      <c r="F88" s="194"/>
    </row>
    <row r="89" spans="1:6">
      <c r="A89" s="197"/>
      <c r="C89" s="194"/>
      <c r="D89" s="194"/>
      <c r="E89" s="194"/>
      <c r="F89" s="194"/>
    </row>
    <row r="90" spans="1:6">
      <c r="A90" s="197"/>
      <c r="C90" s="194"/>
      <c r="D90" s="194"/>
      <c r="E90" s="194"/>
      <c r="F90" s="194"/>
    </row>
    <row r="91" spans="1:6">
      <c r="A91" s="197"/>
      <c r="C91" s="194"/>
      <c r="D91" s="194"/>
      <c r="E91" s="194"/>
      <c r="F91" s="194"/>
    </row>
    <row r="92" spans="1:6">
      <c r="A92" s="197"/>
      <c r="C92" s="194"/>
      <c r="D92" s="194"/>
      <c r="E92" s="194"/>
      <c r="F92" s="194"/>
    </row>
    <row r="93" spans="1:6">
      <c r="A93" s="197"/>
      <c r="C93" s="194"/>
      <c r="D93" s="194"/>
      <c r="E93" s="194"/>
      <c r="F93" s="194"/>
    </row>
    <row r="94" spans="1:6">
      <c r="A94" s="197"/>
      <c r="C94" s="194"/>
      <c r="D94" s="194"/>
      <c r="E94" s="194"/>
      <c r="F94" s="194"/>
    </row>
    <row r="95" spans="1:6">
      <c r="A95" s="197"/>
      <c r="C95" s="194"/>
      <c r="D95" s="194"/>
      <c r="E95" s="194"/>
      <c r="F95" s="194"/>
    </row>
    <row r="96" spans="1:6">
      <c r="A96" s="197"/>
      <c r="C96" s="194"/>
      <c r="D96" s="194"/>
      <c r="E96" s="194"/>
      <c r="F96" s="194"/>
    </row>
    <row r="97" spans="1:6">
      <c r="A97" s="197"/>
      <c r="C97" s="194"/>
      <c r="D97" s="194"/>
      <c r="E97" s="194"/>
      <c r="F97" s="194"/>
    </row>
    <row r="98" spans="1:6">
      <c r="A98" s="197"/>
      <c r="C98" s="194"/>
      <c r="D98" s="194"/>
      <c r="E98" s="194"/>
      <c r="F98" s="194"/>
    </row>
    <row r="99" spans="1:6">
      <c r="A99" s="197"/>
      <c r="C99" s="194"/>
      <c r="D99" s="194"/>
      <c r="E99" s="194"/>
      <c r="F99" s="194"/>
    </row>
    <row r="100" spans="1:6">
      <c r="A100" s="197"/>
      <c r="C100" s="194"/>
      <c r="D100" s="194"/>
      <c r="E100" s="194"/>
      <c r="F100" s="194"/>
    </row>
    <row r="101" spans="1:6">
      <c r="A101" s="197"/>
      <c r="C101" s="194"/>
      <c r="D101" s="194"/>
      <c r="E101" s="194"/>
      <c r="F101" s="194"/>
    </row>
    <row r="102" spans="1:6">
      <c r="A102" s="197"/>
      <c r="C102" s="194"/>
      <c r="D102" s="194"/>
      <c r="E102" s="194"/>
      <c r="F102" s="194"/>
    </row>
    <row r="103" spans="1:6">
      <c r="A103" s="197"/>
      <c r="C103" s="194"/>
      <c r="D103" s="194"/>
      <c r="E103" s="194"/>
      <c r="F103" s="194"/>
    </row>
    <row r="104" spans="1:6">
      <c r="A104" s="197"/>
      <c r="C104" s="194"/>
      <c r="D104" s="194"/>
      <c r="E104" s="194"/>
      <c r="F104" s="194"/>
    </row>
    <row r="105" spans="1:6">
      <c r="A105" s="197"/>
      <c r="C105" s="194"/>
      <c r="D105" s="194"/>
      <c r="E105" s="194"/>
      <c r="F105" s="194"/>
    </row>
    <row r="106" spans="1:6">
      <c r="A106" s="197"/>
      <c r="C106" s="194"/>
      <c r="D106" s="194"/>
      <c r="E106" s="194"/>
      <c r="F106" s="194"/>
    </row>
    <row r="107" spans="1:6">
      <c r="A107" s="197"/>
      <c r="C107" s="194"/>
      <c r="D107" s="194"/>
      <c r="E107" s="194"/>
      <c r="F107" s="194"/>
    </row>
    <row r="108" spans="1:6">
      <c r="A108" s="197"/>
      <c r="C108" s="194"/>
      <c r="D108" s="194"/>
      <c r="E108" s="194"/>
      <c r="F108" s="194"/>
    </row>
    <row r="109" spans="1:6">
      <c r="A109" s="197"/>
      <c r="C109" s="194"/>
      <c r="D109" s="194"/>
      <c r="E109" s="194"/>
      <c r="F109" s="194"/>
    </row>
    <row r="110" spans="1:6">
      <c r="A110" s="197"/>
      <c r="C110" s="194"/>
      <c r="D110" s="194"/>
      <c r="E110" s="194"/>
      <c r="F110" s="194"/>
    </row>
    <row r="111" spans="1:6">
      <c r="A111" s="197"/>
      <c r="C111" s="194"/>
      <c r="D111" s="194"/>
      <c r="E111" s="194"/>
      <c r="F111" s="194"/>
    </row>
    <row r="112" spans="1:6">
      <c r="A112" s="197"/>
      <c r="C112" s="194"/>
      <c r="D112" s="194"/>
      <c r="E112" s="194"/>
      <c r="F112" s="194"/>
    </row>
    <row r="113" spans="1:6">
      <c r="A113" s="197"/>
      <c r="C113" s="194"/>
      <c r="D113" s="194"/>
      <c r="E113" s="194"/>
      <c r="F113" s="194"/>
    </row>
    <row r="114" spans="1:6">
      <c r="A114" s="197"/>
      <c r="C114" s="194"/>
      <c r="D114" s="194"/>
      <c r="E114" s="194"/>
      <c r="F114" s="194"/>
    </row>
    <row r="115" spans="1:6">
      <c r="A115" s="197"/>
      <c r="C115" s="194"/>
      <c r="D115" s="194"/>
      <c r="E115" s="194"/>
      <c r="F115" s="194"/>
    </row>
    <row r="116" spans="1:6">
      <c r="A116" s="197"/>
      <c r="C116" s="194"/>
      <c r="D116" s="194"/>
      <c r="E116" s="194"/>
      <c r="F116" s="194"/>
    </row>
    <row r="117" spans="1:6">
      <c r="A117" s="197"/>
      <c r="C117" s="194"/>
      <c r="D117" s="194"/>
      <c r="E117" s="194"/>
      <c r="F117" s="194"/>
    </row>
    <row r="118" spans="1:6">
      <c r="A118" s="197"/>
      <c r="C118" s="194"/>
      <c r="D118" s="194"/>
      <c r="E118" s="194"/>
      <c r="F118" s="194"/>
    </row>
    <row r="119" spans="1:6">
      <c r="A119" s="197"/>
      <c r="C119" s="194"/>
      <c r="D119" s="194"/>
      <c r="E119" s="194"/>
      <c r="F119" s="194"/>
    </row>
    <row r="120" spans="1:6">
      <c r="A120" s="197"/>
      <c r="C120" s="194"/>
      <c r="D120" s="194"/>
      <c r="E120" s="194"/>
      <c r="F120" s="194"/>
    </row>
    <row r="121" spans="1:6">
      <c r="A121" s="197"/>
      <c r="C121" s="194"/>
      <c r="D121" s="194"/>
      <c r="E121" s="194"/>
      <c r="F121" s="194"/>
    </row>
    <row r="122" spans="1:6">
      <c r="A122" s="197"/>
      <c r="C122" s="194"/>
      <c r="D122" s="194"/>
      <c r="E122" s="194"/>
      <c r="F122" s="19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6" sqref="D6"/>
    </sheetView>
  </sheetViews>
  <sheetFormatPr defaultRowHeight="13.2"/>
  <cols>
    <col min="1" max="1" width="35.44140625" customWidth="1"/>
    <col min="2" max="2" width="11.441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7" width="11.44140625" bestFit="1" customWidth="1"/>
    <col min="8" max="8" width="8.88671875" bestFit="1" customWidth="1"/>
  </cols>
  <sheetData>
    <row r="1" spans="1:8">
      <c r="A1" s="163" t="s">
        <v>145</v>
      </c>
    </row>
    <row r="2" spans="1:8">
      <c r="A2" s="212" t="s">
        <v>150</v>
      </c>
    </row>
    <row r="3" spans="1:8">
      <c r="A3" s="239" t="s">
        <v>207</v>
      </c>
      <c r="B3" s="179"/>
    </row>
    <row r="4" spans="1:8">
      <c r="B4" s="343">
        <v>42613</v>
      </c>
      <c r="C4" s="343"/>
      <c r="D4" s="343"/>
    </row>
    <row r="5" spans="1:8">
      <c r="B5" s="241" t="s">
        <v>122</v>
      </c>
      <c r="C5" s="242" t="s">
        <v>148</v>
      </c>
      <c r="D5" s="242" t="s">
        <v>149</v>
      </c>
    </row>
    <row r="6" spans="1:8">
      <c r="A6" t="s">
        <v>146</v>
      </c>
      <c r="B6" s="238">
        <v>18546758</v>
      </c>
      <c r="C6" s="238">
        <v>0</v>
      </c>
      <c r="D6" s="238">
        <f>B6-C6</f>
        <v>18546758</v>
      </c>
    </row>
    <row r="7" spans="1:8">
      <c r="A7" t="s">
        <v>147</v>
      </c>
      <c r="B7" s="240">
        <v>11798069</v>
      </c>
      <c r="C7" s="240">
        <f>G14/2</f>
        <v>25947.115087499998</v>
      </c>
      <c r="D7" s="240">
        <f>B7-C7</f>
        <v>11772121.8849125</v>
      </c>
    </row>
    <row r="8" spans="1:8">
      <c r="A8" t="s">
        <v>0</v>
      </c>
      <c r="B8" s="238">
        <f>SUM(B6:B7)</f>
        <v>30344827</v>
      </c>
      <c r="C8" s="238">
        <f t="shared" ref="C8:D8" si="0">SUM(C6:C7)</f>
        <v>25947.115087499998</v>
      </c>
      <c r="D8" s="238">
        <f t="shared" si="0"/>
        <v>30318879.884912498</v>
      </c>
    </row>
    <row r="9" spans="1:8">
      <c r="B9" s="343">
        <v>42643</v>
      </c>
      <c r="C9" s="343"/>
      <c r="D9" s="343"/>
    </row>
    <row r="10" spans="1:8">
      <c r="B10" s="241" t="s">
        <v>122</v>
      </c>
      <c r="C10" s="242" t="s">
        <v>148</v>
      </c>
      <c r="D10" s="242" t="s">
        <v>149</v>
      </c>
      <c r="F10" t="s">
        <v>23</v>
      </c>
      <c r="G10" t="s">
        <v>22</v>
      </c>
      <c r="H10" t="s">
        <v>121</v>
      </c>
    </row>
    <row r="11" spans="1:8">
      <c r="A11" t="s">
        <v>146</v>
      </c>
      <c r="B11" s="243">
        <v>18853152</v>
      </c>
      <c r="C11" s="238">
        <v>0</v>
      </c>
      <c r="D11" s="238">
        <f>B11-C11</f>
        <v>18853152</v>
      </c>
      <c r="E11" s="164" t="s">
        <v>208</v>
      </c>
      <c r="F11" s="164"/>
      <c r="G11" s="164"/>
    </row>
    <row r="12" spans="1:8">
      <c r="A12" t="s">
        <v>147</v>
      </c>
      <c r="B12" s="32">
        <v>11816523</v>
      </c>
      <c r="C12" s="32">
        <f>C7+G14</f>
        <v>77841.345262499992</v>
      </c>
      <c r="D12" s="32">
        <f t="shared" ref="D12" si="1">B12-C12</f>
        <v>11738681.6547375</v>
      </c>
      <c r="E12" s="330">
        <f ca="1">'Common Depr Rates'!I12</f>
        <v>1.2848748264492093E-2</v>
      </c>
      <c r="F12" s="219">
        <f ca="1">B12*E12</f>
        <v>151827.52938858091</v>
      </c>
      <c r="G12" s="219">
        <f ca="1">F12/12</f>
        <v>12652.294115715076</v>
      </c>
      <c r="H12" s="32">
        <f ca="1">G12*2</f>
        <v>25304.588231430153</v>
      </c>
    </row>
    <row r="13" spans="1:8">
      <c r="B13" s="237">
        <f>SUM(B11:B12)</f>
        <v>30669675</v>
      </c>
      <c r="C13" s="237">
        <f t="shared" ref="C13:D13" si="2">SUM(C11:C12)</f>
        <v>77841.345262499992</v>
      </c>
      <c r="D13" s="237">
        <f t="shared" si="2"/>
        <v>30591833.654737502</v>
      </c>
      <c r="E13" s="330" t="s">
        <v>213</v>
      </c>
      <c r="F13" s="219"/>
      <c r="G13" s="164"/>
      <c r="H13" s="32"/>
    </row>
    <row r="14" spans="1:8">
      <c r="A14" t="s">
        <v>209</v>
      </c>
      <c r="B14" s="237"/>
      <c r="C14" s="237">
        <v>-1597127</v>
      </c>
      <c r="D14" s="237"/>
      <c r="E14" s="330">
        <f>'Common Depr Rates'!H13</f>
        <v>5.2699999999999997E-2</v>
      </c>
      <c r="F14" s="219">
        <f>B12*E14</f>
        <v>622730.76209999993</v>
      </c>
      <c r="G14" s="219">
        <f>F14/12</f>
        <v>51894.230174999997</v>
      </c>
      <c r="H14" s="32">
        <f>G14*2</f>
        <v>103788.46034999999</v>
      </c>
    </row>
    <row r="15" spans="1:8">
      <c r="A15" t="s">
        <v>149</v>
      </c>
      <c r="B15" s="32">
        <f>B13</f>
        <v>30669675</v>
      </c>
      <c r="C15" s="195">
        <f>C13+C14</f>
        <v>-1519285.6547375</v>
      </c>
      <c r="D15" s="32">
        <f>B15-C15</f>
        <v>32188960.654737499</v>
      </c>
      <c r="F15" s="32"/>
    </row>
  </sheetData>
  <mergeCells count="2">
    <mergeCell ref="B4:D4"/>
    <mergeCell ref="B9:D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8" workbookViewId="0">
      <selection activeCell="I13" sqref="I13"/>
    </sheetView>
  </sheetViews>
  <sheetFormatPr defaultRowHeight="13.2"/>
  <cols>
    <col min="1" max="1" width="6.6640625" bestFit="1" customWidth="1"/>
    <col min="2" max="2" width="1.44140625" bestFit="1" customWidth="1"/>
    <col min="3" max="3" width="45.109375" bestFit="1" customWidth="1"/>
    <col min="4" max="4" width="7.88671875" bestFit="1" customWidth="1"/>
    <col min="5" max="7" width="13.109375" bestFit="1" customWidth="1"/>
  </cols>
  <sheetData>
    <row r="1" spans="1:7">
      <c r="A1" s="246"/>
      <c r="B1" s="246"/>
      <c r="C1" s="246"/>
      <c r="D1" s="247"/>
      <c r="E1" s="246"/>
      <c r="F1" s="246"/>
      <c r="G1" s="248"/>
    </row>
    <row r="2" spans="1:7">
      <c r="A2" s="249" t="s">
        <v>223</v>
      </c>
      <c r="B2" s="249"/>
      <c r="C2" s="249"/>
      <c r="D2" s="249"/>
      <c r="E2" s="249"/>
      <c r="F2" s="249"/>
      <c r="G2" s="249"/>
    </row>
    <row r="3" spans="1:7">
      <c r="A3" s="249" t="s">
        <v>17</v>
      </c>
      <c r="B3" s="249"/>
      <c r="C3" s="249"/>
      <c r="D3" s="249"/>
      <c r="E3" s="249"/>
      <c r="F3" s="249"/>
      <c r="G3" s="249"/>
    </row>
    <row r="4" spans="1:7">
      <c r="A4" s="249" t="s">
        <v>224</v>
      </c>
      <c r="B4" s="249"/>
      <c r="C4" s="249"/>
      <c r="D4" s="249"/>
      <c r="E4" s="249"/>
      <c r="F4" s="249"/>
      <c r="G4" s="249"/>
    </row>
    <row r="5" spans="1:7">
      <c r="A5" s="250"/>
      <c r="B5" s="250"/>
      <c r="C5" s="251"/>
      <c r="D5" s="251"/>
      <c r="E5" s="250"/>
      <c r="F5" s="250"/>
      <c r="G5" s="250"/>
    </row>
    <row r="6" spans="1:7">
      <c r="A6" s="252" t="s">
        <v>225</v>
      </c>
      <c r="B6" s="252"/>
      <c r="C6" s="252" t="s">
        <v>226</v>
      </c>
      <c r="D6" s="252"/>
      <c r="E6" s="252" t="s">
        <v>118</v>
      </c>
      <c r="F6" s="252" t="s">
        <v>119</v>
      </c>
      <c r="G6" s="252" t="s">
        <v>0</v>
      </c>
    </row>
    <row r="7" spans="1:7">
      <c r="A7" s="250"/>
      <c r="B7" s="250"/>
      <c r="C7" s="250"/>
      <c r="D7" s="251"/>
      <c r="E7" s="250"/>
      <c r="F7" s="250"/>
      <c r="G7" s="250"/>
    </row>
    <row r="8" spans="1:7">
      <c r="A8" s="253">
        <v>1</v>
      </c>
      <c r="B8" s="253" t="s">
        <v>212</v>
      </c>
      <c r="C8" s="254" t="s">
        <v>227</v>
      </c>
      <c r="D8" s="255">
        <v>42643</v>
      </c>
      <c r="E8" s="256">
        <f ca="1">'[2]Pg 6a CustCount_Electric'!C63</f>
        <v>1115041</v>
      </c>
      <c r="F8" s="256">
        <f ca="1">'[2]Pg 6b CustCount_Gas'!C67</f>
        <v>803909</v>
      </c>
      <c r="G8" s="256">
        <f ca="1">SUM(E8:F8)</f>
        <v>1918950</v>
      </c>
    </row>
    <row r="9" spans="1:7" ht="13.8" thickBot="1">
      <c r="A9" s="250"/>
      <c r="B9" s="251"/>
      <c r="C9" s="257" t="s">
        <v>228</v>
      </c>
      <c r="D9" s="251"/>
      <c r="E9" s="258">
        <f ca="1">ROUND(+E8/G8,4)</f>
        <v>0.58109999999999995</v>
      </c>
      <c r="F9" s="258">
        <f ca="1">ROUND(+F8/G8,4)</f>
        <v>0.41889999999999999</v>
      </c>
      <c r="G9" s="259">
        <f ca="1">SUM(E9:F9)</f>
        <v>1</v>
      </c>
    </row>
    <row r="10" spans="1:7" ht="13.8" thickTop="1">
      <c r="A10" s="251"/>
      <c r="B10" s="251"/>
      <c r="C10" s="250"/>
      <c r="D10" s="255"/>
      <c r="E10" s="250"/>
      <c r="F10" s="250"/>
      <c r="G10" s="250"/>
    </row>
    <row r="11" spans="1:7">
      <c r="A11" s="253">
        <v>2</v>
      </c>
      <c r="B11" s="253" t="s">
        <v>212</v>
      </c>
      <c r="C11" s="254" t="s">
        <v>229</v>
      </c>
      <c r="D11" s="255">
        <f>D8</f>
        <v>42643</v>
      </c>
      <c r="E11" s="260">
        <f ca="1">'[2]Meter count'!C1729</f>
        <v>755880</v>
      </c>
      <c r="F11" s="260">
        <f ca="1">'[2]Meter count'!D1729</f>
        <v>449176</v>
      </c>
      <c r="G11" s="260">
        <f ca="1">SUM(E11:F11)</f>
        <v>1205056</v>
      </c>
    </row>
    <row r="12" spans="1:7" ht="13.8" thickBot="1">
      <c r="A12" s="250"/>
      <c r="B12" s="251"/>
      <c r="C12" s="257" t="s">
        <v>228</v>
      </c>
      <c r="D12" s="251"/>
      <c r="E12" s="258">
        <f ca="1">ROUND(+E11/G11,4)</f>
        <v>0.62729999999999997</v>
      </c>
      <c r="F12" s="258">
        <f ca="1">ROUND(+F11/G11,4)</f>
        <v>0.37269999999999998</v>
      </c>
      <c r="G12" s="259">
        <f ca="1">SUM(E12:F12)</f>
        <v>1</v>
      </c>
    </row>
    <row r="13" spans="1:7" ht="13.8" thickTop="1">
      <c r="A13" s="251"/>
      <c r="B13" s="251"/>
      <c r="C13" s="250"/>
      <c r="D13" s="251"/>
      <c r="E13" s="250"/>
      <c r="F13" s="250"/>
      <c r="G13" s="250"/>
    </row>
    <row r="14" spans="1:7">
      <c r="A14" s="253">
        <v>3</v>
      </c>
      <c r="B14" s="253" t="s">
        <v>212</v>
      </c>
      <c r="C14" s="254" t="s">
        <v>230</v>
      </c>
      <c r="D14" s="251"/>
      <c r="E14" s="250"/>
      <c r="F14" s="250"/>
      <c r="G14" s="250"/>
    </row>
    <row r="15" spans="1:7">
      <c r="A15" s="251"/>
      <c r="B15" s="251"/>
      <c r="C15" s="261" t="s">
        <v>231</v>
      </c>
      <c r="D15" s="255">
        <f>D11</f>
        <v>42643</v>
      </c>
      <c r="E15" s="262">
        <f ca="1">[2]Electric!P412</f>
        <v>3525057125</v>
      </c>
      <c r="F15" s="262">
        <f ca="1">[2]Gas!P62</f>
        <v>3276390620</v>
      </c>
      <c r="G15" s="262">
        <f ca="1">SUM(E15:F15)</f>
        <v>6801447745</v>
      </c>
    </row>
    <row r="16" spans="1:7">
      <c r="A16" s="251"/>
      <c r="B16" s="251"/>
      <c r="C16" s="261" t="s">
        <v>232</v>
      </c>
      <c r="D16" s="255">
        <f>D15</f>
        <v>42643</v>
      </c>
      <c r="E16" s="263">
        <f ca="1">[2]Electric!P308</f>
        <v>1389050214</v>
      </c>
      <c r="F16" s="263">
        <v>0</v>
      </c>
      <c r="G16" s="263">
        <f ca="1">SUM(E16:F16)</f>
        <v>1389050214</v>
      </c>
    </row>
    <row r="17" spans="1:7">
      <c r="A17" s="251"/>
      <c r="B17" s="251"/>
      <c r="C17" s="261" t="s">
        <v>233</v>
      </c>
      <c r="D17" s="255">
        <f>D16</f>
        <v>42643</v>
      </c>
      <c r="E17" s="263">
        <f ca="1">[2]Electric!P573</f>
        <v>219791580</v>
      </c>
      <c r="F17" s="263">
        <f ca="1">[2]Gas!P101</f>
        <v>32844304</v>
      </c>
      <c r="G17" s="263">
        <f ca="1">SUM(E17:F17)</f>
        <v>252635884</v>
      </c>
    </row>
    <row r="18" spans="1:7">
      <c r="A18" s="251"/>
      <c r="B18" s="251"/>
      <c r="C18" s="261" t="s">
        <v>0</v>
      </c>
      <c r="D18" s="264"/>
      <c r="E18" s="265">
        <f ca="1">SUM(E15:E17)</f>
        <v>5133898919</v>
      </c>
      <c r="F18" s="265">
        <f ca="1">SUM(F15:F17)</f>
        <v>3309234924</v>
      </c>
      <c r="G18" s="265">
        <f ca="1">SUM(E18:F18)</f>
        <v>8443133843</v>
      </c>
    </row>
    <row r="19" spans="1:7" ht="13.8" thickBot="1">
      <c r="A19" s="250"/>
      <c r="B19" s="251"/>
      <c r="C19" s="257" t="s">
        <v>228</v>
      </c>
      <c r="D19" s="251"/>
      <c r="E19" s="258">
        <f ca="1">ROUND(+E18/G18,4)</f>
        <v>0.60809999999999997</v>
      </c>
      <c r="F19" s="258">
        <f ca="1">ROUND(+F18/G18,4)</f>
        <v>0.39190000000000003</v>
      </c>
      <c r="G19" s="259">
        <f ca="1">SUM(E19:F19)</f>
        <v>1</v>
      </c>
    </row>
    <row r="20" spans="1:7" ht="13.8" thickTop="1">
      <c r="A20" s="251"/>
      <c r="B20" s="251"/>
      <c r="C20" s="250"/>
      <c r="D20" s="251"/>
      <c r="E20" s="250"/>
      <c r="F20" s="250"/>
      <c r="G20" s="250"/>
    </row>
    <row r="21" spans="1:7">
      <c r="A21" s="253">
        <v>4</v>
      </c>
      <c r="B21" s="253" t="s">
        <v>212</v>
      </c>
      <c r="C21" s="254" t="s">
        <v>234</v>
      </c>
      <c r="D21" s="251" t="s">
        <v>235</v>
      </c>
      <c r="E21" s="250"/>
      <c r="F21" s="250"/>
      <c r="G21" s="250"/>
    </row>
    <row r="22" spans="1:7">
      <c r="A22" s="251"/>
      <c r="B22" s="251"/>
      <c r="C22" s="261" t="s">
        <v>236</v>
      </c>
      <c r="D22" s="255">
        <f>D17</f>
        <v>42643</v>
      </c>
      <c r="E22" s="256">
        <f ca="1">+E8</f>
        <v>1115041</v>
      </c>
      <c r="F22" s="256">
        <f ca="1">+F8</f>
        <v>803909</v>
      </c>
      <c r="G22" s="256">
        <f ca="1">SUM(E22:F22)</f>
        <v>1918950</v>
      </c>
    </row>
    <row r="23" spans="1:7">
      <c r="A23" s="251"/>
      <c r="B23" s="251"/>
      <c r="C23" s="257" t="s">
        <v>237</v>
      </c>
      <c r="D23" s="251"/>
      <c r="E23" s="266">
        <f ca="1">+E22/G22</f>
        <v>0.58106829255582482</v>
      </c>
      <c r="F23" s="266">
        <f ca="1">+F22/G22</f>
        <v>0.41893170744417518</v>
      </c>
      <c r="G23" s="267">
        <f ca="1">SUM(E23:F23)</f>
        <v>1</v>
      </c>
    </row>
    <row r="24" spans="1:7">
      <c r="A24" s="251"/>
      <c r="B24" s="251"/>
      <c r="C24" s="250"/>
      <c r="D24" s="251"/>
      <c r="E24" s="250"/>
      <c r="F24" s="250"/>
      <c r="G24" s="250"/>
    </row>
    <row r="25" spans="1:7">
      <c r="A25" s="251"/>
      <c r="B25" s="251"/>
      <c r="C25" s="250" t="s">
        <v>238</v>
      </c>
      <c r="D25" s="255">
        <f>D22</f>
        <v>42643</v>
      </c>
      <c r="E25" s="256">
        <f ca="1">'[2]SAP DL Downld'!G9</f>
        <v>50692855.399999999</v>
      </c>
      <c r="F25" s="256">
        <f ca="1">'[2]SAP DL Downld'!G10</f>
        <v>24077925.619999997</v>
      </c>
      <c r="G25" s="268">
        <f ca="1">SUM(E25:F25)</f>
        <v>74770781.019999996</v>
      </c>
    </row>
    <row r="26" spans="1:7">
      <c r="A26" s="251"/>
      <c r="B26" s="251"/>
      <c r="C26" s="257" t="s">
        <v>237</v>
      </c>
      <c r="D26" s="251"/>
      <c r="E26" s="266">
        <f ca="1">+E25/G25</f>
        <v>0.67797680736329968</v>
      </c>
      <c r="F26" s="266">
        <f ca="1">+F25/G25</f>
        <v>0.32202319263670037</v>
      </c>
      <c r="G26" s="267">
        <f ca="1">SUM(E26:F26)</f>
        <v>1</v>
      </c>
    </row>
    <row r="27" spans="1:7">
      <c r="A27" s="251"/>
      <c r="B27" s="251"/>
      <c r="C27" s="250"/>
      <c r="D27" s="251"/>
      <c r="E27" s="250"/>
      <c r="F27" s="250"/>
      <c r="G27" s="250"/>
    </row>
    <row r="28" spans="1:7">
      <c r="A28" s="251"/>
      <c r="B28" s="251"/>
      <c r="C28" s="250" t="s">
        <v>239</v>
      </c>
      <c r="D28" s="255">
        <f>D25</f>
        <v>42643</v>
      </c>
      <c r="E28" s="256">
        <f ca="1">'[2]2016 Sept IS '!B47</f>
        <v>74663501.429999799</v>
      </c>
      <c r="F28" s="256">
        <f ca="1">'[2]2016 Sept IS '!C47</f>
        <v>32511062.219999999</v>
      </c>
      <c r="G28" s="269">
        <f ca="1">SUM(E28:F28)</f>
        <v>107174563.6499998</v>
      </c>
    </row>
    <row r="29" spans="1:7">
      <c r="A29" s="251"/>
      <c r="B29" s="251"/>
      <c r="C29" s="257" t="s">
        <v>237</v>
      </c>
      <c r="D29" s="255"/>
      <c r="E29" s="266">
        <f ca="1">+E28/G28</f>
        <v>0.69665318791339848</v>
      </c>
      <c r="F29" s="266">
        <f ca="1">+F28/G28</f>
        <v>0.30334681208660147</v>
      </c>
      <c r="G29" s="267">
        <f ca="1">SUM(E29:F29)</f>
        <v>1</v>
      </c>
    </row>
    <row r="30" spans="1:7">
      <c r="A30" s="251"/>
      <c r="B30" s="251"/>
      <c r="C30" s="250"/>
      <c r="D30" s="251"/>
      <c r="E30" s="250"/>
      <c r="F30" s="250"/>
      <c r="G30" s="250"/>
    </row>
    <row r="31" spans="1:7">
      <c r="A31" s="251"/>
      <c r="B31" s="251"/>
      <c r="C31" s="250" t="s">
        <v>240</v>
      </c>
      <c r="D31" s="255">
        <f>D28</f>
        <v>42643</v>
      </c>
      <c r="E31" s="256">
        <f ca="1">'[2]E &amp; G RB'!D40</f>
        <v>5574577973.7149992</v>
      </c>
      <c r="F31" s="256">
        <f ca="1">'[2]E &amp; G RB'!D61</f>
        <v>2044228678.2845836</v>
      </c>
      <c r="G31" s="256">
        <f ca="1">SUM(E31:F31)</f>
        <v>7618806651.9995823</v>
      </c>
    </row>
    <row r="32" spans="1:7">
      <c r="A32" s="251"/>
      <c r="B32" s="251"/>
      <c r="C32" s="257" t="s">
        <v>237</v>
      </c>
      <c r="D32" s="251"/>
      <c r="E32" s="266">
        <f ca="1">+E31/G31</f>
        <v>0.73168650004419422</v>
      </c>
      <c r="F32" s="266">
        <f ca="1">+F31/G31</f>
        <v>0.26831349995580589</v>
      </c>
      <c r="G32" s="267">
        <f ca="1">SUM(E32:F32)</f>
        <v>1</v>
      </c>
    </row>
    <row r="33" spans="1:7">
      <c r="A33" s="251"/>
      <c r="B33" s="250"/>
      <c r="C33" s="250"/>
      <c r="D33" s="251"/>
      <c r="E33" s="270"/>
      <c r="F33" s="270"/>
      <c r="G33" s="270"/>
    </row>
    <row r="34" spans="1:7">
      <c r="A34" s="251"/>
      <c r="B34" s="250"/>
      <c r="C34" s="250" t="s">
        <v>241</v>
      </c>
      <c r="D34" s="251"/>
      <c r="E34" s="271">
        <f ca="1">+E32+E29+E26+E23</f>
        <v>2.6873847878767174</v>
      </c>
      <c r="F34" s="271">
        <f ca="1">+F32+F29+F26+F23</f>
        <v>1.3126152121232828</v>
      </c>
      <c r="G34" s="271">
        <f ca="1">+G32+G29+G26+G23</f>
        <v>4</v>
      </c>
    </row>
    <row r="35" spans="1:7" ht="13.8" thickBot="1">
      <c r="A35" s="250"/>
      <c r="B35" s="250"/>
      <c r="C35" s="250" t="s">
        <v>228</v>
      </c>
      <c r="D35" s="251"/>
      <c r="E35" s="258">
        <f ca="1">ROUND(+E34/4,4)</f>
        <v>0.67179999999999995</v>
      </c>
      <c r="F35" s="258">
        <f ca="1">ROUND(+F34/4,4)</f>
        <v>0.32819999999999999</v>
      </c>
      <c r="G35" s="259">
        <f ca="1">+G34/4</f>
        <v>1</v>
      </c>
    </row>
    <row r="36" spans="1:7" ht="13.8" thickTop="1">
      <c r="A36" s="250"/>
      <c r="B36" s="250"/>
      <c r="C36" s="250"/>
      <c r="D36" s="251"/>
      <c r="E36" s="250"/>
      <c r="F36" s="250"/>
      <c r="G36" s="250"/>
    </row>
    <row r="37" spans="1:7">
      <c r="A37" s="253">
        <v>5</v>
      </c>
      <c r="B37" s="253" t="s">
        <v>212</v>
      </c>
      <c r="C37" s="254" t="s">
        <v>242</v>
      </c>
      <c r="D37" s="251"/>
      <c r="E37" s="250"/>
      <c r="F37" s="250"/>
      <c r="G37" s="250"/>
    </row>
    <row r="38" spans="1:7">
      <c r="A38" s="250"/>
      <c r="B38" s="250"/>
      <c r="C38" s="257" t="s">
        <v>243</v>
      </c>
      <c r="D38" s="255">
        <f>D31</f>
        <v>42643</v>
      </c>
      <c r="E38" s="256">
        <f ca="1">'[2]SAP DL Downld'!D19+'[2]SAP DL Downld'!D26</f>
        <v>56256422.469999999</v>
      </c>
      <c r="F38" s="256">
        <f ca="1">'[2]SAP DL Downld'!D37+'[2]SAP DL Downld'!D43+'[2]SAP DL Downld'!D49+'[2]SAP DL Downld'!D51+'[2]SAP DL Downld'!D53</f>
        <v>27160090.619999997</v>
      </c>
      <c r="G38" s="256">
        <f ca="1">SUM(E38:F38)</f>
        <v>83416513.090000004</v>
      </c>
    </row>
    <row r="39" spans="1:7">
      <c r="A39" s="250"/>
      <c r="B39" s="250"/>
      <c r="C39" s="250" t="s">
        <v>0</v>
      </c>
      <c r="D39" s="251"/>
      <c r="E39" s="272">
        <f ca="1">SUM(E38:E38)</f>
        <v>56256422.469999999</v>
      </c>
      <c r="F39" s="272">
        <f ca="1">SUM(F38:F38)</f>
        <v>27160090.619999997</v>
      </c>
      <c r="G39" s="272">
        <f ca="1">SUM(G38:G38)</f>
        <v>83416513.090000004</v>
      </c>
    </row>
    <row r="40" spans="1:7" ht="13.8" thickBot="1">
      <c r="A40" s="250"/>
      <c r="B40" s="250"/>
      <c r="C40" s="250" t="s">
        <v>228</v>
      </c>
      <c r="D40" s="251"/>
      <c r="E40" s="258">
        <f ca="1">ROUND(+E39/G39,4)</f>
        <v>0.6744</v>
      </c>
      <c r="F40" s="258">
        <f ca="1">ROUND(+F39/G39,4)</f>
        <v>0.3256</v>
      </c>
      <c r="G40" s="273">
        <f ca="1">SUM(E40:F40)</f>
        <v>1</v>
      </c>
    </row>
    <row r="41" spans="1:7" ht="13.8" thickTop="1">
      <c r="A41" s="250"/>
      <c r="B41" s="250"/>
      <c r="C41" s="250"/>
      <c r="D41" s="251"/>
      <c r="E41" s="246"/>
      <c r="F41" s="246"/>
      <c r="G41" s="246"/>
    </row>
  </sheetData>
  <pageMargins left="0.45" right="0.45" top="0.5" bottom="0.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66894C-799C-4CB3-90E2-53B1E48C742D}"/>
</file>

<file path=customXml/itemProps2.xml><?xml version="1.0" encoding="utf-8"?>
<ds:datastoreItem xmlns:ds="http://schemas.openxmlformats.org/officeDocument/2006/customXml" ds:itemID="{10500844-5795-4AFF-9B26-FF7131A7DD01}"/>
</file>

<file path=customXml/itemProps3.xml><?xml version="1.0" encoding="utf-8"?>
<ds:datastoreItem xmlns:ds="http://schemas.openxmlformats.org/officeDocument/2006/customXml" ds:itemID="{04116736-4A4B-48AF-A5E6-09AD7504717D}"/>
</file>

<file path=customXml/itemProps4.xml><?xml version="1.0" encoding="utf-8"?>
<ds:datastoreItem xmlns:ds="http://schemas.openxmlformats.org/officeDocument/2006/customXml" ds:itemID="{778756B7-F54E-4C8C-9629-BEDA8AB46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Lead E</vt:lpstr>
      <vt:lpstr>Lead G</vt:lpstr>
      <vt:lpstr>Summary Data Electric &amp; Gas</vt:lpstr>
      <vt:lpstr>Leashold Improvements</vt:lpstr>
      <vt:lpstr>IRS DFIT</vt:lpstr>
      <vt:lpstr>Plant and Tax Data</vt:lpstr>
      <vt:lpstr>Tax Depreciation Rates</vt:lpstr>
      <vt:lpstr>South King Plant</vt:lpstr>
      <vt:lpstr>Allocation Method</vt:lpstr>
      <vt:lpstr>Common Depr Rates</vt:lpstr>
      <vt:lpstr>RB&amp;IS by FERC</vt:lpstr>
      <vt:lpstr>'Common Depr Rates'!Print_Area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Winne, Peter</dc:creator>
  <cp:lastModifiedBy>kbarnard</cp:lastModifiedBy>
  <cp:lastPrinted>2016-12-02T17:38:12Z</cp:lastPrinted>
  <dcterms:created xsi:type="dcterms:W3CDTF">2011-02-02T00:03:16Z</dcterms:created>
  <dcterms:modified xsi:type="dcterms:W3CDTF">2018-04-05T16:07:43Z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