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2120" windowHeight="91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9" i="1" l="1"/>
  <c r="C56" i="1"/>
  <c r="H27" i="1"/>
  <c r="H28" i="1" s="1"/>
  <c r="D29" i="1"/>
  <c r="C29" i="1"/>
  <c r="E29" i="1"/>
  <c r="D27" i="1"/>
  <c r="E27" i="1" s="1"/>
  <c r="F27" i="1" s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12" i="1"/>
  <c r="D28" i="1" l="1"/>
  <c r="E28" i="1" s="1"/>
  <c r="F28" i="1" s="1"/>
  <c r="D12" i="1"/>
  <c r="H6" i="1"/>
  <c r="C32" i="1" s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E12" i="1"/>
  <c r="C33" i="1" l="1"/>
  <c r="D54" i="1" s="1"/>
  <c r="E54" i="1" s="1"/>
  <c r="H54" i="1" s="1"/>
  <c r="C31" i="1"/>
  <c r="D42" i="1"/>
  <c r="E42" i="1" s="1"/>
  <c r="H42" i="1" s="1"/>
  <c r="D41" i="1"/>
  <c r="E41" i="1" s="1"/>
  <c r="H41" i="1" s="1"/>
  <c r="D49" i="1"/>
  <c r="E49" i="1" s="1"/>
  <c r="H49" i="1" s="1"/>
  <c r="D53" i="1"/>
  <c r="E53" i="1" s="1"/>
  <c r="H53" i="1" s="1"/>
  <c r="D55" i="1"/>
  <c r="E55" i="1" s="1"/>
  <c r="H55" i="1" s="1"/>
  <c r="E39" i="1"/>
  <c r="H39" i="1" s="1"/>
  <c r="D44" i="1"/>
  <c r="E44" i="1" s="1"/>
  <c r="H44" i="1" s="1"/>
  <c r="D48" i="1"/>
  <c r="E48" i="1" s="1"/>
  <c r="H48" i="1" s="1"/>
  <c r="D52" i="1"/>
  <c r="E52" i="1" s="1"/>
  <c r="H52" i="1" s="1"/>
  <c r="D43" i="1"/>
  <c r="E43" i="1" s="1"/>
  <c r="H43" i="1" s="1"/>
  <c r="D47" i="1"/>
  <c r="E47" i="1" s="1"/>
  <c r="H47" i="1" s="1"/>
  <c r="D51" i="1"/>
  <c r="E51" i="1" s="1"/>
  <c r="H51" i="1" s="1"/>
  <c r="F12" i="1"/>
  <c r="F39" i="1"/>
  <c r="D46" i="1" l="1"/>
  <c r="E46" i="1" s="1"/>
  <c r="H46" i="1" s="1"/>
  <c r="D45" i="1"/>
  <c r="E45" i="1" s="1"/>
  <c r="H45" i="1" s="1"/>
  <c r="D50" i="1"/>
  <c r="E50" i="1" s="1"/>
  <c r="H50" i="1" s="1"/>
  <c r="D40" i="1"/>
  <c r="E40" i="1" s="1"/>
  <c r="H40" i="1" s="1"/>
  <c r="J40" i="1" s="1"/>
  <c r="J41" i="1" s="1"/>
  <c r="J42" i="1" s="1"/>
  <c r="J43" i="1" s="1"/>
  <c r="J44" i="1" s="1"/>
  <c r="J45" i="1" s="1"/>
  <c r="D13" i="1"/>
  <c r="J46" i="1" l="1"/>
  <c r="J47" i="1" s="1"/>
  <c r="J48" i="1" s="1"/>
  <c r="J49" i="1" s="1"/>
  <c r="J50" i="1" s="1"/>
  <c r="J51" i="1" s="1"/>
  <c r="J52" i="1" s="1"/>
  <c r="J53" i="1" s="1"/>
  <c r="J54" i="1" s="1"/>
  <c r="J55" i="1" s="1"/>
  <c r="H57" i="1"/>
  <c r="E57" i="1"/>
  <c r="D59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D60" i="1" s="1"/>
  <c r="D61" i="1" s="1"/>
  <c r="E13" i="1"/>
  <c r="F13" i="1" l="1"/>
  <c r="D14" i="1" l="1"/>
  <c r="E14" i="1" l="1"/>
  <c r="F14" i="1" l="1"/>
  <c r="D15" i="1" l="1"/>
  <c r="E15" i="1" l="1"/>
  <c r="F15" i="1" l="1"/>
  <c r="D16" i="1" l="1"/>
  <c r="E16" i="1" l="1"/>
  <c r="F16" i="1" l="1"/>
  <c r="D17" i="1" l="1"/>
  <c r="E17" i="1" l="1"/>
  <c r="F17" i="1" s="1"/>
  <c r="D18" i="1" l="1"/>
  <c r="E18" i="1" s="1"/>
  <c r="F18" i="1" s="1"/>
  <c r="D19" i="1" l="1"/>
  <c r="E19" i="1" s="1"/>
  <c r="F19" i="1" s="1"/>
  <c r="D20" i="1" l="1"/>
  <c r="E20" i="1" s="1"/>
  <c r="F20" i="1" s="1"/>
  <c r="D21" i="1" l="1"/>
  <c r="E21" i="1" s="1"/>
  <c r="F21" i="1" s="1"/>
  <c r="D22" i="1" l="1"/>
  <c r="E22" i="1" s="1"/>
  <c r="F22" i="1" s="1"/>
  <c r="D23" i="1" l="1"/>
  <c r="E23" i="1" s="1"/>
  <c r="F23" i="1" s="1"/>
  <c r="D24" i="1" l="1"/>
  <c r="E24" i="1" s="1"/>
  <c r="F24" i="1" s="1"/>
  <c r="D25" i="1" l="1"/>
  <c r="E25" i="1" s="1"/>
  <c r="F25" i="1" s="1"/>
  <c r="D26" i="1" l="1"/>
  <c r="E26" i="1" l="1"/>
  <c r="F26" i="1" l="1"/>
</calcChain>
</file>

<file path=xl/comments1.xml><?xml version="1.0" encoding="utf-8"?>
<comments xmlns="http://schemas.openxmlformats.org/spreadsheetml/2006/main">
  <authors>
    <author>Amy White</author>
  </authors>
  <commentList>
    <comment ref="G11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Prime Plus 2% as of 7/12/11, NOT 6.5 as shown in note 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Change this amount to model different payments 
</t>
        </r>
      </text>
    </comment>
  </commentList>
</comments>
</file>

<file path=xl/sharedStrings.xml><?xml version="1.0" encoding="utf-8"?>
<sst xmlns="http://schemas.openxmlformats.org/spreadsheetml/2006/main" count="44" uniqueCount="41">
  <si>
    <t xml:space="preserve">Summit View </t>
  </si>
  <si>
    <t>UW-110107</t>
  </si>
  <si>
    <t xml:space="preserve">Well Loan Case </t>
  </si>
  <si>
    <t xml:space="preserve">Domestic customers </t>
  </si>
  <si>
    <t xml:space="preserve">Future customers </t>
  </si>
  <si>
    <t xml:space="preserve">Balance </t>
  </si>
  <si>
    <t xml:space="preserve">Rate </t>
  </si>
  <si>
    <t xml:space="preserve">Year </t>
  </si>
  <si>
    <t>Interest</t>
  </si>
  <si>
    <t xml:space="preserve">Principal </t>
  </si>
  <si>
    <t xml:space="preserve">NEW Customers </t>
  </si>
  <si>
    <t xml:space="preserve">Each Payment </t>
  </si>
  <si>
    <t>Annual</t>
  </si>
  <si>
    <t>Cumulative Collected</t>
  </si>
  <si>
    <t xml:space="preserve">Total of Payments </t>
  </si>
  <si>
    <t xml:space="preserve">Total of Collections </t>
  </si>
  <si>
    <t xml:space="preserve">Excess Collections </t>
  </si>
  <si>
    <t>PAYMENT SCHEDULE between SVWW and CMLLC if payment remains unchanged</t>
  </si>
  <si>
    <t>Line No</t>
  </si>
  <si>
    <t>(A)</t>
  </si>
  <si>
    <t>(B)</t>
  </si>
  <si>
    <t>(C  )</t>
  </si>
  <si>
    <t>(D)</t>
  </si>
  <si>
    <t>(E)</t>
  </si>
  <si>
    <t>(F)</t>
  </si>
  <si>
    <t>(G)</t>
  </si>
  <si>
    <t>(H)</t>
  </si>
  <si>
    <t xml:space="preserve">(I) </t>
  </si>
  <si>
    <t>COLLECTION SCHEDULE from customers until system capacity is reached  (15 customers/year as est. by SVWW)</t>
  </si>
  <si>
    <t xml:space="preserve">Cumulative Paid </t>
  </si>
  <si>
    <t>Payment</t>
  </si>
  <si>
    <t xml:space="preserve">Exhibit No. ____ (AW-2) </t>
  </si>
  <si>
    <t xml:space="preserve">Amount Due from Each Future Customer to Cover Total Loan Cost </t>
  </si>
  <si>
    <t xml:space="preserve">Loan and Interest Cost Analysis and </t>
  </si>
  <si>
    <t xml:space="preserve"> Charge  to New Customers Calculation</t>
  </si>
  <si>
    <t>Total approved customers</t>
  </si>
  <si>
    <t>Less: current customers</t>
  </si>
  <si>
    <t>Total of Payments from Summit View to CMLLC to Pay Off $230,000 loan</t>
  </si>
  <si>
    <t>Divided by: Future Customers Expected by Summit View on New Well</t>
  </si>
  <si>
    <t xml:space="preserve">Excess / (Short) </t>
  </si>
  <si>
    <t>Cumumlative Excess / (Short)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</si>
</sst>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0" borderId="0" xfId="0" applyFont="1" applyFill="1"/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0" xfId="0" applyFont="1" applyBorder="1"/>
    <xf numFmtId="0" fontId="4" fillId="0" borderId="0" xfId="0" applyFont="1" applyBorder="1"/>
    <xf numFmtId="8" fontId="0" fillId="0" borderId="0" xfId="0" applyNumberFormat="1" applyBorder="1"/>
    <xf numFmtId="44" fontId="0" fillId="0" borderId="0" xfId="0" applyNumberFormat="1" applyBorder="1"/>
    <xf numFmtId="0" fontId="0" fillId="0" borderId="0" xfId="0" applyFill="1" applyBorder="1"/>
    <xf numFmtId="0" fontId="0" fillId="2" borderId="0" xfId="0" applyFill="1" applyBorder="1"/>
    <xf numFmtId="0" fontId="0" fillId="0" borderId="6" xfId="0" applyBorder="1"/>
    <xf numFmtId="0" fontId="0" fillId="0" borderId="7" xfId="0" applyBorder="1"/>
    <xf numFmtId="44" fontId="0" fillId="0" borderId="7" xfId="0" applyNumberFormat="1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44" fontId="0" fillId="0" borderId="0" xfId="0" applyNumberFormat="1"/>
    <xf numFmtId="6" fontId="0" fillId="0" borderId="0" xfId="0" applyNumberFormat="1" applyBorder="1"/>
    <xf numFmtId="6" fontId="0" fillId="0" borderId="0" xfId="1" applyNumberFormat="1" applyFont="1" applyBorder="1"/>
    <xf numFmtId="164" fontId="0" fillId="3" borderId="0" xfId="1" applyNumberFormat="1" applyFont="1" applyFill="1" applyBorder="1"/>
    <xf numFmtId="164" fontId="0" fillId="0" borderId="0" xfId="1" applyNumberFormat="1" applyFont="1" applyBorder="1"/>
    <xf numFmtId="164" fontId="0" fillId="0" borderId="0" xfId="0" applyNumberFormat="1" applyBorder="1"/>
    <xf numFmtId="164" fontId="0" fillId="0" borderId="7" xfId="0" applyNumberFormat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0" borderId="6" xfId="0" applyNumberForma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/>
    <xf numFmtId="10" fontId="2" fillId="0" borderId="0" xfId="2" applyNumberFormat="1" applyFont="1" applyBorder="1"/>
    <xf numFmtId="0" fontId="0" fillId="0" borderId="1" xfId="0" applyBorder="1"/>
    <xf numFmtId="0" fontId="8" fillId="0" borderId="4" xfId="0" applyFont="1" applyBorder="1"/>
    <xf numFmtId="0" fontId="9" fillId="0" borderId="6" xfId="0" applyFont="1" applyBorder="1"/>
    <xf numFmtId="0" fontId="2" fillId="2" borderId="8" xfId="0" applyFont="1" applyFill="1" applyBorder="1"/>
    <xf numFmtId="6" fontId="0" fillId="0" borderId="0" xfId="0" applyNumberFormat="1" applyFont="1" applyBorder="1"/>
    <xf numFmtId="6" fontId="0" fillId="0" borderId="7" xfId="0" applyNumberFormat="1" applyBorder="1"/>
    <xf numFmtId="6" fontId="0" fillId="0" borderId="7" xfId="0" applyNumberFormat="1" applyFont="1" applyBorder="1"/>
    <xf numFmtId="6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tabSelected="1" zoomScale="75" zoomScaleNormal="75" workbookViewId="0">
      <selection activeCell="M39" sqref="M39:N39"/>
    </sheetView>
  </sheetViews>
  <sheetFormatPr defaultRowHeight="15" x14ac:dyDescent="0.25"/>
  <cols>
    <col min="2" max="2" width="7" customWidth="1"/>
    <col min="3" max="3" width="12.5703125" bestFit="1" customWidth="1"/>
    <col min="4" max="4" width="12.28515625" customWidth="1"/>
    <col min="5" max="5" width="12.5703125" customWidth="1"/>
    <col min="6" max="6" width="12.5703125" bestFit="1" customWidth="1"/>
    <col min="7" max="7" width="9.85546875" customWidth="1"/>
    <col min="8" max="8" width="12.5703125" bestFit="1" customWidth="1"/>
    <col min="9" max="9" width="6" customWidth="1"/>
    <col min="10" max="10" width="15" customWidth="1"/>
    <col min="11" max="11" width="2.42578125" customWidth="1"/>
    <col min="12" max="12" width="10.5703125" bestFit="1" customWidth="1"/>
    <col min="13" max="13" width="13.5703125" customWidth="1"/>
    <col min="14" max="14" width="14.28515625" customWidth="1"/>
    <col min="15" max="15" width="6.7109375" customWidth="1"/>
    <col min="16" max="16" width="12.7109375" customWidth="1"/>
  </cols>
  <sheetData>
    <row r="1" spans="1:13" x14ac:dyDescent="0.25">
      <c r="B1" t="s">
        <v>0</v>
      </c>
      <c r="H1" t="s">
        <v>31</v>
      </c>
    </row>
    <row r="2" spans="1:13" ht="15.75" thickBot="1" x14ac:dyDescent="0.3">
      <c r="B2" t="s">
        <v>1</v>
      </c>
    </row>
    <row r="3" spans="1:13" x14ac:dyDescent="0.25">
      <c r="B3" t="s">
        <v>2</v>
      </c>
      <c r="F3" s="43"/>
      <c r="G3" s="4" t="s">
        <v>3</v>
      </c>
      <c r="H3" s="5"/>
    </row>
    <row r="4" spans="1:13" x14ac:dyDescent="0.25">
      <c r="B4" t="s">
        <v>33</v>
      </c>
      <c r="F4" s="44" t="s">
        <v>35</v>
      </c>
      <c r="G4" s="8"/>
      <c r="H4" s="9">
        <v>360</v>
      </c>
    </row>
    <row r="5" spans="1:13" x14ac:dyDescent="0.25">
      <c r="B5" t="s">
        <v>34</v>
      </c>
      <c r="F5" s="44" t="s">
        <v>36</v>
      </c>
      <c r="G5" s="8"/>
      <c r="H5" s="9">
        <v>108</v>
      </c>
    </row>
    <row r="6" spans="1:13" ht="15.75" thickBot="1" x14ac:dyDescent="0.3">
      <c r="F6" s="45" t="s">
        <v>4</v>
      </c>
      <c r="G6" s="17"/>
      <c r="H6" s="46">
        <f>+H4-H5</f>
        <v>252</v>
      </c>
    </row>
    <row r="7" spans="1:13" x14ac:dyDescent="0.25">
      <c r="G7" s="1"/>
      <c r="H7" s="3"/>
    </row>
    <row r="8" spans="1:13" s="20" customFormat="1" ht="15.75" thickBot="1" x14ac:dyDescent="0.3">
      <c r="A8" s="20" t="s">
        <v>18</v>
      </c>
      <c r="B8" s="20" t="s">
        <v>19</v>
      </c>
      <c r="C8" s="20" t="s">
        <v>20</v>
      </c>
      <c r="D8" s="20" t="s">
        <v>21</v>
      </c>
      <c r="E8" s="20" t="s">
        <v>22</v>
      </c>
      <c r="F8" s="20" t="s">
        <v>23</v>
      </c>
      <c r="G8" s="20" t="s">
        <v>24</v>
      </c>
      <c r="H8" s="20" t="s">
        <v>25</v>
      </c>
      <c r="I8" s="20" t="s">
        <v>26</v>
      </c>
      <c r="J8" s="27" t="s">
        <v>27</v>
      </c>
      <c r="K8" s="26"/>
    </row>
    <row r="9" spans="1:13" x14ac:dyDescent="0.25">
      <c r="A9" s="28">
        <v>1</v>
      </c>
      <c r="B9" s="6" t="s">
        <v>17</v>
      </c>
      <c r="C9" s="4"/>
      <c r="D9" s="4"/>
      <c r="E9" s="4"/>
      <c r="F9" s="4"/>
      <c r="G9" s="4"/>
      <c r="H9" s="4"/>
      <c r="I9" s="5"/>
    </row>
    <row r="10" spans="1:13" x14ac:dyDescent="0.25">
      <c r="A10" s="28">
        <v>2</v>
      </c>
      <c r="B10" s="7"/>
      <c r="C10" s="8"/>
      <c r="D10" s="8"/>
      <c r="E10" s="8"/>
      <c r="F10" s="40" t="s">
        <v>5</v>
      </c>
      <c r="G10" s="40" t="s">
        <v>6</v>
      </c>
      <c r="H10" s="8"/>
      <c r="I10" s="9"/>
    </row>
    <row r="11" spans="1:13" x14ac:dyDescent="0.25">
      <c r="A11" s="28">
        <v>3</v>
      </c>
      <c r="B11" s="21" t="s">
        <v>7</v>
      </c>
      <c r="C11" s="8" t="s">
        <v>30</v>
      </c>
      <c r="D11" s="8" t="s">
        <v>8</v>
      </c>
      <c r="E11" s="8" t="s">
        <v>9</v>
      </c>
      <c r="F11" s="41">
        <v>230000</v>
      </c>
      <c r="G11" s="42">
        <v>5.2499999999999998E-2</v>
      </c>
      <c r="H11" s="29" t="s">
        <v>29</v>
      </c>
      <c r="I11" s="9"/>
      <c r="M11" s="30"/>
    </row>
    <row r="12" spans="1:13" x14ac:dyDescent="0.25">
      <c r="A12" s="28">
        <v>4</v>
      </c>
      <c r="B12" s="21">
        <v>1</v>
      </c>
      <c r="C12" s="31">
        <f>PMT($G$11,17,$F$11)</f>
        <v>-20783.484572024019</v>
      </c>
      <c r="D12" s="32">
        <f>+G11*F11</f>
        <v>12075</v>
      </c>
      <c r="E12" s="31">
        <f>+D12+C12</f>
        <v>-8708.4845720240191</v>
      </c>
      <c r="F12" s="31">
        <f>+F11+E12</f>
        <v>221291.51542797597</v>
      </c>
      <c r="G12" s="31"/>
      <c r="H12" s="32">
        <f>+C12*-1</f>
        <v>20783.484572024019</v>
      </c>
      <c r="I12" s="9"/>
    </row>
    <row r="13" spans="1:13" x14ac:dyDescent="0.25">
      <c r="A13" s="28">
        <v>5</v>
      </c>
      <c r="B13" s="21">
        <v>2</v>
      </c>
      <c r="C13" s="31">
        <f t="shared" ref="C13:C28" si="0">PMT($G$11,17,$F$11)</f>
        <v>-20783.484572024019</v>
      </c>
      <c r="D13" s="31">
        <f>+$G$11*F12</f>
        <v>11617.804559968738</v>
      </c>
      <c r="E13" s="31">
        <f t="shared" ref="E13:E26" si="1">+D13+C13</f>
        <v>-9165.6800120552816</v>
      </c>
      <c r="F13" s="31">
        <f t="shared" ref="F13:F26" si="2">+F12+E13</f>
        <v>212125.83541592068</v>
      </c>
      <c r="G13" s="31"/>
      <c r="H13" s="31">
        <f>+H12+(C13*-1)</f>
        <v>41566.969144048038</v>
      </c>
      <c r="I13" s="9"/>
    </row>
    <row r="14" spans="1:13" x14ac:dyDescent="0.25">
      <c r="A14" s="28">
        <v>6</v>
      </c>
      <c r="B14" s="21">
        <v>3</v>
      </c>
      <c r="C14" s="31">
        <f t="shared" si="0"/>
        <v>-20783.484572024019</v>
      </c>
      <c r="D14" s="31">
        <f t="shared" ref="D14:D26" si="3">+$G$11*F13</f>
        <v>11136.606359335836</v>
      </c>
      <c r="E14" s="31">
        <f t="shared" si="1"/>
        <v>-9646.8782126881833</v>
      </c>
      <c r="F14" s="31">
        <f t="shared" si="2"/>
        <v>202478.95720323251</v>
      </c>
      <c r="G14" s="31"/>
      <c r="H14" s="31">
        <f t="shared" ref="H14:H28" si="4">+H13+(C14*-1)</f>
        <v>62350.453716072057</v>
      </c>
      <c r="I14" s="9"/>
    </row>
    <row r="15" spans="1:13" x14ac:dyDescent="0.25">
      <c r="A15" s="28">
        <v>7</v>
      </c>
      <c r="B15" s="21">
        <v>4</v>
      </c>
      <c r="C15" s="31">
        <f t="shared" si="0"/>
        <v>-20783.484572024019</v>
      </c>
      <c r="D15" s="31">
        <f t="shared" si="3"/>
        <v>10630.145253169707</v>
      </c>
      <c r="E15" s="31">
        <f t="shared" si="1"/>
        <v>-10153.339318854312</v>
      </c>
      <c r="F15" s="31">
        <f t="shared" si="2"/>
        <v>192325.61788437818</v>
      </c>
      <c r="G15" s="31"/>
      <c r="H15" s="31">
        <f t="shared" si="4"/>
        <v>83133.938288096077</v>
      </c>
      <c r="I15" s="9"/>
    </row>
    <row r="16" spans="1:13" x14ac:dyDescent="0.25">
      <c r="A16" s="28">
        <v>8</v>
      </c>
      <c r="B16" s="21">
        <v>5</v>
      </c>
      <c r="C16" s="31">
        <f t="shared" si="0"/>
        <v>-20783.484572024019</v>
      </c>
      <c r="D16" s="31">
        <f t="shared" si="3"/>
        <v>10097.094938929855</v>
      </c>
      <c r="E16" s="31">
        <f t="shared" si="1"/>
        <v>-10686.389633094164</v>
      </c>
      <c r="F16" s="31">
        <f t="shared" si="2"/>
        <v>181639.22825128402</v>
      </c>
      <c r="G16" s="31"/>
      <c r="H16" s="31">
        <f t="shared" si="4"/>
        <v>103917.4228601201</v>
      </c>
      <c r="I16" s="9"/>
    </row>
    <row r="17" spans="1:9" x14ac:dyDescent="0.25">
      <c r="A17" s="28">
        <v>9</v>
      </c>
      <c r="B17" s="21">
        <v>6</v>
      </c>
      <c r="C17" s="31">
        <f t="shared" si="0"/>
        <v>-20783.484572024019</v>
      </c>
      <c r="D17" s="31">
        <f t="shared" si="3"/>
        <v>9536.05948319241</v>
      </c>
      <c r="E17" s="31">
        <f t="shared" si="1"/>
        <v>-11247.425088831609</v>
      </c>
      <c r="F17" s="31">
        <f t="shared" si="2"/>
        <v>170391.80316245242</v>
      </c>
      <c r="G17" s="31"/>
      <c r="H17" s="31">
        <f t="shared" si="4"/>
        <v>124700.90743214413</v>
      </c>
      <c r="I17" s="9"/>
    </row>
    <row r="18" spans="1:9" x14ac:dyDescent="0.25">
      <c r="A18" s="28">
        <v>10</v>
      </c>
      <c r="B18" s="21">
        <v>7</v>
      </c>
      <c r="C18" s="31">
        <f t="shared" si="0"/>
        <v>-20783.484572024019</v>
      </c>
      <c r="D18" s="31">
        <f t="shared" si="3"/>
        <v>8945.5696660287522</v>
      </c>
      <c r="E18" s="31">
        <f t="shared" si="1"/>
        <v>-11837.914905995267</v>
      </c>
      <c r="F18" s="31">
        <f t="shared" si="2"/>
        <v>158553.88825645714</v>
      </c>
      <c r="G18" s="31"/>
      <c r="H18" s="31">
        <f t="shared" si="4"/>
        <v>145484.39200416816</v>
      </c>
      <c r="I18" s="9"/>
    </row>
    <row r="19" spans="1:9" x14ac:dyDescent="0.25">
      <c r="A19" s="28">
        <v>11</v>
      </c>
      <c r="B19" s="21">
        <v>8</v>
      </c>
      <c r="C19" s="31">
        <f t="shared" si="0"/>
        <v>-20783.484572024019</v>
      </c>
      <c r="D19" s="31">
        <f t="shared" si="3"/>
        <v>8324.0791334639998</v>
      </c>
      <c r="E19" s="31">
        <f t="shared" si="1"/>
        <v>-12459.405438560019</v>
      </c>
      <c r="F19" s="31">
        <f t="shared" si="2"/>
        <v>146094.48281789711</v>
      </c>
      <c r="G19" s="31"/>
      <c r="H19" s="31">
        <f t="shared" si="4"/>
        <v>166267.87657619218</v>
      </c>
      <c r="I19" s="9"/>
    </row>
    <row r="20" spans="1:9" x14ac:dyDescent="0.25">
      <c r="A20" s="28">
        <v>12</v>
      </c>
      <c r="B20" s="21">
        <v>9</v>
      </c>
      <c r="C20" s="31">
        <f t="shared" si="0"/>
        <v>-20783.484572024019</v>
      </c>
      <c r="D20" s="31">
        <f t="shared" si="3"/>
        <v>7669.9603479395983</v>
      </c>
      <c r="E20" s="31">
        <f t="shared" si="1"/>
        <v>-13113.52422408442</v>
      </c>
      <c r="F20" s="31">
        <f t="shared" si="2"/>
        <v>132980.95859381268</v>
      </c>
      <c r="G20" s="31"/>
      <c r="H20" s="31">
        <f t="shared" si="4"/>
        <v>187051.36114821621</v>
      </c>
      <c r="I20" s="9"/>
    </row>
    <row r="21" spans="1:9" x14ac:dyDescent="0.25">
      <c r="A21" s="28">
        <v>13</v>
      </c>
      <c r="B21" s="21">
        <v>10</v>
      </c>
      <c r="C21" s="31">
        <f t="shared" si="0"/>
        <v>-20783.484572024019</v>
      </c>
      <c r="D21" s="31">
        <f t="shared" si="3"/>
        <v>6981.5003261751654</v>
      </c>
      <c r="E21" s="31">
        <f t="shared" si="1"/>
        <v>-13801.984245848853</v>
      </c>
      <c r="F21" s="31">
        <f t="shared" si="2"/>
        <v>119178.97434796383</v>
      </c>
      <c r="G21" s="31"/>
      <c r="H21" s="31">
        <f t="shared" si="4"/>
        <v>207834.84572024024</v>
      </c>
      <c r="I21" s="9"/>
    </row>
    <row r="22" spans="1:9" x14ac:dyDescent="0.25">
      <c r="A22" s="28">
        <v>14</v>
      </c>
      <c r="B22" s="21">
        <v>11</v>
      </c>
      <c r="C22" s="31">
        <f t="shared" si="0"/>
        <v>-20783.484572024019</v>
      </c>
      <c r="D22" s="31">
        <f t="shared" si="3"/>
        <v>6256.8961532681005</v>
      </c>
      <c r="E22" s="31">
        <f t="shared" si="1"/>
        <v>-14526.588418755919</v>
      </c>
      <c r="F22" s="31">
        <f t="shared" si="2"/>
        <v>104652.38592920791</v>
      </c>
      <c r="G22" s="31"/>
      <c r="H22" s="31">
        <f t="shared" si="4"/>
        <v>228618.33029226426</v>
      </c>
      <c r="I22" s="9"/>
    </row>
    <row r="23" spans="1:9" x14ac:dyDescent="0.25">
      <c r="A23" s="28">
        <v>15</v>
      </c>
      <c r="B23" s="21">
        <v>12</v>
      </c>
      <c r="C23" s="31">
        <f t="shared" si="0"/>
        <v>-20783.484572024019</v>
      </c>
      <c r="D23" s="31">
        <f t="shared" si="3"/>
        <v>5494.2502612834151</v>
      </c>
      <c r="E23" s="31">
        <f t="shared" si="1"/>
        <v>-15289.234310740605</v>
      </c>
      <c r="F23" s="31">
        <f t="shared" si="2"/>
        <v>89363.151618467309</v>
      </c>
      <c r="G23" s="31"/>
      <c r="H23" s="31">
        <f t="shared" si="4"/>
        <v>249401.81486428829</v>
      </c>
      <c r="I23" s="9"/>
    </row>
    <row r="24" spans="1:9" x14ac:dyDescent="0.25">
      <c r="A24" s="28">
        <v>16</v>
      </c>
      <c r="B24" s="21">
        <v>13</v>
      </c>
      <c r="C24" s="31">
        <f t="shared" si="0"/>
        <v>-20783.484572024019</v>
      </c>
      <c r="D24" s="31">
        <f t="shared" si="3"/>
        <v>4691.5654599695335</v>
      </c>
      <c r="E24" s="31">
        <f t="shared" si="1"/>
        <v>-16091.919112054486</v>
      </c>
      <c r="F24" s="31">
        <f t="shared" si="2"/>
        <v>73271.232506412824</v>
      </c>
      <c r="G24" s="31"/>
      <c r="H24" s="31">
        <f t="shared" si="4"/>
        <v>270185.29943631229</v>
      </c>
      <c r="I24" s="9"/>
    </row>
    <row r="25" spans="1:9" x14ac:dyDescent="0.25">
      <c r="A25" s="28">
        <v>17</v>
      </c>
      <c r="B25" s="21">
        <v>14</v>
      </c>
      <c r="C25" s="31">
        <f t="shared" si="0"/>
        <v>-20783.484572024019</v>
      </c>
      <c r="D25" s="31">
        <f t="shared" si="3"/>
        <v>3846.739706586673</v>
      </c>
      <c r="E25" s="31">
        <f t="shared" si="1"/>
        <v>-16936.744865437347</v>
      </c>
      <c r="F25" s="31">
        <f t="shared" si="2"/>
        <v>56334.48764097548</v>
      </c>
      <c r="G25" s="31"/>
      <c r="H25" s="31">
        <f t="shared" si="4"/>
        <v>290968.78400833631</v>
      </c>
      <c r="I25" s="9"/>
    </row>
    <row r="26" spans="1:9" x14ac:dyDescent="0.25">
      <c r="A26" s="28">
        <v>18</v>
      </c>
      <c r="B26" s="21">
        <v>15</v>
      </c>
      <c r="C26" s="31">
        <f t="shared" si="0"/>
        <v>-20783.484572024019</v>
      </c>
      <c r="D26" s="47">
        <f t="shared" si="3"/>
        <v>2957.5606011512127</v>
      </c>
      <c r="E26" s="47">
        <f t="shared" si="1"/>
        <v>-17825.923970872806</v>
      </c>
      <c r="F26" s="47">
        <f t="shared" si="2"/>
        <v>38508.563670102674</v>
      </c>
      <c r="G26" s="47"/>
      <c r="H26" s="31">
        <f t="shared" si="4"/>
        <v>311752.26858036034</v>
      </c>
      <c r="I26" s="9"/>
    </row>
    <row r="27" spans="1:9" x14ac:dyDescent="0.25">
      <c r="A27" s="28">
        <v>19</v>
      </c>
      <c r="B27" s="21">
        <v>16</v>
      </c>
      <c r="C27" s="31">
        <f t="shared" si="0"/>
        <v>-20783.484572024019</v>
      </c>
      <c r="D27" s="47">
        <f t="shared" ref="D27:D28" si="5">+$G$11*F26</f>
        <v>2021.6995926803904</v>
      </c>
      <c r="E27" s="47">
        <f t="shared" ref="E27:E28" si="6">+D27+C27</f>
        <v>-18761.784979343629</v>
      </c>
      <c r="F27" s="47">
        <f t="shared" ref="F27:F28" si="7">+F26+E27</f>
        <v>19746.778690759045</v>
      </c>
      <c r="G27" s="31"/>
      <c r="H27" s="31">
        <f t="shared" si="4"/>
        <v>332535.75315238436</v>
      </c>
      <c r="I27" s="9"/>
    </row>
    <row r="28" spans="1:9" ht="15.75" thickBot="1" x14ac:dyDescent="0.3">
      <c r="A28" s="28">
        <v>20</v>
      </c>
      <c r="B28" s="21">
        <v>17</v>
      </c>
      <c r="C28" s="48">
        <f t="shared" si="0"/>
        <v>-20783.484572024019</v>
      </c>
      <c r="D28" s="49">
        <f t="shared" si="5"/>
        <v>1036.7058812648499</v>
      </c>
      <c r="E28" s="49">
        <f t="shared" si="6"/>
        <v>-19746.778690759169</v>
      </c>
      <c r="F28" s="49">
        <f t="shared" si="7"/>
        <v>-1.2369127944111824E-10</v>
      </c>
      <c r="G28" s="31"/>
      <c r="H28" s="31">
        <f t="shared" si="4"/>
        <v>353319.23772440839</v>
      </c>
      <c r="I28" s="9"/>
    </row>
    <row r="29" spans="1:9" x14ac:dyDescent="0.25">
      <c r="A29" s="28">
        <v>21</v>
      </c>
      <c r="B29" s="21"/>
      <c r="C29" s="31">
        <f>SUM(C12:C28)</f>
        <v>-353319.23772440839</v>
      </c>
      <c r="D29" s="31">
        <f>SUM(D12:D28)</f>
        <v>123319.23772440825</v>
      </c>
      <c r="E29" s="31">
        <f>SUM(E12:E28)</f>
        <v>-230000.00000000009</v>
      </c>
      <c r="F29" s="31"/>
      <c r="G29" s="31"/>
      <c r="H29" s="31"/>
      <c r="I29" s="9"/>
    </row>
    <row r="30" spans="1:9" x14ac:dyDescent="0.25">
      <c r="A30" s="28">
        <v>22</v>
      </c>
      <c r="B30" s="21"/>
      <c r="C30" s="8"/>
      <c r="D30" s="8"/>
      <c r="E30" s="8"/>
      <c r="F30" s="8"/>
      <c r="G30" s="8"/>
      <c r="H30" s="8"/>
      <c r="I30" s="9"/>
    </row>
    <row r="31" spans="1:9" x14ac:dyDescent="0.25">
      <c r="A31" s="28">
        <v>23</v>
      </c>
      <c r="B31" s="21"/>
      <c r="C31" s="31">
        <f>+C29</f>
        <v>-353319.23772440839</v>
      </c>
      <c r="D31" s="8" t="s">
        <v>37</v>
      </c>
      <c r="E31" s="8"/>
      <c r="F31" s="8"/>
      <c r="G31" s="8"/>
      <c r="H31" s="8"/>
      <c r="I31" s="9"/>
    </row>
    <row r="32" spans="1:9" x14ac:dyDescent="0.25">
      <c r="A32" s="28">
        <v>24</v>
      </c>
      <c r="B32" s="21"/>
      <c r="C32" s="2">
        <f>+H6</f>
        <v>252</v>
      </c>
      <c r="D32" s="8" t="s">
        <v>38</v>
      </c>
      <c r="E32" s="8"/>
      <c r="F32" s="8"/>
      <c r="G32" s="8"/>
      <c r="H32" s="8"/>
      <c r="I32" s="9"/>
    </row>
    <row r="33" spans="1:13" x14ac:dyDescent="0.25">
      <c r="A33" s="28">
        <v>25</v>
      </c>
      <c r="B33" s="21"/>
      <c r="C33" s="31">
        <f>+C29/C32</f>
        <v>-1402.0604671603508</v>
      </c>
      <c r="D33" s="13" t="s">
        <v>32</v>
      </c>
      <c r="E33" s="12"/>
      <c r="F33" s="8"/>
      <c r="G33" s="8"/>
      <c r="H33" s="8"/>
      <c r="I33" s="9"/>
      <c r="J33" s="50"/>
    </row>
    <row r="34" spans="1:13" ht="15.75" thickBot="1" x14ac:dyDescent="0.3">
      <c r="A34" s="28">
        <v>26</v>
      </c>
      <c r="B34" s="22"/>
      <c r="C34" s="17"/>
      <c r="D34" s="17"/>
      <c r="E34" s="18"/>
      <c r="F34" s="17"/>
      <c r="G34" s="17"/>
      <c r="H34" s="17"/>
      <c r="I34" s="19"/>
    </row>
    <row r="35" spans="1:13" ht="15.75" thickBot="1" x14ac:dyDescent="0.3">
      <c r="A35" s="28">
        <v>27</v>
      </c>
      <c r="B35" s="20"/>
    </row>
    <row r="36" spans="1:13" x14ac:dyDescent="0.25">
      <c r="A36" s="28">
        <v>28</v>
      </c>
      <c r="B36" s="25" t="s">
        <v>28</v>
      </c>
      <c r="C36" s="4"/>
      <c r="D36" s="4"/>
      <c r="E36" s="4"/>
      <c r="F36" s="4"/>
      <c r="G36" s="4"/>
      <c r="H36" s="4"/>
      <c r="I36" s="4"/>
      <c r="J36" s="4"/>
      <c r="K36" s="4"/>
      <c r="L36" s="5"/>
    </row>
    <row r="37" spans="1:13" x14ac:dyDescent="0.25">
      <c r="A37" s="28">
        <v>29</v>
      </c>
      <c r="B37" s="23"/>
      <c r="C37" s="8"/>
      <c r="D37" s="8"/>
      <c r="E37" s="8"/>
      <c r="F37" s="8"/>
      <c r="G37" s="8"/>
      <c r="H37" s="8"/>
      <c r="I37" s="8"/>
      <c r="J37" s="8"/>
      <c r="K37" s="8"/>
      <c r="L37" s="9"/>
    </row>
    <row r="38" spans="1:13" x14ac:dyDescent="0.25">
      <c r="A38" s="28">
        <v>30</v>
      </c>
      <c r="B38" s="24" t="s">
        <v>7</v>
      </c>
      <c r="C38" s="10" t="s">
        <v>10</v>
      </c>
      <c r="D38" s="11" t="s">
        <v>11</v>
      </c>
      <c r="E38" s="11" t="s">
        <v>12</v>
      </c>
      <c r="F38" s="11" t="s">
        <v>13</v>
      </c>
      <c r="G38" s="8"/>
      <c r="H38" s="11" t="s">
        <v>39</v>
      </c>
      <c r="I38" s="8"/>
      <c r="J38" s="8" t="s">
        <v>40</v>
      </c>
      <c r="K38" s="8"/>
      <c r="L38" s="9"/>
    </row>
    <row r="39" spans="1:13" x14ac:dyDescent="0.25">
      <c r="A39" s="28">
        <v>31</v>
      </c>
      <c r="B39" s="21">
        <v>1</v>
      </c>
      <c r="C39" s="8">
        <v>15</v>
      </c>
      <c r="D39" s="33">
        <f>+C33*-1</f>
        <v>1402.0604671603508</v>
      </c>
      <c r="E39" s="34">
        <f>+D39*C39</f>
        <v>21030.907007405262</v>
      </c>
      <c r="F39" s="34">
        <f>E39</f>
        <v>21030.907007405262</v>
      </c>
      <c r="G39" s="35"/>
      <c r="H39" s="35">
        <f t="shared" ref="H39:H55" si="8">+E39+C12</f>
        <v>247.42243538124239</v>
      </c>
      <c r="I39" s="8"/>
      <c r="J39" s="8">
        <v>247</v>
      </c>
      <c r="K39" s="8"/>
      <c r="L39" s="9"/>
      <c r="M39" s="50"/>
    </row>
    <row r="40" spans="1:13" x14ac:dyDescent="0.25">
      <c r="A40" s="28">
        <v>32</v>
      </c>
      <c r="B40" s="21">
        <v>2</v>
      </c>
      <c r="C40" s="8">
        <v>15</v>
      </c>
      <c r="D40" s="34">
        <f t="shared" ref="D40:D55" si="9">$D$39</f>
        <v>1402.0604671603508</v>
      </c>
      <c r="E40" s="34">
        <f t="shared" ref="E40:E55" si="10">+D40*C40</f>
        <v>21030.907007405262</v>
      </c>
      <c r="F40" s="34">
        <f>+F39+E40</f>
        <v>42061.814014810523</v>
      </c>
      <c r="G40" s="35"/>
      <c r="H40" s="35">
        <f t="shared" si="8"/>
        <v>247.42243538124239</v>
      </c>
      <c r="I40" s="8"/>
      <c r="J40" s="35">
        <f>+J39+H40</f>
        <v>494.42243538124239</v>
      </c>
      <c r="K40" s="8"/>
      <c r="L40" s="9"/>
    </row>
    <row r="41" spans="1:13" x14ac:dyDescent="0.25">
      <c r="A41" s="28">
        <v>33</v>
      </c>
      <c r="B41" s="21">
        <v>3</v>
      </c>
      <c r="C41" s="8">
        <v>15</v>
      </c>
      <c r="D41" s="34">
        <f t="shared" si="9"/>
        <v>1402.0604671603508</v>
      </c>
      <c r="E41" s="34">
        <f t="shared" si="10"/>
        <v>21030.907007405262</v>
      </c>
      <c r="F41" s="34">
        <f t="shared" ref="F41:F55" si="11">+F40+E41</f>
        <v>63092.721022215788</v>
      </c>
      <c r="G41" s="35"/>
      <c r="H41" s="35">
        <f t="shared" si="8"/>
        <v>247.42243538124239</v>
      </c>
      <c r="I41" s="8"/>
      <c r="J41" s="35">
        <f t="shared" ref="J41:J55" si="12">+J40+H41</f>
        <v>741.84487076248479</v>
      </c>
      <c r="K41" s="8"/>
      <c r="L41" s="9"/>
    </row>
    <row r="42" spans="1:13" x14ac:dyDescent="0.25">
      <c r="A42" s="28">
        <v>34</v>
      </c>
      <c r="B42" s="21">
        <v>4</v>
      </c>
      <c r="C42" s="8">
        <v>15</v>
      </c>
      <c r="D42" s="34">
        <f t="shared" si="9"/>
        <v>1402.0604671603508</v>
      </c>
      <c r="E42" s="34">
        <f t="shared" si="10"/>
        <v>21030.907007405262</v>
      </c>
      <c r="F42" s="34">
        <f t="shared" si="11"/>
        <v>84123.628029621046</v>
      </c>
      <c r="G42" s="35"/>
      <c r="H42" s="35">
        <f t="shared" si="8"/>
        <v>247.42243538124239</v>
      </c>
      <c r="I42" s="8"/>
      <c r="J42" s="35">
        <f t="shared" si="12"/>
        <v>989.26730614372718</v>
      </c>
      <c r="K42" s="8"/>
      <c r="L42" s="9"/>
    </row>
    <row r="43" spans="1:13" x14ac:dyDescent="0.25">
      <c r="A43" s="28">
        <v>35</v>
      </c>
      <c r="B43" s="21">
        <v>5</v>
      </c>
      <c r="C43" s="8">
        <v>15</v>
      </c>
      <c r="D43" s="34">
        <f t="shared" si="9"/>
        <v>1402.0604671603508</v>
      </c>
      <c r="E43" s="34">
        <f t="shared" si="10"/>
        <v>21030.907007405262</v>
      </c>
      <c r="F43" s="34">
        <f t="shared" si="11"/>
        <v>105154.5350370263</v>
      </c>
      <c r="G43" s="35"/>
      <c r="H43" s="35">
        <f t="shared" si="8"/>
        <v>247.42243538124239</v>
      </c>
      <c r="I43" s="8"/>
      <c r="J43" s="35">
        <f t="shared" si="12"/>
        <v>1236.6897415249696</v>
      </c>
      <c r="K43" s="8"/>
      <c r="L43" s="9"/>
    </row>
    <row r="44" spans="1:13" x14ac:dyDescent="0.25">
      <c r="A44" s="28">
        <v>36</v>
      </c>
      <c r="B44" s="21">
        <v>6</v>
      </c>
      <c r="C44" s="8">
        <v>15</v>
      </c>
      <c r="D44" s="34">
        <f t="shared" si="9"/>
        <v>1402.0604671603508</v>
      </c>
      <c r="E44" s="34">
        <f t="shared" si="10"/>
        <v>21030.907007405262</v>
      </c>
      <c r="F44" s="34">
        <f t="shared" si="11"/>
        <v>126185.44204443156</v>
      </c>
      <c r="G44" s="35"/>
      <c r="H44" s="35">
        <f t="shared" si="8"/>
        <v>247.42243538124239</v>
      </c>
      <c r="I44" s="8"/>
      <c r="J44" s="35">
        <f t="shared" si="12"/>
        <v>1484.112176906212</v>
      </c>
      <c r="K44" s="8"/>
      <c r="L44" s="9"/>
    </row>
    <row r="45" spans="1:13" x14ac:dyDescent="0.25">
      <c r="A45" s="28">
        <v>37</v>
      </c>
      <c r="B45" s="21">
        <v>7</v>
      </c>
      <c r="C45" s="8">
        <v>15</v>
      </c>
      <c r="D45" s="34">
        <f t="shared" si="9"/>
        <v>1402.0604671603508</v>
      </c>
      <c r="E45" s="34">
        <f t="shared" si="10"/>
        <v>21030.907007405262</v>
      </c>
      <c r="F45" s="34">
        <f t="shared" si="11"/>
        <v>147216.34905183682</v>
      </c>
      <c r="G45" s="35"/>
      <c r="H45" s="35">
        <f t="shared" si="8"/>
        <v>247.42243538124239</v>
      </c>
      <c r="I45" s="8"/>
      <c r="J45" s="35">
        <f t="shared" si="12"/>
        <v>1731.5346122874544</v>
      </c>
      <c r="K45" s="8"/>
      <c r="L45" s="9"/>
    </row>
    <row r="46" spans="1:13" x14ac:dyDescent="0.25">
      <c r="A46" s="28">
        <v>38</v>
      </c>
      <c r="B46" s="21">
        <v>8</v>
      </c>
      <c r="C46" s="8">
        <v>15</v>
      </c>
      <c r="D46" s="34">
        <f t="shared" si="9"/>
        <v>1402.0604671603508</v>
      </c>
      <c r="E46" s="34">
        <f t="shared" si="10"/>
        <v>21030.907007405262</v>
      </c>
      <c r="F46" s="34">
        <f t="shared" si="11"/>
        <v>168247.25605924209</v>
      </c>
      <c r="G46" s="35"/>
      <c r="H46" s="35">
        <f t="shared" si="8"/>
        <v>247.42243538124239</v>
      </c>
      <c r="I46" s="8"/>
      <c r="J46" s="35">
        <f t="shared" si="12"/>
        <v>1978.9570476686968</v>
      </c>
      <c r="K46" s="8"/>
      <c r="L46" s="9"/>
    </row>
    <row r="47" spans="1:13" x14ac:dyDescent="0.25">
      <c r="A47" s="28">
        <v>39</v>
      </c>
      <c r="B47" s="21">
        <v>9</v>
      </c>
      <c r="C47" s="8">
        <v>15</v>
      </c>
      <c r="D47" s="34">
        <f t="shared" si="9"/>
        <v>1402.0604671603508</v>
      </c>
      <c r="E47" s="34">
        <f t="shared" si="10"/>
        <v>21030.907007405262</v>
      </c>
      <c r="F47" s="34">
        <f t="shared" si="11"/>
        <v>189278.16306664736</v>
      </c>
      <c r="G47" s="35"/>
      <c r="H47" s="35">
        <f t="shared" si="8"/>
        <v>247.42243538124239</v>
      </c>
      <c r="I47" s="8"/>
      <c r="J47" s="35">
        <f t="shared" si="12"/>
        <v>2226.3794830499392</v>
      </c>
      <c r="K47" s="8"/>
      <c r="L47" s="9"/>
    </row>
    <row r="48" spans="1:13" x14ac:dyDescent="0.25">
      <c r="A48" s="28">
        <v>40</v>
      </c>
      <c r="B48" s="21">
        <v>10</v>
      </c>
      <c r="C48" s="8">
        <v>15</v>
      </c>
      <c r="D48" s="34">
        <f t="shared" si="9"/>
        <v>1402.0604671603508</v>
      </c>
      <c r="E48" s="34">
        <f t="shared" si="10"/>
        <v>21030.907007405262</v>
      </c>
      <c r="F48" s="34">
        <f t="shared" si="11"/>
        <v>210309.07007405264</v>
      </c>
      <c r="G48" s="35"/>
      <c r="H48" s="35">
        <f t="shared" si="8"/>
        <v>247.42243538124239</v>
      </c>
      <c r="I48" s="8"/>
      <c r="J48" s="35">
        <f t="shared" si="12"/>
        <v>2473.8019184311815</v>
      </c>
      <c r="K48" s="8"/>
      <c r="L48" s="9"/>
    </row>
    <row r="49" spans="1:12" x14ac:dyDescent="0.25">
      <c r="A49" s="28">
        <v>41</v>
      </c>
      <c r="B49" s="21">
        <v>11</v>
      </c>
      <c r="C49" s="8">
        <v>15</v>
      </c>
      <c r="D49" s="34">
        <f t="shared" si="9"/>
        <v>1402.0604671603508</v>
      </c>
      <c r="E49" s="34">
        <f t="shared" si="10"/>
        <v>21030.907007405262</v>
      </c>
      <c r="F49" s="34">
        <f t="shared" si="11"/>
        <v>231339.97708145791</v>
      </c>
      <c r="G49" s="35"/>
      <c r="H49" s="35">
        <f t="shared" si="8"/>
        <v>247.42243538124239</v>
      </c>
      <c r="I49" s="8"/>
      <c r="J49" s="35">
        <f t="shared" si="12"/>
        <v>2721.2243538124239</v>
      </c>
      <c r="K49" s="8"/>
      <c r="L49" s="9"/>
    </row>
    <row r="50" spans="1:12" x14ac:dyDescent="0.25">
      <c r="A50" s="28">
        <v>42</v>
      </c>
      <c r="B50" s="21">
        <v>12</v>
      </c>
      <c r="C50" s="8">
        <v>15</v>
      </c>
      <c r="D50" s="34">
        <f t="shared" si="9"/>
        <v>1402.0604671603508</v>
      </c>
      <c r="E50" s="34">
        <f t="shared" si="10"/>
        <v>21030.907007405262</v>
      </c>
      <c r="F50" s="34">
        <f t="shared" si="11"/>
        <v>252370.88408886318</v>
      </c>
      <c r="G50" s="35"/>
      <c r="H50" s="35">
        <f t="shared" si="8"/>
        <v>247.42243538124239</v>
      </c>
      <c r="I50" s="8"/>
      <c r="J50" s="35">
        <f t="shared" si="12"/>
        <v>2968.6467891936663</v>
      </c>
      <c r="K50" s="8"/>
      <c r="L50" s="9"/>
    </row>
    <row r="51" spans="1:12" x14ac:dyDescent="0.25">
      <c r="A51" s="28">
        <v>43</v>
      </c>
      <c r="B51" s="21">
        <v>13</v>
      </c>
      <c r="C51" s="8">
        <v>15</v>
      </c>
      <c r="D51" s="34">
        <f t="shared" si="9"/>
        <v>1402.0604671603508</v>
      </c>
      <c r="E51" s="34">
        <f t="shared" si="10"/>
        <v>21030.907007405262</v>
      </c>
      <c r="F51" s="34">
        <f t="shared" si="11"/>
        <v>273401.79109626845</v>
      </c>
      <c r="G51" s="35"/>
      <c r="H51" s="35">
        <f t="shared" si="8"/>
        <v>247.42243538124239</v>
      </c>
      <c r="I51" s="8"/>
      <c r="J51" s="35">
        <f t="shared" si="12"/>
        <v>3216.0692245749087</v>
      </c>
      <c r="K51" s="8"/>
      <c r="L51" s="9"/>
    </row>
    <row r="52" spans="1:12" x14ac:dyDescent="0.25">
      <c r="A52" s="28">
        <v>44</v>
      </c>
      <c r="B52" s="21">
        <v>14</v>
      </c>
      <c r="C52" s="8">
        <v>15</v>
      </c>
      <c r="D52" s="34">
        <f t="shared" si="9"/>
        <v>1402.0604671603508</v>
      </c>
      <c r="E52" s="34">
        <f t="shared" si="10"/>
        <v>21030.907007405262</v>
      </c>
      <c r="F52" s="34">
        <f t="shared" si="11"/>
        <v>294432.6981036737</v>
      </c>
      <c r="G52" s="35"/>
      <c r="H52" s="35">
        <f t="shared" si="8"/>
        <v>247.42243538124239</v>
      </c>
      <c r="I52" s="8"/>
      <c r="J52" s="35">
        <f t="shared" si="12"/>
        <v>3463.4916599561511</v>
      </c>
      <c r="K52" s="8"/>
      <c r="L52" s="9"/>
    </row>
    <row r="53" spans="1:12" x14ac:dyDescent="0.25">
      <c r="A53" s="28">
        <v>45</v>
      </c>
      <c r="B53" s="21">
        <v>15</v>
      </c>
      <c r="C53" s="8">
        <v>15</v>
      </c>
      <c r="D53" s="34">
        <f t="shared" si="9"/>
        <v>1402.0604671603508</v>
      </c>
      <c r="E53" s="34">
        <f t="shared" si="10"/>
        <v>21030.907007405262</v>
      </c>
      <c r="F53" s="34">
        <f t="shared" si="11"/>
        <v>315463.60511107894</v>
      </c>
      <c r="G53" s="35"/>
      <c r="H53" s="35">
        <f t="shared" si="8"/>
        <v>247.42243538124239</v>
      </c>
      <c r="I53" s="8"/>
      <c r="J53" s="35">
        <f t="shared" si="12"/>
        <v>3710.9140953373935</v>
      </c>
      <c r="K53" s="8"/>
      <c r="L53" s="9"/>
    </row>
    <row r="54" spans="1:12" x14ac:dyDescent="0.25">
      <c r="A54" s="28">
        <v>46</v>
      </c>
      <c r="B54" s="21">
        <v>16</v>
      </c>
      <c r="C54" s="14">
        <v>15</v>
      </c>
      <c r="D54" s="34">
        <f t="shared" si="9"/>
        <v>1402.0604671603508</v>
      </c>
      <c r="E54" s="34">
        <f t="shared" si="10"/>
        <v>21030.907007405262</v>
      </c>
      <c r="F54" s="34">
        <f t="shared" si="11"/>
        <v>336494.51211848418</v>
      </c>
      <c r="G54" s="35"/>
      <c r="H54" s="35">
        <f t="shared" si="8"/>
        <v>247.42243538124239</v>
      </c>
      <c r="I54" s="8"/>
      <c r="J54" s="35">
        <f t="shared" si="12"/>
        <v>3958.3365307186359</v>
      </c>
      <c r="K54" s="8"/>
      <c r="L54" s="9"/>
    </row>
    <row r="55" spans="1:12" x14ac:dyDescent="0.25">
      <c r="A55" s="28">
        <v>47</v>
      </c>
      <c r="B55" s="21">
        <v>17</v>
      </c>
      <c r="C55" s="14">
        <v>12</v>
      </c>
      <c r="D55" s="34">
        <f t="shared" si="9"/>
        <v>1402.0604671603508</v>
      </c>
      <c r="E55" s="34">
        <f t="shared" si="10"/>
        <v>16824.72560592421</v>
      </c>
      <c r="F55" s="34">
        <f t="shared" si="11"/>
        <v>353319.23772440839</v>
      </c>
      <c r="G55" s="35"/>
      <c r="H55" s="35">
        <f t="shared" si="8"/>
        <v>-3958.7589660998092</v>
      </c>
      <c r="I55" s="8"/>
      <c r="J55" s="35">
        <f t="shared" si="12"/>
        <v>-0.42243538117327262</v>
      </c>
      <c r="K55" s="8"/>
      <c r="L55" s="9"/>
    </row>
    <row r="56" spans="1:12" x14ac:dyDescent="0.25">
      <c r="A56" s="28">
        <v>48</v>
      </c>
      <c r="B56" s="7"/>
      <c r="C56" s="15">
        <f>SUM(C39:C55)</f>
        <v>252</v>
      </c>
      <c r="D56" s="35"/>
      <c r="E56" s="35"/>
      <c r="F56" s="35"/>
      <c r="G56" s="35"/>
      <c r="H56" s="35"/>
      <c r="I56" s="8"/>
      <c r="J56" s="8"/>
      <c r="K56" s="8"/>
      <c r="L56" s="9"/>
    </row>
    <row r="57" spans="1:12" ht="15.75" thickBot="1" x14ac:dyDescent="0.3">
      <c r="A57" s="28">
        <v>49</v>
      </c>
      <c r="B57" s="16"/>
      <c r="C57" s="17"/>
      <c r="D57" s="36"/>
      <c r="E57" s="36">
        <f>SUM(E39:E56)</f>
        <v>353319.23772440839</v>
      </c>
      <c r="F57" s="36" t="s">
        <v>15</v>
      </c>
      <c r="G57" s="36"/>
      <c r="H57" s="36">
        <f>SUM(H39:H56)</f>
        <v>6.9121597334742546E-11</v>
      </c>
      <c r="I57" s="17" t="s">
        <v>16</v>
      </c>
      <c r="J57" s="17"/>
      <c r="K57" s="17"/>
      <c r="L57" s="19"/>
    </row>
    <row r="58" spans="1:12" ht="15.75" thickBot="1" x14ac:dyDescent="0.3">
      <c r="A58" s="28">
        <v>50</v>
      </c>
    </row>
    <row r="59" spans="1:12" x14ac:dyDescent="0.25">
      <c r="A59" s="28">
        <v>51</v>
      </c>
      <c r="D59" s="37">
        <f>E57</f>
        <v>353319.23772440839</v>
      </c>
      <c r="E59" s="4" t="s">
        <v>15</v>
      </c>
      <c r="F59" s="4"/>
      <c r="G59" s="5"/>
    </row>
    <row r="60" spans="1:12" x14ac:dyDescent="0.25">
      <c r="A60" s="28">
        <v>52</v>
      </c>
      <c r="D60" s="38">
        <f>+F55</f>
        <v>353319.23772440839</v>
      </c>
      <c r="E60" s="8" t="s">
        <v>14</v>
      </c>
      <c r="F60" s="8"/>
      <c r="G60" s="9"/>
    </row>
    <row r="61" spans="1:12" ht="15.75" thickBot="1" x14ac:dyDescent="0.3">
      <c r="A61" s="28">
        <v>53</v>
      </c>
      <c r="D61" s="39">
        <f>+D59-D60</f>
        <v>0</v>
      </c>
      <c r="E61" s="17" t="s">
        <v>16</v>
      </c>
      <c r="F61" s="17"/>
      <c r="G61" s="19"/>
    </row>
  </sheetData>
  <pageMargins left="0.31" right="0.25" top="0.39" bottom="0.31" header="0.19" footer="0.17"/>
  <pageSetup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2011-01-12T08:00:00+00:00</OpenedDate>
    <Date1 xmlns="dc463f71-b30c-4ab2-9473-d307f9d35888">2011-07-22T07:00:00+00:00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Summit View Water Works</CaseCompanyNames>
    <DocketNumber xmlns="dc463f71-b30c-4ab2-9473-d307f9d35888">110107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F66FB5070C62E469623F5F9584005C1" ma:contentTypeVersion="143" ma:contentTypeDescription="" ma:contentTypeScope="" ma:versionID="7ef4fc3850ebdbff067aff6c6144f0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5FF58B-21F7-4A3C-B7A9-38346AE9723E}"/>
</file>

<file path=customXml/itemProps2.xml><?xml version="1.0" encoding="utf-8"?>
<ds:datastoreItem xmlns:ds="http://schemas.openxmlformats.org/officeDocument/2006/customXml" ds:itemID="{B065A46A-DF67-4528-8F8D-CBC9A9FC4165}"/>
</file>

<file path=customXml/itemProps3.xml><?xml version="1.0" encoding="utf-8"?>
<ds:datastoreItem xmlns:ds="http://schemas.openxmlformats.org/officeDocument/2006/customXml" ds:itemID="{8DCF2240-5FAC-4390-A7A7-BB9EFA8DC281}"/>
</file>

<file path=customXml/itemProps4.xml><?xml version="1.0" encoding="utf-8"?>
<ds:datastoreItem xmlns:ds="http://schemas.openxmlformats.org/officeDocument/2006/customXml" ds:itemID="{33BCFD73-FB47-4FB2-92D5-D2F9DEC33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White</dc:creator>
  <cp:lastModifiedBy>Krista Gross</cp:lastModifiedBy>
  <cp:lastPrinted>2011-07-20T21:47:17Z</cp:lastPrinted>
  <dcterms:created xsi:type="dcterms:W3CDTF">2011-07-12T17:13:59Z</dcterms:created>
  <dcterms:modified xsi:type="dcterms:W3CDTF">2011-07-20T21:47:34Z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0x0101006E56B4D1795A2E4DB2F0B01679ED314A007F66FB5070C62E469623F5F9584005C1</vt:lpwstr>
  </property>
  <property fmtid="{D5CDD505-2E9C-101B-9397-08002B2CF9AE}" pid="3" name="_docset_NoMedatataSyncRequired">
    <vt:lpwstr>False</vt:lpwstr>
  </property>
</Properties>
</file>