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Backup1-DO NOT PRINT" sheetId="6" r:id="rId6"/>
    <sheet name="Backup2-DO NOT PRINT" sheetId="7" r:id="rId7"/>
  </sheets>
  <definedNames>
    <definedName name="cg" localSheetId="1">'Page 2'!$A$1:$J$41</definedName>
    <definedName name="cg" localSheetId="2">'Page 3'!$A$1:$G$41</definedName>
    <definedName name="cg">#REF!</definedName>
    <definedName name="COLS">'Page 5'!$A$2:$O$50</definedName>
    <definedName name="DCF2" localSheetId="1">'Page 2'!$A$4:$J$37</definedName>
    <definedName name="DCF2" localSheetId="2">'Page 3'!$A$5:$G$37</definedName>
    <definedName name="DCF2">#REF!</definedName>
    <definedName name="DCF3" localSheetId="3">'Page 4'!$A$6:$M$38</definedName>
    <definedName name="DCF3">#REF!</definedName>
    <definedName name="EXTRACT">'Backup2-DO NOT PRINT'!$B$3:$M$3</definedName>
    <definedName name="Header">'Backup2-DO NOT PRINT'!$C$34</definedName>
    <definedName name="inputs">#REF!</definedName>
    <definedName name="notes">'Page 5'!$A$1:$N$50</definedName>
    <definedName name="_xlnm.Print_Area" localSheetId="5">'Backup1-DO NOT PRINT'!$A$1:$N$30</definedName>
    <definedName name="_xlnm.Print_Area" localSheetId="0">'Page 1'!$A$1:$F$40</definedName>
    <definedName name="_xlnm.Print_Area" localSheetId="3">'Page 4'!$A$1:$M$41</definedName>
    <definedName name="sum">'Page 1'!$A$1:$E$35</definedName>
    <definedName name="tv" localSheetId="3">'Page 4'!$A$1:$M$36</definedName>
    <definedName name="tv">#REF!</definedName>
  </definedNames>
  <calcPr fullCalcOnLoad="1"/>
</workbook>
</file>

<file path=xl/sharedStrings.xml><?xml version="1.0" encoding="utf-8"?>
<sst xmlns="http://schemas.openxmlformats.org/spreadsheetml/2006/main" count="378" uniqueCount="318">
  <si>
    <t>Company</t>
  </si>
  <si>
    <t>GROUP AVERAGE</t>
  </si>
  <si>
    <t>GROUP MEDIAN</t>
  </si>
  <si>
    <t>Group Average Check</t>
  </si>
  <si>
    <t>Group Median Check</t>
  </si>
  <si>
    <t>Next</t>
  </si>
  <si>
    <t>Average</t>
  </si>
  <si>
    <t xml:space="preserve">ROE   </t>
  </si>
  <si>
    <t>Recent</t>
  </si>
  <si>
    <t>Year's</t>
  </si>
  <si>
    <t>Dividend</t>
  </si>
  <si>
    <t>Growth</t>
  </si>
  <si>
    <t xml:space="preserve">K=Div Yld+G </t>
  </si>
  <si>
    <t>Price(P0)</t>
  </si>
  <si>
    <t>Div(D1)</t>
  </si>
  <si>
    <t>Yield</t>
  </si>
  <si>
    <t>Annual</t>
  </si>
  <si>
    <t>CASH FLOWS</t>
  </si>
  <si>
    <t>ROE=Internal</t>
  </si>
  <si>
    <t>Change</t>
  </si>
  <si>
    <t>Year 1</t>
  </si>
  <si>
    <t>Year 2</t>
  </si>
  <si>
    <t>Year 3</t>
  </si>
  <si>
    <t>Year 4</t>
  </si>
  <si>
    <t>Rate of Return</t>
  </si>
  <si>
    <t>Div</t>
  </si>
  <si>
    <t>Price</t>
  </si>
  <si>
    <t>Column 3:  Column 2 Divided by Column 1</t>
  </si>
  <si>
    <t>EXTRACT RANGE</t>
  </si>
  <si>
    <t>Name</t>
  </si>
  <si>
    <t>Ticker</t>
  </si>
  <si>
    <t>S&amp;P_Rating</t>
  </si>
  <si>
    <t>VL_Growth</t>
  </si>
  <si>
    <t>Moody_Rating</t>
  </si>
  <si>
    <t>Median</t>
  </si>
  <si>
    <t>Constant Growth</t>
  </si>
  <si>
    <t>DCF Model</t>
  </si>
  <si>
    <t>Summary Of DCF Model Results</t>
  </si>
  <si>
    <t>Zacks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</si>
  <si>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</si>
  <si>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</si>
  <si>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</si>
  <si>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</si>
  <si>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</si>
  <si>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</si>
  <si>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</si>
  <si>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</si>
  <si>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</si>
  <si>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</si>
  <si>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</si>
  <si>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</si>
  <si>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</si>
  <si>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</si>
  <si>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</si>
  <si>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</si>
  <si>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</si>
  <si>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</si>
  <si>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</si>
  <si>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</si>
  <si>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</si>
  <si>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</si>
  <si>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</si>
  <si>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</si>
  <si>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</si>
  <si>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</si>
  <si>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</si>
  <si>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</si>
  <si>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</si>
  <si>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</si>
  <si>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</si>
  <si>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</si>
  <si>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</si>
  <si>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</si>
  <si>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</si>
  <si>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</si>
  <si>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</si>
  <si>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</si>
  <si>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</si>
  <si>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</si>
  <si>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</si>
  <si>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</si>
  <si>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</si>
  <si>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</si>
  <si>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</si>
  <si>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</si>
  <si>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</si>
  <si>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</si>
  <si>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</si>
  <si>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</si>
  <si>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</si>
  <si>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</si>
  <si>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</si>
  <si>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</si>
  <si>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</si>
  <si>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</si>
  <si>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</si>
  <si>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</si>
  <si>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</si>
  <si>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</si>
  <si>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</si>
  <si>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</si>
  <si>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</si>
  <si>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</si>
  <si>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</si>
  <si>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</si>
  <si>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</si>
  <si>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</si>
  <si>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</si>
  <si>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</si>
  <si>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</si>
  <si>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</si>
  <si>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</si>
  <si>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</si>
  <si>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</si>
  <si>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</si>
  <si>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</si>
  <si>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</si>
  <si>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</si>
  <si>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</si>
  <si>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</si>
  <si>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</si>
  <si>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</si>
  <si>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</si>
  <si>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</si>
  <si>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</si>
  <si>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</si>
  <si>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</si>
  <si>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</si>
  <si>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</si>
  <si>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</si>
  <si>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</si>
  <si>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</si>
  <si>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</si>
  <si>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</si>
  <si>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</si>
  <si>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</si>
  <si>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</si>
  <si>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</si>
  <si>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</si>
  <si>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</si>
  <si>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</si>
  <si>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</si>
  <si>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</si>
  <si>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</si>
  <si>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</si>
  <si>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</si>
  <si>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</si>
  <si>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</si>
  <si>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</si>
  <si>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</si>
  <si>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</si>
  <si>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</si>
  <si>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</si>
  <si>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</si>
  <si>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</si>
  <si>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</si>
  <si>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</si>
  <si>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</si>
  <si>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</si>
  <si>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</si>
  <si>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</si>
  <si>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</si>
  <si>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</si>
  <si>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</si>
  <si>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</si>
  <si>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</si>
  <si>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</si>
  <si>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</si>
  <si>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</si>
  <si>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</si>
  <si>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</si>
  <si>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</si>
  <si>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</si>
  <si>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</si>
  <si>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</si>
  <si>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</si>
  <si>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</si>
  <si>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</si>
  <si>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</si>
  <si>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</si>
  <si>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</si>
  <si>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</si>
  <si>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</si>
  <si>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</si>
  <si>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</si>
  <si>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</si>
  <si>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</si>
  <si>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</si>
  <si>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</si>
  <si>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</si>
  <si>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</si>
  <si>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Two-Stage Growth</t>
  </si>
  <si>
    <t>Year 5</t>
  </si>
  <si>
    <t>Div  Growth</t>
  </si>
  <si>
    <t xml:space="preserve">(Yrs 0-150) </t>
  </si>
  <si>
    <t>Year 5-150</t>
  </si>
  <si>
    <t>Low Near-Term Growth</t>
  </si>
  <si>
    <t>Near-Term Growth</t>
  </si>
  <si>
    <t>Long-Term Growth</t>
  </si>
  <si>
    <t>Two-Stage Growth DCF Model</t>
  </si>
  <si>
    <t>Con. Edison</t>
  </si>
  <si>
    <t>ED</t>
  </si>
  <si>
    <t>NSTAR</t>
  </si>
  <si>
    <t>NST</t>
  </si>
  <si>
    <t>Southern Co.</t>
  </si>
  <si>
    <t>SO</t>
  </si>
  <si>
    <t>Vectren Corp.</t>
  </si>
  <si>
    <t>VVC</t>
  </si>
  <si>
    <t>GDP</t>
  </si>
  <si>
    <t>Xcel Energy Inc.</t>
  </si>
  <si>
    <t>XEL</t>
  </si>
  <si>
    <t>Long-Term GDP Growth</t>
  </si>
  <si>
    <t>3-Mo Avg Prices</t>
  </si>
  <si>
    <t>Alliant Energy Co.</t>
  </si>
  <si>
    <t>LNT</t>
  </si>
  <si>
    <t>Progress Energy</t>
  </si>
  <si>
    <t>PGN</t>
  </si>
  <si>
    <t>DTE Energy Co.</t>
  </si>
  <si>
    <t>DTE</t>
  </si>
  <si>
    <t>NOTE:  SEE PAGE 5 OF THIS SCHEDULE FOR FURTHER EXPLANATION OF EACH COLUMN.</t>
  </si>
  <si>
    <t>Header:</t>
  </si>
  <si>
    <t>cntl-h</t>
  </si>
  <si>
    <t>Discounted Cash Flow Analysis</t>
  </si>
  <si>
    <t>ALLETE</t>
  </si>
  <si>
    <t>ALE</t>
  </si>
  <si>
    <t>Analysts' Estimated Growth</t>
  </si>
  <si>
    <t>Analysts' Growth Rates</t>
  </si>
  <si>
    <t>Column Descriptions</t>
  </si>
  <si>
    <t>Zacks_Gr</t>
  </si>
  <si>
    <t>% Elec Revs</t>
  </si>
  <si>
    <t>Thomson</t>
  </si>
  <si>
    <t>Column 5:  "Next 5 Years" Company Growth Estimate as</t>
  </si>
  <si>
    <t>DPS09</t>
  </si>
  <si>
    <t>Thomson_Gr</t>
  </si>
  <si>
    <t>Edison Internat.</t>
  </si>
  <si>
    <t>EIX</t>
  </si>
  <si>
    <t>FPL Group, Inc.</t>
  </si>
  <si>
    <t>FPL</t>
  </si>
  <si>
    <t>IDACORP</t>
  </si>
  <si>
    <t>IDA</t>
  </si>
  <si>
    <t>PG&amp;E Corp.</t>
  </si>
  <si>
    <t>PCG</t>
  </si>
  <si>
    <t>Wisconsin Energy</t>
  </si>
  <si>
    <t>WEC</t>
  </si>
  <si>
    <t>Value</t>
  </si>
  <si>
    <t>Line</t>
  </si>
  <si>
    <t>Area</t>
  </si>
  <si>
    <t>C</t>
  </si>
  <si>
    <t>E</t>
  </si>
  <si>
    <t>W</t>
  </si>
  <si>
    <t>Column 6:  "Next 5 Years (per annum) Growth Estimate Reported</t>
  </si>
  <si>
    <t>Column 7:  Average of Columns 4-6</t>
  </si>
  <si>
    <t>Column 8:  Column 3 Plus Column 7</t>
  </si>
  <si>
    <t>Column 9:  See Column 1</t>
  </si>
  <si>
    <t>Column 10:  See Column 2</t>
  </si>
  <si>
    <t>Column 11:  Column 10 Divided by Column 9</t>
  </si>
  <si>
    <t>Column 12:  Average of GDP Growth During the Last 10 year, 20 year,</t>
  </si>
  <si>
    <t>Column 13:  Column 11 Plus Column 12</t>
  </si>
  <si>
    <t>Column 16:  (Column 15 Minus Column 14) Divided by Three</t>
  </si>
  <si>
    <t>Column 17:  See Column 1</t>
  </si>
  <si>
    <t>Column 18:  See Column 14</t>
  </si>
  <si>
    <t>Column 19:  Column 18 Plus Column 16</t>
  </si>
  <si>
    <t>Column 20:  Column 19 Plus Column 19</t>
  </si>
  <si>
    <t>Column 21:  Column 20 Plus Column 16</t>
  </si>
  <si>
    <t>Column 22:  Column 21 Increased by the Growth</t>
  </si>
  <si>
    <t xml:space="preserve">                          Rate Shown in Column 23</t>
  </si>
  <si>
    <t>Column 23:  See Column 12</t>
  </si>
  <si>
    <t>Column 24:  The Internal Rate of Return of the Cash Flows</t>
  </si>
  <si>
    <t xml:space="preserve">(Cols 4-6) </t>
  </si>
  <si>
    <t>(Cols 3+7)</t>
  </si>
  <si>
    <t>(Cols 11+12)</t>
  </si>
  <si>
    <t>Entergy Corp.</t>
  </si>
  <si>
    <t>ETR</t>
  </si>
  <si>
    <t>DPL Inc.</t>
  </si>
  <si>
    <t>DPL</t>
  </si>
  <si>
    <t>Duke Energy</t>
  </si>
  <si>
    <t>DUK</t>
  </si>
  <si>
    <t>Portland General</t>
  </si>
  <si>
    <t>POR</t>
  </si>
  <si>
    <t>Sempra Energy</t>
  </si>
  <si>
    <t>SRE</t>
  </si>
  <si>
    <t>A/A-</t>
  </si>
  <si>
    <t>A2</t>
  </si>
  <si>
    <t>DPS13</t>
  </si>
  <si>
    <t>DPS10</t>
  </si>
  <si>
    <t>Black Hills Corp</t>
  </si>
  <si>
    <t>BKH</t>
  </si>
  <si>
    <t>Northeast Utilities</t>
  </si>
  <si>
    <t>NU</t>
  </si>
  <si>
    <t>PacifiCorp</t>
  </si>
  <si>
    <t>Source:  Value Line Investment Survey, Electric Utility (East), Feb 26, 2010; (Central), Mar 26, 2010; (West), Feb 5, 2010.</t>
  </si>
  <si>
    <t>DPS11</t>
  </si>
  <si>
    <t>DPS14</t>
  </si>
  <si>
    <t>NR</t>
  </si>
  <si>
    <t>SCANA Corp.</t>
  </si>
  <si>
    <t>SCG</t>
  </si>
  <si>
    <t>East,Central</t>
  </si>
  <si>
    <t>Exhibit No.__(SCH-6)</t>
  </si>
  <si>
    <t>Column 2:  Average of Estimated 2010-2011 Div per Share from Value Line</t>
  </si>
  <si>
    <t>Column 4:  "Est'd '07-'09 to '13-'15" Earnings Growth (East &amp; Central)</t>
  </si>
  <si>
    <t xml:space="preserve">                    Reported by Value Line ("Est'd '06-'08 to '13-'15" for West)</t>
  </si>
  <si>
    <t>Column 14:  Estimated 2011 Div per Share (East &amp; Central) from</t>
  </si>
  <si>
    <t>Column 15:  Estimated 2014 Div per Share (East &amp; Central) from</t>
  </si>
  <si>
    <t xml:space="preserve">                      Value Line (2010 for West)</t>
  </si>
  <si>
    <t xml:space="preserve">                    Reported by Zacks.com</t>
  </si>
  <si>
    <t xml:space="preserve">                    by Thomson Financial Network (at Yahoo Finance)</t>
  </si>
  <si>
    <t xml:space="preserve">                      30 year, 40 year, 50 year, and 60 year growth periods.</t>
  </si>
  <si>
    <t xml:space="preserve">                      See Exhibit No.__(SCH-5)</t>
  </si>
  <si>
    <t xml:space="preserve">                       in Columns 17-22 along with the Dividends</t>
  </si>
  <si>
    <t xml:space="preserve">                       for the Years 6-150 Implied by the Growth</t>
  </si>
  <si>
    <t xml:space="preserve">                      Value Line (2013 for West)</t>
  </si>
  <si>
    <t>2010/</t>
  </si>
  <si>
    <t>2013/</t>
  </si>
  <si>
    <t>2014</t>
  </si>
  <si>
    <t>to 2013/14</t>
  </si>
  <si>
    <t>Column 1:  Three-month Average Price per Share (Jan 2010-Mar 2010)</t>
  </si>
  <si>
    <t xml:space="preserve">                       Rates shown in Column 23 (See the "Backup1-DO NOT PRINT"</t>
  </si>
  <si>
    <t xml:space="preserve">                       tab in the electronic version of this exhibit)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</si>
</sst>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[$-409]dddd\,\ mmmm\ dd\,\ yyyy"/>
    <numFmt numFmtId="187" formatCode="mm/dd/yy;@"/>
  </numFmts>
  <fonts count="59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Arial"/>
      <family val="2"/>
    </font>
    <font>
      <i/>
      <sz val="12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Arial MT"/>
      <family val="0"/>
    </font>
    <font>
      <sz val="12"/>
      <color indexed="10"/>
      <name val="Arial"/>
      <family val="2"/>
    </font>
    <font>
      <sz val="12"/>
      <color indexed="9"/>
      <name val="Arial MT"/>
      <family val="0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Arial MT"/>
      <family val="0"/>
    </font>
    <font>
      <sz val="12"/>
      <color rgb="FFFF0000"/>
      <name val="Arial"/>
      <family val="2"/>
    </font>
    <font>
      <sz val="12"/>
      <color theme="0"/>
      <name val="Arial MT"/>
      <family val="0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 applyProtection="0">
      <alignment/>
    </xf>
    <xf numFmtId="0" fontId="44" fillId="0" borderId="0" applyNumberFormat="0" applyFill="0" applyBorder="0" applyAlignment="0" applyProtection="0"/>
    <xf numFmtId="0" fontId="12" fillId="0" borderId="0" applyProtection="0">
      <alignment/>
    </xf>
    <xf numFmtId="0" fontId="13" fillId="0" borderId="0" applyProtection="0">
      <alignment/>
    </xf>
    <xf numFmtId="0" fontId="2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2" fontId="4" fillId="0" borderId="0" applyProtection="0">
      <alignment/>
    </xf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Protection="0">
      <alignment/>
    </xf>
    <xf numFmtId="0" fontId="1" fillId="0" borderId="0" applyProtection="0">
      <alignment/>
    </xf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9" applyProtection="0">
      <alignment/>
    </xf>
    <xf numFmtId="0" fontId="5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15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/>
    </xf>
    <xf numFmtId="165" fontId="6" fillId="0" borderId="13" xfId="0" applyNumberFormat="1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0" fontId="6" fillId="0" borderId="13" xfId="0" applyNumberFormat="1" applyFont="1" applyBorder="1" applyAlignment="1" applyProtection="1">
      <alignment/>
      <protection/>
    </xf>
    <xf numFmtId="166" fontId="6" fillId="0" borderId="14" xfId="0" applyNumberFormat="1" applyFont="1" applyBorder="1" applyAlignment="1" applyProtection="1">
      <alignment/>
      <protection/>
    </xf>
    <xf numFmtId="164" fontId="6" fillId="0" borderId="13" xfId="0" applyNumberFormat="1" applyFont="1" applyBorder="1" applyAlignment="1" applyProtection="1">
      <alignment/>
      <protection/>
    </xf>
    <xf numFmtId="165" fontId="6" fillId="0" borderId="13" xfId="0" applyNumberFormat="1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left"/>
      <protection/>
    </xf>
    <xf numFmtId="10" fontId="6" fillId="0" borderId="12" xfId="0" applyNumberFormat="1" applyFont="1" applyBorder="1" applyAlignment="1" applyProtection="1">
      <alignment/>
      <protection/>
    </xf>
    <xf numFmtId="166" fontId="6" fillId="0" borderId="18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left"/>
      <protection/>
    </xf>
    <xf numFmtId="10" fontId="6" fillId="0" borderId="16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Continuous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164" fontId="6" fillId="0" borderId="20" xfId="0" applyNumberFormat="1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165" fontId="6" fillId="0" borderId="20" xfId="0" applyNumberFormat="1" applyFont="1" applyBorder="1" applyAlignment="1" applyProtection="1">
      <alignment/>
      <protection/>
    </xf>
    <xf numFmtId="165" fontId="6" fillId="0" borderId="10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 horizontal="left"/>
    </xf>
    <xf numFmtId="164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166" fontId="6" fillId="0" borderId="14" xfId="0" applyNumberFormat="1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/>
      <protection/>
    </xf>
    <xf numFmtId="166" fontId="6" fillId="0" borderId="23" xfId="0" applyNumberFormat="1" applyFont="1" applyBorder="1" applyAlignment="1" applyProtection="1">
      <alignment horizontal="center"/>
      <protection/>
    </xf>
    <xf numFmtId="166" fontId="6" fillId="0" borderId="24" xfId="0" applyNumberFormat="1" applyFont="1" applyBorder="1" applyAlignment="1" applyProtection="1">
      <alignment horizontal="center"/>
      <protection/>
    </xf>
    <xf numFmtId="166" fontId="6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6" xfId="0" applyFont="1" applyBorder="1" applyAlignment="1" quotePrefix="1">
      <alignment horizontal="right"/>
    </xf>
    <xf numFmtId="166" fontId="6" fillId="0" borderId="14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4" fontId="6" fillId="0" borderId="13" xfId="0" applyNumberFormat="1" applyFont="1" applyBorder="1" applyAlignment="1" applyProtection="1" quotePrefix="1">
      <alignment horizontal="right"/>
      <protection/>
    </xf>
    <xf numFmtId="0" fontId="6" fillId="0" borderId="15" xfId="0" applyFont="1" applyBorder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16" xfId="0" applyFont="1" applyBorder="1" applyAlignment="1" applyProtection="1" quotePrefix="1">
      <alignment horizontal="right"/>
      <protection/>
    </xf>
    <xf numFmtId="0" fontId="8" fillId="0" borderId="14" xfId="0" applyFont="1" applyBorder="1" applyAlignment="1" applyProtection="1" quotePrefix="1">
      <alignment horizontal="right"/>
      <protection/>
    </xf>
    <xf numFmtId="0" fontId="6" fillId="0" borderId="14" xfId="0" applyFont="1" applyBorder="1" applyAlignment="1" quotePrefix="1">
      <alignment horizontal="right"/>
    </xf>
    <xf numFmtId="0" fontId="4" fillId="0" borderId="14" xfId="0" applyFont="1" applyBorder="1" applyAlignment="1" quotePrefix="1">
      <alignment horizontal="right"/>
    </xf>
    <xf numFmtId="0" fontId="11" fillId="0" borderId="22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left"/>
      <protection/>
    </xf>
    <xf numFmtId="10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37" fontId="6" fillId="0" borderId="26" xfId="0" applyNumberFormat="1" applyFont="1" applyBorder="1" applyAlignment="1" applyProtection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37" fontId="8" fillId="0" borderId="27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37" fontId="8" fillId="0" borderId="26" xfId="0" applyNumberFormat="1" applyFont="1" applyBorder="1" applyAlignment="1">
      <alignment/>
    </xf>
    <xf numFmtId="37" fontId="6" fillId="0" borderId="27" xfId="0" applyNumberFormat="1" applyFont="1" applyBorder="1" applyAlignment="1">
      <alignment/>
    </xf>
    <xf numFmtId="37" fontId="8" fillId="0" borderId="27" xfId="0" applyNumberFormat="1" applyFont="1" applyBorder="1" applyAlignment="1">
      <alignment horizontal="right"/>
    </xf>
    <xf numFmtId="37" fontId="8" fillId="0" borderId="28" xfId="0" applyNumberFormat="1" applyFont="1" applyBorder="1" applyAlignment="1">
      <alignment horizontal="right"/>
    </xf>
    <xf numFmtId="0" fontId="6" fillId="0" borderId="12" xfId="0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 horizontal="left"/>
      <protection/>
    </xf>
    <xf numFmtId="171" fontId="0" fillId="0" borderId="0" xfId="0" applyNumberFormat="1" applyAlignment="1">
      <alignment/>
    </xf>
    <xf numFmtId="7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right"/>
    </xf>
    <xf numFmtId="164" fontId="6" fillId="0" borderId="0" xfId="0" applyNumberFormat="1" applyFont="1" applyAlignment="1" applyProtection="1" quotePrefix="1">
      <alignment horizontal="right"/>
      <protection/>
    </xf>
    <xf numFmtId="0" fontId="4" fillId="0" borderId="0" xfId="66" applyAlignment="1">
      <alignment/>
      <protection/>
    </xf>
    <xf numFmtId="10" fontId="4" fillId="0" borderId="0" xfId="69" applyNumberFormat="1" applyAlignment="1">
      <alignment/>
    </xf>
    <xf numFmtId="2" fontId="4" fillId="0" borderId="0" xfId="66" applyNumberFormat="1" applyAlignment="1">
      <alignment/>
      <protection/>
    </xf>
    <xf numFmtId="0" fontId="4" fillId="0" borderId="30" xfId="66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 quotePrefix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66" applyBorder="1" applyAlignment="1">
      <alignment/>
      <protection/>
    </xf>
    <xf numFmtId="0" fontId="6" fillId="0" borderId="30" xfId="0" applyFont="1" applyBorder="1" applyAlignment="1">
      <alignment horizontal="right"/>
    </xf>
    <xf numFmtId="0" fontId="6" fillId="0" borderId="30" xfId="0" applyFont="1" applyBorder="1" applyAlignment="1">
      <alignment/>
    </xf>
    <xf numFmtId="0" fontId="4" fillId="0" borderId="0" xfId="66" applyFont="1" applyBorder="1" applyAlignment="1">
      <alignment/>
      <protection/>
    </xf>
    <xf numFmtId="10" fontId="4" fillId="0" borderId="31" xfId="66" applyNumberFormat="1" applyBorder="1" applyAlignment="1">
      <alignment/>
      <protection/>
    </xf>
    <xf numFmtId="10" fontId="4" fillId="0" borderId="0" xfId="66" applyNumberFormat="1" applyBorder="1" applyAlignment="1">
      <alignment/>
      <protection/>
    </xf>
    <xf numFmtId="10" fontId="4" fillId="0" borderId="0" xfId="69" applyNumberFormat="1" applyFont="1" applyAlignment="1">
      <alignment/>
    </xf>
    <xf numFmtId="2" fontId="0" fillId="0" borderId="0" xfId="0" applyNumberFormat="1" applyFill="1" applyAlignment="1" applyProtection="1">
      <alignment/>
      <protection/>
    </xf>
    <xf numFmtId="0" fontId="4" fillId="0" borderId="0" xfId="66" applyFont="1" applyAlignment="1">
      <alignment/>
      <protection/>
    </xf>
    <xf numFmtId="10" fontId="4" fillId="0" borderId="32" xfId="66" applyNumberFormat="1" applyBorder="1" applyAlignment="1">
      <alignment/>
      <protection/>
    </xf>
    <xf numFmtId="0" fontId="19" fillId="0" borderId="0" xfId="0" applyFont="1" applyAlignment="1">
      <alignment/>
    </xf>
    <xf numFmtId="10" fontId="1" fillId="0" borderId="0" xfId="66" applyNumberFormat="1" applyFont="1" applyAlignment="1">
      <alignment/>
      <protection/>
    </xf>
    <xf numFmtId="0" fontId="1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  <protection/>
    </xf>
    <xf numFmtId="0" fontId="6" fillId="0" borderId="20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0" fillId="0" borderId="30" xfId="0" applyFill="1" applyBorder="1" applyAlignment="1">
      <alignment horizontal="right"/>
    </xf>
    <xf numFmtId="166" fontId="4" fillId="0" borderId="0" xfId="69" applyNumberFormat="1" applyFont="1" applyFill="1" applyAlignment="1">
      <alignment/>
    </xf>
    <xf numFmtId="166" fontId="4" fillId="0" borderId="0" xfId="69" applyNumberFormat="1" applyFont="1" applyFill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 quotePrefix="1">
      <alignment horizontal="right"/>
      <protection/>
    </xf>
    <xf numFmtId="0" fontId="6" fillId="0" borderId="17" xfId="0" applyFont="1" applyBorder="1" applyAlignment="1" applyProtection="1">
      <alignment horizontal="right"/>
      <protection/>
    </xf>
    <xf numFmtId="0" fontId="11" fillId="0" borderId="19" xfId="0" applyFont="1" applyBorder="1" applyAlignment="1" applyProtection="1" quotePrefix="1">
      <alignment horizontal="right"/>
      <protection/>
    </xf>
    <xf numFmtId="166" fontId="6" fillId="0" borderId="1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centerContinuous"/>
      <protection/>
    </xf>
    <xf numFmtId="0" fontId="6" fillId="0" borderId="0" xfId="0" applyFont="1" applyBorder="1" applyAlignment="1" applyProtection="1">
      <alignment horizontal="right"/>
      <protection/>
    </xf>
    <xf numFmtId="10" fontId="6" fillId="0" borderId="0" xfId="0" applyNumberFormat="1" applyFont="1" applyBorder="1" applyAlignment="1" applyProtection="1">
      <alignment/>
      <protection/>
    </xf>
    <xf numFmtId="10" fontId="6" fillId="0" borderId="10" xfId="0" applyNumberFormat="1" applyFont="1" applyBorder="1" applyAlignment="1" applyProtection="1">
      <alignment/>
      <protection/>
    </xf>
    <xf numFmtId="37" fontId="8" fillId="0" borderId="28" xfId="0" applyNumberFormat="1" applyFont="1" applyBorder="1" applyAlignment="1" applyProtection="1">
      <alignment horizontal="right"/>
      <protection/>
    </xf>
    <xf numFmtId="10" fontId="6" fillId="0" borderId="13" xfId="0" applyNumberFormat="1" applyFont="1" applyBorder="1" applyAlignment="1" applyProtection="1">
      <alignment horizontal="right"/>
      <protection/>
    </xf>
    <xf numFmtId="0" fontId="6" fillId="0" borderId="22" xfId="0" applyFont="1" applyBorder="1" applyAlignment="1" applyProtection="1" quotePrefix="1">
      <alignment horizontal="center"/>
      <protection/>
    </xf>
    <xf numFmtId="164" fontId="6" fillId="0" borderId="13" xfId="0" applyNumberFormat="1" applyFont="1" applyFill="1" applyBorder="1" applyAlignment="1" applyProtection="1" quotePrefix="1">
      <alignment horizontal="right"/>
      <protection/>
    </xf>
    <xf numFmtId="0" fontId="6" fillId="0" borderId="15" xfId="0" applyFont="1" applyFill="1" applyBorder="1" applyAlignment="1" applyProtection="1" quotePrefix="1">
      <alignment horizontal="right"/>
      <protection/>
    </xf>
    <xf numFmtId="10" fontId="6" fillId="0" borderId="0" xfId="69" applyNumberFormat="1" applyFont="1" applyFill="1" applyAlignment="1" applyProtection="1" quotePrefix="1">
      <alignment/>
      <protection/>
    </xf>
    <xf numFmtId="0" fontId="0" fillId="0" borderId="30" xfId="0" applyFill="1" applyBorder="1" applyAlignment="1">
      <alignment/>
    </xf>
    <xf numFmtId="166" fontId="0" fillId="0" borderId="0" xfId="69" applyNumberFormat="1" applyFont="1" applyFill="1" applyAlignment="1">
      <alignment/>
    </xf>
    <xf numFmtId="169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/>
    </xf>
    <xf numFmtId="37" fontId="8" fillId="0" borderId="13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 horizontal="right"/>
    </xf>
    <xf numFmtId="37" fontId="8" fillId="0" borderId="11" xfId="0" applyNumberFormat="1" applyFont="1" applyBorder="1" applyAlignment="1">
      <alignment horizontal="right"/>
    </xf>
    <xf numFmtId="37" fontId="8" fillId="0" borderId="21" xfId="0" applyNumberFormat="1" applyFont="1" applyBorder="1" applyAlignment="1">
      <alignment horizontal="right"/>
    </xf>
    <xf numFmtId="166" fontId="6" fillId="0" borderId="19" xfId="0" applyNumberFormat="1" applyFont="1" applyBorder="1" applyAlignment="1" applyProtection="1">
      <alignment/>
      <protection/>
    </xf>
    <xf numFmtId="0" fontId="6" fillId="0" borderId="23" xfId="0" applyFont="1" applyBorder="1" applyAlignment="1">
      <alignment horizontal="right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 applyProtection="1">
      <alignment horizontal="right"/>
      <protection/>
    </xf>
    <xf numFmtId="166" fontId="6" fillId="0" borderId="18" xfId="0" applyNumberFormat="1" applyFont="1" applyBorder="1" applyAlignment="1" applyProtection="1">
      <alignment horizontal="right"/>
      <protection/>
    </xf>
    <xf numFmtId="2" fontId="0" fillId="0" borderId="11" xfId="0" applyNumberFormat="1" applyFill="1" applyBorder="1" applyAlignment="1" applyProtection="1">
      <alignment/>
      <protection/>
    </xf>
    <xf numFmtId="165" fontId="6" fillId="0" borderId="12" xfId="0" applyNumberFormat="1" applyFont="1" applyBorder="1" applyAlignment="1" applyProtection="1">
      <alignment/>
      <protection/>
    </xf>
    <xf numFmtId="10" fontId="6" fillId="0" borderId="12" xfId="0" applyNumberFormat="1" applyFont="1" applyBorder="1" applyAlignment="1" applyProtection="1">
      <alignment horizontal="right"/>
      <protection/>
    </xf>
    <xf numFmtId="2" fontId="6" fillId="0" borderId="11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166" fontId="6" fillId="0" borderId="19" xfId="0" applyNumberFormat="1" applyFont="1" applyBorder="1" applyAlignment="1" applyProtection="1">
      <alignment horizontal="right"/>
      <protection/>
    </xf>
    <xf numFmtId="165" fontId="6" fillId="0" borderId="11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10" fontId="0" fillId="0" borderId="0" xfId="0" applyNumberFormat="1" applyFill="1" applyAlignment="1">
      <alignment/>
    </xf>
    <xf numFmtId="10" fontId="0" fillId="0" borderId="0" xfId="0" applyNumberFormat="1" applyFill="1" applyAlignment="1" applyProtection="1">
      <alignment/>
      <protection/>
    </xf>
    <xf numFmtId="39" fontId="4" fillId="0" borderId="0" xfId="0" applyNumberFormat="1" applyFont="1" applyFill="1" applyAlignment="1">
      <alignment horizontal="right"/>
    </xf>
    <xf numFmtId="39" fontId="4" fillId="0" borderId="30" xfId="0" applyNumberFormat="1" applyFont="1" applyFill="1" applyBorder="1" applyAlignment="1" applyProtection="1">
      <alignment horizontal="right"/>
      <protection/>
    </xf>
    <xf numFmtId="7" fontId="4" fillId="0" borderId="30" xfId="0" applyNumberFormat="1" applyFont="1" applyFill="1" applyBorder="1" applyAlignment="1" applyProtection="1">
      <alignment horizontal="right"/>
      <protection/>
    </xf>
    <xf numFmtId="0" fontId="6" fillId="0" borderId="26" xfId="0" applyFont="1" applyBorder="1" applyAlignment="1" applyProtection="1">
      <alignment horizontal="centerContinuous"/>
      <protection/>
    </xf>
    <xf numFmtId="0" fontId="6" fillId="0" borderId="27" xfId="0" applyFont="1" applyBorder="1" applyAlignment="1" applyProtection="1">
      <alignment horizontal="centerContinuous"/>
      <protection/>
    </xf>
    <xf numFmtId="166" fontId="4" fillId="0" borderId="0" xfId="0" applyNumberFormat="1" applyFont="1" applyAlignment="1">
      <alignment/>
    </xf>
    <xf numFmtId="0" fontId="6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Continuous"/>
      <protection/>
    </xf>
    <xf numFmtId="0" fontId="4" fillId="0" borderId="11" xfId="0" applyFont="1" applyBorder="1" applyAlignment="1">
      <alignment/>
    </xf>
    <xf numFmtId="0" fontId="6" fillId="0" borderId="18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17" xfId="0" applyNumberFormat="1" applyFont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right"/>
    </xf>
    <xf numFmtId="0" fontId="4" fillId="0" borderId="10" xfId="0" applyFont="1" applyFill="1" applyBorder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/>
      <protection/>
    </xf>
    <xf numFmtId="10" fontId="6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11" fillId="0" borderId="19" xfId="0" applyFont="1" applyFill="1" applyBorder="1" applyAlignment="1" applyProtection="1" quotePrefix="1">
      <alignment horizontal="right"/>
      <protection/>
    </xf>
    <xf numFmtId="0" fontId="11" fillId="0" borderId="22" xfId="0" applyFont="1" applyFill="1" applyBorder="1" applyAlignment="1" applyProtection="1" quotePrefix="1">
      <alignment horizontal="right"/>
      <protection/>
    </xf>
    <xf numFmtId="0" fontId="58" fillId="33" borderId="0" xfId="0" applyFont="1" applyFill="1" applyAlignment="1" applyProtection="1">
      <alignment/>
      <protection/>
    </xf>
    <xf numFmtId="166" fontId="58" fillId="33" borderId="0" xfId="0" applyNumberFormat="1" applyFont="1" applyFill="1" applyAlignment="1">
      <alignment horizontal="center"/>
    </xf>
    <xf numFmtId="0" fontId="58" fillId="0" borderId="0" xfId="0" applyFont="1" applyAlignment="1" applyProtection="1">
      <alignment/>
      <protection/>
    </xf>
    <xf numFmtId="10" fontId="6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 applyProtection="1">
      <alignment/>
      <protection/>
    </xf>
    <xf numFmtId="7" fontId="4" fillId="0" borderId="0" xfId="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166" fontId="4" fillId="0" borderId="0" xfId="69" applyNumberFormat="1" applyFont="1" applyFill="1" applyAlignment="1" applyProtection="1">
      <alignment/>
      <protection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39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66" fontId="4" fillId="0" borderId="0" xfId="69" applyNumberFormat="1" applyFont="1" applyFill="1" applyAlignment="1">
      <alignment/>
    </xf>
    <xf numFmtId="10" fontId="4" fillId="0" borderId="0" xfId="0" applyNumberFormat="1" applyFont="1" applyFill="1" applyAlignment="1" quotePrefix="1">
      <alignment horizontal="right"/>
    </xf>
    <xf numFmtId="10" fontId="4" fillId="0" borderId="0" xfId="0" applyNumberFormat="1" applyFont="1" applyFill="1" applyAlignment="1">
      <alignment horizontal="right"/>
    </xf>
    <xf numFmtId="39" fontId="4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4" fillId="34" borderId="0" xfId="0" applyFont="1" applyFill="1" applyAlignment="1">
      <alignment horizontal="left"/>
    </xf>
    <xf numFmtId="165" fontId="6" fillId="0" borderId="0" xfId="0" applyNumberFormat="1" applyFont="1" applyAlignment="1" applyProtection="1" quotePrefix="1">
      <alignment/>
      <protection locked="0"/>
    </xf>
    <xf numFmtId="0" fontId="6" fillId="0" borderId="0" xfId="0" applyFont="1" applyAlignment="1" applyProtection="1" quotePrefix="1">
      <alignment/>
      <protection/>
    </xf>
    <xf numFmtId="0" fontId="6" fillId="0" borderId="13" xfId="0" applyFont="1" applyBorder="1" applyAlignment="1" applyProtection="1" quotePrefix="1">
      <alignment horizontal="right"/>
      <protection/>
    </xf>
    <xf numFmtId="0" fontId="6" fillId="0" borderId="0" xfId="0" applyFont="1" applyAlignment="1" quotePrefix="1">
      <alignment horizontal="right"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0" applyFont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EADING1" xfId="61"/>
    <cellStyle name="HEADING2" xfId="62"/>
    <cellStyle name="Input" xfId="63"/>
    <cellStyle name="Linked Cell" xfId="64"/>
    <cellStyle name="Neutral" xfId="65"/>
    <cellStyle name="Normal_Zepp DCF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G62"/>
  <sheetViews>
    <sheetView showGridLines="0" tabSelected="1" defaultGridColor="0" view="pageLayout" zoomScaleNormal="80" colorId="22" workbookViewId="0" topLeftCell="A1">
      <selection activeCell="D35" sqref="D35"/>
    </sheetView>
  </sheetViews>
  <sheetFormatPr defaultColWidth="9.77734375" defaultRowHeight="15"/>
  <cols>
    <col min="1" max="1" width="3.77734375" style="1" customWidth="1"/>
    <col min="2" max="5" width="21.77734375" style="1" customWidth="1"/>
    <col min="6" max="16384" width="9.77734375" style="1" customWidth="1"/>
  </cols>
  <sheetData>
    <row r="1" spans="1:5" ht="20.25">
      <c r="A1" s="232" t="s">
        <v>289</v>
      </c>
      <c r="B1" s="232"/>
      <c r="C1" s="232"/>
      <c r="D1" s="232"/>
      <c r="E1" s="232"/>
    </row>
    <row r="2" spans="1:5" ht="18">
      <c r="A2" s="233" t="s">
        <v>222</v>
      </c>
      <c r="B2" s="233"/>
      <c r="C2" s="233"/>
      <c r="D2" s="233"/>
      <c r="E2" s="233"/>
    </row>
    <row r="3" spans="1:5" ht="18">
      <c r="A3" s="234" t="s">
        <v>37</v>
      </c>
      <c r="B3" s="234"/>
      <c r="C3" s="234"/>
      <c r="D3" s="234"/>
      <c r="E3" s="234"/>
    </row>
    <row r="4" spans="1:5" ht="15">
      <c r="A4"/>
      <c r="B4" s="14"/>
      <c r="C4" s="14"/>
      <c r="D4" s="14"/>
      <c r="E4" s="14"/>
    </row>
    <row r="5" spans="1:5" ht="15">
      <c r="A5" s="8"/>
      <c r="B5" s="9"/>
      <c r="C5" s="60"/>
      <c r="D5" s="60"/>
      <c r="E5" s="60"/>
    </row>
    <row r="6" spans="1:5" ht="15">
      <c r="A6" s="12"/>
      <c r="B6" s="6"/>
      <c r="C6" s="61" t="s">
        <v>35</v>
      </c>
      <c r="D6" s="61" t="s">
        <v>35</v>
      </c>
      <c r="E6" s="127" t="s">
        <v>196</v>
      </c>
    </row>
    <row r="7" spans="1:5" ht="15">
      <c r="A7" s="12"/>
      <c r="B7" s="6"/>
      <c r="C7" s="61" t="s">
        <v>36</v>
      </c>
      <c r="D7" s="61" t="s">
        <v>36</v>
      </c>
      <c r="E7" s="61" t="s">
        <v>191</v>
      </c>
    </row>
    <row r="8" spans="1:5" ht="15.75" thickBot="1">
      <c r="A8" s="20"/>
      <c r="B8" s="21" t="s">
        <v>0</v>
      </c>
      <c r="C8" s="62" t="s">
        <v>226</v>
      </c>
      <c r="D8" s="143" t="s">
        <v>211</v>
      </c>
      <c r="E8" s="62" t="s">
        <v>36</v>
      </c>
    </row>
    <row r="9" spans="1:5" ht="15.75" thickTop="1">
      <c r="A9" s="15"/>
      <c r="B9" s="72"/>
      <c r="C9" s="61"/>
      <c r="D9" s="61"/>
      <c r="E9" s="61"/>
    </row>
    <row r="10" spans="1:5" ht="15">
      <c r="A10" s="23">
        <f>A9+1</f>
        <v>1</v>
      </c>
      <c r="B10" s="24" t="str">
        <f>'Backup2-DO NOT PRINT'!B4</f>
        <v>ALLETE</v>
      </c>
      <c r="C10" s="63">
        <f>'Page 2'!J12</f>
        <v>0.10018152847985826</v>
      </c>
      <c r="D10" s="63">
        <f>'Page 3'!G12</f>
        <v>0.11503152847985826</v>
      </c>
      <c r="E10" s="63">
        <f>'Backup1-DO NOT PRINT'!G6</f>
        <v>0.10783466859854751</v>
      </c>
    </row>
    <row r="11" spans="1:5" ht="15">
      <c r="A11" s="23">
        <f aca="true" t="shared" si="0" ref="A11:A31">A10+1</f>
        <v>2</v>
      </c>
      <c r="B11" s="24" t="str">
        <f>'Backup2-DO NOT PRINT'!B5</f>
        <v>Alliant Energy Co.</v>
      </c>
      <c r="C11" s="63">
        <f>'Page 2'!J13</f>
        <v>0.10576268540202967</v>
      </c>
      <c r="D11" s="63">
        <f>'Page 3'!G13</f>
        <v>0.11042935206869633</v>
      </c>
      <c r="E11" s="63">
        <f>'Backup1-DO NOT PRINT'!G7</f>
        <v>0.11040553220954658</v>
      </c>
    </row>
    <row r="12" spans="1:5" ht="15">
      <c r="A12" s="23">
        <f t="shared" si="0"/>
        <v>3</v>
      </c>
      <c r="B12" s="24" t="str">
        <f>'Backup2-DO NOT PRINT'!B6</f>
        <v>Black Hills Corp</v>
      </c>
      <c r="C12" s="63">
        <f>'Page 2'!J14</f>
        <v>0.12124466457276316</v>
      </c>
      <c r="D12" s="63">
        <f>'Page 3'!G14</f>
        <v>0.11291133123942981</v>
      </c>
      <c r="E12" s="63">
        <f>'Backup1-DO NOT PRINT'!G8</f>
        <v>0.10779909066167881</v>
      </c>
    </row>
    <row r="13" spans="1:5" ht="15">
      <c r="A13" s="23">
        <f t="shared" si="0"/>
        <v>4</v>
      </c>
      <c r="B13" s="24" t="str">
        <f>'Backup2-DO NOT PRINT'!B7</f>
        <v>Con. Edison</v>
      </c>
      <c r="C13" s="63">
        <f>'Page 2'!J15</f>
        <v>0.08358998443963717</v>
      </c>
      <c r="D13" s="63">
        <f>'Page 3'!G15</f>
        <v>0.1144233177729705</v>
      </c>
      <c r="E13" s="63">
        <f>'Backup1-DO NOT PRINT'!G9</f>
        <v>0.10759466575162999</v>
      </c>
    </row>
    <row r="14" spans="1:5" ht="15">
      <c r="A14" s="23">
        <f t="shared" si="0"/>
        <v>5</v>
      </c>
      <c r="B14" s="24" t="str">
        <f>'Backup2-DO NOT PRINT'!B8</f>
        <v>DPL Inc.</v>
      </c>
      <c r="C14" s="63">
        <f>'Page 2'!J16</f>
        <v>0.09895216557520861</v>
      </c>
      <c r="D14" s="63">
        <f>'Page 3'!G16</f>
        <v>0.10571883224187527</v>
      </c>
      <c r="E14" s="63">
        <f>'Backup1-DO NOT PRINT'!G10</f>
        <v>0.10624378650479017</v>
      </c>
    </row>
    <row r="15" spans="1:5" ht="15">
      <c r="A15" s="23">
        <f t="shared" si="0"/>
        <v>6</v>
      </c>
      <c r="B15" s="24" t="str">
        <f>'Backup2-DO NOT PRINT'!B9</f>
        <v>DTE Energy Co.</v>
      </c>
      <c r="C15" s="63">
        <f>'Page 2'!J17</f>
        <v>0.10655986166208932</v>
      </c>
      <c r="D15" s="63">
        <f>'Page 3'!G17</f>
        <v>0.10989319499542265</v>
      </c>
      <c r="E15" s="63">
        <f>'Backup1-DO NOT PRINT'!G11</f>
        <v>0.11003697082428833</v>
      </c>
    </row>
    <row r="16" spans="1:5" ht="15">
      <c r="A16" s="23">
        <f t="shared" si="0"/>
        <v>7</v>
      </c>
      <c r="B16" s="24" t="str">
        <f>'Backup2-DO NOT PRINT'!B10</f>
        <v>Duke Energy</v>
      </c>
      <c r="C16" s="63">
        <f>'Page 2'!J18</f>
        <v>0.10644577813461796</v>
      </c>
      <c r="D16" s="63">
        <f>'Page 3'!G18</f>
        <v>0.11901244480128462</v>
      </c>
      <c r="E16" s="63">
        <f>'Backup1-DO NOT PRINT'!G12</f>
        <v>0.11598215084136519</v>
      </c>
    </row>
    <row r="17" spans="1:5" ht="15">
      <c r="A17" s="23">
        <f t="shared" si="0"/>
        <v>8</v>
      </c>
      <c r="B17" s="24" t="str">
        <f>'Backup2-DO NOT PRINT'!B11</f>
        <v>Edison Internat.</v>
      </c>
      <c r="C17" s="63">
        <f>'Page 2'!J19</f>
        <v>0.07396265249901612</v>
      </c>
      <c r="D17" s="63">
        <f>'Page 3'!G19</f>
        <v>0.09886265249901613</v>
      </c>
      <c r="E17" s="63">
        <f>'Backup1-DO NOT PRINT'!G13</f>
        <v>0.09700370574704215</v>
      </c>
    </row>
    <row r="18" spans="1:5" ht="15">
      <c r="A18" s="23">
        <f t="shared" si="0"/>
        <v>9</v>
      </c>
      <c r="B18" s="24" t="str">
        <f>'Backup2-DO NOT PRINT'!B12</f>
        <v>Entergy Corp.</v>
      </c>
      <c r="C18" s="63">
        <f>'Page 2'!J20</f>
        <v>0.08983531713300763</v>
      </c>
      <c r="D18" s="63">
        <f>'Page 3'!G20</f>
        <v>0.09806865046634097</v>
      </c>
      <c r="E18" s="63">
        <f>'Backup1-DO NOT PRINT'!G14</f>
        <v>0.0981549907902883</v>
      </c>
    </row>
    <row r="19" spans="1:5" ht="15">
      <c r="A19" s="23">
        <f t="shared" si="0"/>
        <v>10</v>
      </c>
      <c r="B19" s="24" t="str">
        <f>'Backup2-DO NOT PRINT'!B13</f>
        <v>FPL Group, Inc.</v>
      </c>
      <c r="C19" s="63">
        <f>'Page 2'!J21</f>
        <v>0.11253392520481267</v>
      </c>
      <c r="D19" s="63">
        <f>'Page 3'!G21</f>
        <v>0.10113392520481267</v>
      </c>
      <c r="E19" s="63">
        <f>'Backup1-DO NOT PRINT'!G15</f>
        <v>0.10129815201153974</v>
      </c>
    </row>
    <row r="20" spans="1:5" ht="15">
      <c r="A20" s="23">
        <f t="shared" si="0"/>
        <v>11</v>
      </c>
      <c r="B20" s="24" t="str">
        <f>'Backup2-DO NOT PRINT'!B14</f>
        <v>IDACORP</v>
      </c>
      <c r="C20" s="63">
        <f>'Page 2'!J22</f>
        <v>0.08581307401404648</v>
      </c>
      <c r="D20" s="63">
        <f>'Page 3'!G22</f>
        <v>0.09747974068071313</v>
      </c>
      <c r="E20" s="63">
        <f>'Backup1-DO NOT PRINT'!G16</f>
        <v>0.09551978268493137</v>
      </c>
    </row>
    <row r="21" spans="1:5" ht="15">
      <c r="A21" s="23">
        <f t="shared" si="0"/>
        <v>12</v>
      </c>
      <c r="B21" s="24" t="str">
        <f>'Backup2-DO NOT PRINT'!B15</f>
        <v>Northeast Utilities</v>
      </c>
      <c r="C21" s="63">
        <f>'Page 2'!J23</f>
        <v>0.11641360305829883</v>
      </c>
      <c r="D21" s="63">
        <f>'Page 3'!G23</f>
        <v>0.10071360305829882</v>
      </c>
      <c r="E21" s="63">
        <f>'Backup1-DO NOT PRINT'!G17</f>
        <v>0.10011107759843255</v>
      </c>
    </row>
    <row r="22" spans="1:5" ht="15">
      <c r="A22" s="23">
        <f t="shared" si="0"/>
        <v>13</v>
      </c>
      <c r="B22" s="24" t="str">
        <f>'Backup2-DO NOT PRINT'!B16</f>
        <v>NSTAR</v>
      </c>
      <c r="C22" s="63">
        <f>'Page 2'!J24</f>
        <v>0.10583669467787113</v>
      </c>
      <c r="D22" s="63">
        <f>'Page 3'!G24</f>
        <v>0.1084033613445378</v>
      </c>
      <c r="E22" s="63">
        <f>'Backup1-DO NOT PRINT'!G18</f>
        <v>0.1095739621693819</v>
      </c>
    </row>
    <row r="23" spans="1:5" ht="15">
      <c r="A23" s="23">
        <f t="shared" si="0"/>
        <v>14</v>
      </c>
      <c r="B23" s="24" t="str">
        <f>'Backup2-DO NOT PRINT'!B17</f>
        <v>PG&amp;E Corp.</v>
      </c>
      <c r="C23" s="63">
        <f>'Page 2'!J25</f>
        <v>0.11477128963236724</v>
      </c>
      <c r="D23" s="63">
        <f>'Page 3'!G25</f>
        <v>0.10357128963236724</v>
      </c>
      <c r="E23" s="63">
        <f>'Backup1-DO NOT PRINT'!G19</f>
        <v>0.1029345802292442</v>
      </c>
    </row>
    <row r="24" spans="1:5" ht="15">
      <c r="A24" s="23">
        <f t="shared" si="0"/>
        <v>15</v>
      </c>
      <c r="B24" s="24" t="str">
        <f>'Backup2-DO NOT PRINT'!B18</f>
        <v>Portland General</v>
      </c>
      <c r="C24" s="63">
        <f>'Page 2'!J26</f>
        <v>0.10697986460683911</v>
      </c>
      <c r="D24" s="63">
        <f>'Page 3'!G26</f>
        <v>0.11597986460683911</v>
      </c>
      <c r="E24" s="63">
        <f>'Backup1-DO NOT PRINT'!G20</f>
        <v>0.11264172600267827</v>
      </c>
    </row>
    <row r="25" spans="1:5" ht="15">
      <c r="A25" s="23">
        <f t="shared" si="0"/>
        <v>16</v>
      </c>
      <c r="B25" s="24" t="str">
        <f>'Backup2-DO NOT PRINT'!B19</f>
        <v>Progress Energy</v>
      </c>
      <c r="C25" s="63">
        <f>'Page 2'!J27</f>
        <v>0.1048784905017463</v>
      </c>
      <c r="D25" s="63">
        <f>'Page 3'!G27</f>
        <v>0.12414515716841297</v>
      </c>
      <c r="E25" s="63">
        <f>'Backup1-DO NOT PRINT'!G21</f>
        <v>0.1162021265601498</v>
      </c>
    </row>
    <row r="26" spans="1:5" ht="15">
      <c r="A26" s="23">
        <f t="shared" si="0"/>
        <v>17</v>
      </c>
      <c r="B26" s="24" t="str">
        <f>'Backup2-DO NOT PRINT'!B20</f>
        <v>SCANA Corp.</v>
      </c>
      <c r="C26" s="63">
        <f>'Page 2'!J28</f>
        <v>0.09941455630671783</v>
      </c>
      <c r="D26" s="63">
        <f>'Page 3'!G28</f>
        <v>0.11234788964005117</v>
      </c>
      <c r="E26" s="63">
        <f>'Backup1-DO NOT PRINT'!G22</f>
        <v>0.10755992581923601</v>
      </c>
    </row>
    <row r="27" spans="1:5" ht="15">
      <c r="A27" s="23">
        <f t="shared" si="0"/>
        <v>18</v>
      </c>
      <c r="B27" s="24" t="str">
        <f>'Backup2-DO NOT PRINT'!B21</f>
        <v>Sempra Energy</v>
      </c>
      <c r="C27" s="63">
        <f>'Page 2'!J29</f>
        <v>0.09996274996732453</v>
      </c>
      <c r="D27" s="63">
        <f>'Page 3'!G29</f>
        <v>0.09496274996732453</v>
      </c>
      <c r="E27" s="63">
        <f>'Backup1-DO NOT PRINT'!G23</f>
        <v>0.09423113970388756</v>
      </c>
    </row>
    <row r="28" spans="1:5" ht="15">
      <c r="A28" s="23">
        <f t="shared" si="0"/>
        <v>19</v>
      </c>
      <c r="B28" s="24" t="str">
        <f>'Backup2-DO NOT PRINT'!B22</f>
        <v>Southern Co.</v>
      </c>
      <c r="C28" s="63">
        <f>'Page 2'!J30</f>
        <v>0.11078288288288288</v>
      </c>
      <c r="D28" s="63">
        <f>'Page 3'!G30</f>
        <v>0.11621621621621622</v>
      </c>
      <c r="E28" s="63">
        <f>'Backup1-DO NOT PRINT'!G24</f>
        <v>0.114695426151997</v>
      </c>
    </row>
    <row r="29" spans="1:5" ht="15">
      <c r="A29" s="23">
        <f t="shared" si="0"/>
        <v>20</v>
      </c>
      <c r="B29" s="24" t="str">
        <f>'Backup2-DO NOT PRINT'!B23</f>
        <v>Vectren Corp.</v>
      </c>
      <c r="C29" s="63">
        <f>'Page 2'!J31</f>
        <v>0.10920738137082603</v>
      </c>
      <c r="D29" s="63">
        <f>'Page 3'!G31</f>
        <v>0.11820738137082601</v>
      </c>
      <c r="E29" s="63">
        <f>'Backup1-DO NOT PRINT'!G25</f>
        <v>0.11360047749002303</v>
      </c>
    </row>
    <row r="30" spans="1:5" ht="15">
      <c r="A30" s="23">
        <f t="shared" si="0"/>
        <v>21</v>
      </c>
      <c r="B30" s="24" t="str">
        <f>'Backup2-DO NOT PRINT'!B24</f>
        <v>Wisconsin Energy</v>
      </c>
      <c r="C30" s="63">
        <f>'Page 2'!J32</f>
        <v>0.12302030625457412</v>
      </c>
      <c r="D30" s="63">
        <f>'Page 3'!G32</f>
        <v>0.09445363958790745</v>
      </c>
      <c r="E30" s="63">
        <f>'Backup1-DO NOT PRINT'!G26</f>
        <v>0.10039860229887382</v>
      </c>
    </row>
    <row r="31" spans="1:5" ht="15">
      <c r="A31" s="23">
        <f t="shared" si="0"/>
        <v>22</v>
      </c>
      <c r="B31" s="24" t="str">
        <f>'Backup2-DO NOT PRINT'!B25</f>
        <v>Xcel Energy Inc.</v>
      </c>
      <c r="C31" s="63">
        <f>'Page 2'!J33</f>
        <v>0.10977947086580775</v>
      </c>
      <c r="D31" s="63">
        <f>'Page 3'!G33</f>
        <v>0.10851280419914108</v>
      </c>
      <c r="E31" s="63">
        <f>'Backup1-DO NOT PRINT'!G27</f>
        <v>0.10426131571984339</v>
      </c>
    </row>
    <row r="32" spans="1:5" ht="15">
      <c r="A32" s="64"/>
      <c r="B32" s="59"/>
      <c r="C32" s="66"/>
      <c r="D32" s="65"/>
      <c r="E32" s="65"/>
    </row>
    <row r="33" spans="1:5" ht="15">
      <c r="A33" s="64"/>
      <c r="B33" s="92" t="s">
        <v>1</v>
      </c>
      <c r="C33" s="66">
        <f>'Page 2'!J35</f>
        <v>0.1039058603291974</v>
      </c>
      <c r="D33" s="67">
        <f>'Page 3'!G35</f>
        <v>0.10820358760192468</v>
      </c>
      <c r="E33" s="67">
        <f>'Page 4'!M35</f>
        <v>0.10609472074406341</v>
      </c>
    </row>
    <row r="34" spans="1:6" ht="15.75" thickBot="1">
      <c r="A34" s="36"/>
      <c r="B34" s="93" t="s">
        <v>2</v>
      </c>
      <c r="C34" s="68">
        <f>'Page 2'!J36</f>
        <v>0.10614123640624454</v>
      </c>
      <c r="D34" s="68">
        <f>'Page 3'!G36</f>
        <v>0.10920299959728186</v>
      </c>
      <c r="E34" s="68">
        <f>'Page 4'!M36</f>
        <v>0.107577295785433</v>
      </c>
      <c r="F34"/>
    </row>
    <row r="35" spans="1:5" ht="15" customHeight="1" thickTop="1">
      <c r="A35"/>
      <c r="B35"/>
      <c r="C35" s="94"/>
      <c r="D35" s="94"/>
      <c r="E35" s="94"/>
    </row>
    <row r="36" spans="2:5" ht="15" customHeight="1">
      <c r="B36"/>
      <c r="C36" s="94"/>
      <c r="D36" s="94"/>
      <c r="E36"/>
    </row>
    <row r="37" spans="1:5" ht="15" customHeight="1">
      <c r="A37" s="69" t="s">
        <v>290</v>
      </c>
      <c r="B37"/>
      <c r="C37" s="94"/>
      <c r="D37" s="94"/>
      <c r="E37"/>
    </row>
    <row r="38" spans="1:5" ht="15" customHeight="1">
      <c r="A38" s="69"/>
      <c r="B38"/>
      <c r="C38" s="94"/>
      <c r="D38" s="94"/>
      <c r="E38"/>
    </row>
    <row r="39" spans="2:5" ht="15" customHeight="1">
      <c r="B39"/>
      <c r="C39"/>
      <c r="D39"/>
      <c r="E39"/>
    </row>
    <row r="40" spans="1:5" ht="15" customHeight="1">
      <c r="A40" s="6" t="s">
        <v>219</v>
      </c>
      <c r="B40"/>
      <c r="C40"/>
      <c r="D40"/>
      <c r="E40"/>
    </row>
    <row r="41" spans="1:7" ht="15" customHeight="1">
      <c r="A41"/>
      <c r="B41" s="193"/>
      <c r="C41" s="193"/>
      <c r="D41" s="193"/>
      <c r="E41" s="193"/>
      <c r="F41" s="194"/>
      <c r="G41" s="194"/>
    </row>
    <row r="42" spans="1:7" ht="15" customHeight="1">
      <c r="A42" s="195"/>
      <c r="B42" s="195"/>
      <c r="C42" s="196"/>
      <c r="D42" s="195"/>
      <c r="E42" s="195"/>
      <c r="F42" s="196"/>
      <c r="G42" s="194"/>
    </row>
    <row r="43" spans="1:7" ht="15">
      <c r="A43" s="195"/>
      <c r="B43" s="195"/>
      <c r="C43" s="195"/>
      <c r="D43" s="195"/>
      <c r="E43" s="195"/>
      <c r="F43" s="196"/>
      <c r="G43" s="194"/>
    </row>
    <row r="44" spans="1:7" ht="15">
      <c r="A44" s="195"/>
      <c r="B44" s="195"/>
      <c r="C44" s="195"/>
      <c r="D44" s="195"/>
      <c r="E44" s="195"/>
      <c r="F44" s="196"/>
      <c r="G44" s="194"/>
    </row>
    <row r="45" spans="1:7" ht="15">
      <c r="A45" s="196"/>
      <c r="B45" s="204" t="s">
        <v>3</v>
      </c>
      <c r="C45" s="205">
        <f>AVERAGE(C10:C32)</f>
        <v>0.1039058603291974</v>
      </c>
      <c r="D45" s="205">
        <f>AVERAGE(D10:D32)</f>
        <v>0.10820358760192468</v>
      </c>
      <c r="E45" s="205">
        <f>AVERAGE(E10:E32)</f>
        <v>0.10609472074406341</v>
      </c>
      <c r="F45" s="196"/>
      <c r="G45" s="194"/>
    </row>
    <row r="46" spans="1:7" ht="15">
      <c r="A46" s="196"/>
      <c r="B46" s="204" t="s">
        <v>4</v>
      </c>
      <c r="C46" s="205">
        <f>MEDIAN(C10:C32)</f>
        <v>0.10614123640624454</v>
      </c>
      <c r="D46" s="205">
        <f>MEDIAN(D10:D32)</f>
        <v>0.10920299959728186</v>
      </c>
      <c r="E46" s="205">
        <f>MEDIAN(E10:E32)</f>
        <v>0.107577295785433</v>
      </c>
      <c r="F46" s="196"/>
      <c r="G46" s="194"/>
    </row>
    <row r="47" spans="1:7" ht="15">
      <c r="A47" s="196"/>
      <c r="B47" s="206"/>
      <c r="C47" s="196"/>
      <c r="D47" s="195"/>
      <c r="E47" s="205"/>
      <c r="F47" s="196"/>
      <c r="G47" s="194"/>
    </row>
    <row r="48" spans="1:7" ht="15">
      <c r="A48" s="196"/>
      <c r="B48" s="196"/>
      <c r="C48" s="196"/>
      <c r="D48" s="196"/>
      <c r="E48" s="196"/>
      <c r="F48" s="196"/>
      <c r="G48" s="194"/>
    </row>
    <row r="49" spans="1:7" ht="15">
      <c r="A49" s="196"/>
      <c r="B49" s="196"/>
      <c r="C49" s="196"/>
      <c r="D49" s="196"/>
      <c r="E49" s="196"/>
      <c r="F49" s="196"/>
      <c r="G49" s="194"/>
    </row>
    <row r="50" spans="1:7" ht="15">
      <c r="A50" s="196"/>
      <c r="B50" s="194"/>
      <c r="C50" s="194"/>
      <c r="D50" s="194"/>
      <c r="E50" s="194"/>
      <c r="F50" s="194"/>
      <c r="G50" s="194"/>
    </row>
    <row r="51" spans="1:7" ht="15">
      <c r="A51" s="196"/>
      <c r="B51" s="194"/>
      <c r="C51" s="194"/>
      <c r="D51" s="194"/>
      <c r="E51" s="194"/>
      <c r="F51" s="194"/>
      <c r="G51" s="194"/>
    </row>
    <row r="52" spans="1:7" ht="15">
      <c r="A52" s="41"/>
      <c r="B52" s="194"/>
      <c r="C52" s="194"/>
      <c r="D52" s="194"/>
      <c r="E52" s="194"/>
      <c r="F52" s="194"/>
      <c r="G52" s="194"/>
    </row>
    <row r="53" spans="2:7" ht="15">
      <c r="B53" s="194"/>
      <c r="C53" s="194"/>
      <c r="D53" s="194"/>
      <c r="E53" s="194"/>
      <c r="F53" s="194"/>
      <c r="G53" s="194"/>
    </row>
    <row r="54" spans="2:7" ht="15">
      <c r="B54" s="194"/>
      <c r="C54" s="194"/>
      <c r="D54" s="194"/>
      <c r="E54" s="194"/>
      <c r="F54" s="194"/>
      <c r="G54" s="194"/>
    </row>
    <row r="55" spans="2:7" ht="15">
      <c r="B55" s="194"/>
      <c r="C55" s="194"/>
      <c r="D55" s="194"/>
      <c r="E55" s="194"/>
      <c r="F55" s="194"/>
      <c r="G55" s="194"/>
    </row>
    <row r="56" spans="2:7" ht="15">
      <c r="B56" s="194"/>
      <c r="C56" s="194"/>
      <c r="D56" s="194"/>
      <c r="E56" s="194"/>
      <c r="F56" s="194"/>
      <c r="G56" s="194"/>
    </row>
    <row r="57" spans="2:7" ht="15">
      <c r="B57" s="194"/>
      <c r="C57" s="194"/>
      <c r="D57" s="194"/>
      <c r="E57" s="194"/>
      <c r="F57" s="194"/>
      <c r="G57" s="194"/>
    </row>
    <row r="58" spans="2:7" ht="15">
      <c r="B58" s="194"/>
      <c r="C58" s="194"/>
      <c r="D58" s="194"/>
      <c r="E58" s="194"/>
      <c r="F58" s="194"/>
      <c r="G58" s="194"/>
    </row>
    <row r="59" spans="2:7" ht="15">
      <c r="B59" s="194"/>
      <c r="C59" s="194"/>
      <c r="D59" s="194"/>
      <c r="E59" s="194"/>
      <c r="F59" s="194"/>
      <c r="G59" s="194"/>
    </row>
    <row r="60" spans="2:7" ht="15">
      <c r="B60" s="194"/>
      <c r="C60" s="194"/>
      <c r="D60" s="194"/>
      <c r="E60" s="194"/>
      <c r="F60" s="194"/>
      <c r="G60" s="194"/>
    </row>
    <row r="61" spans="2:7" ht="15">
      <c r="B61" s="194"/>
      <c r="C61" s="194"/>
      <c r="D61" s="194"/>
      <c r="E61" s="194"/>
      <c r="F61" s="194"/>
      <c r="G61" s="194"/>
    </row>
    <row r="62" spans="2:7" ht="15">
      <c r="B62" s="194"/>
      <c r="C62" s="194"/>
      <c r="D62" s="194"/>
      <c r="E62" s="194"/>
      <c r="F62" s="194"/>
      <c r="G62" s="194"/>
    </row>
  </sheetData>
  <sheetProtection/>
  <mergeCells count="3">
    <mergeCell ref="A1:E1"/>
    <mergeCell ref="A2:E2"/>
    <mergeCell ref="A3:E3"/>
  </mergeCells>
  <printOptions horizontalCentered="1"/>
  <pageMargins left="0.5" right="0.5" top="1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K43"/>
  <sheetViews>
    <sheetView showGridLines="0" defaultGridColor="0" view="pageLayout" zoomScaleNormal="75" colorId="22" workbookViewId="0" topLeftCell="A1">
      <selection activeCell="A1" sqref="A1:J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6" width="7.77734375" style="1" customWidth="1"/>
    <col min="7" max="7" width="9.99609375" style="1" bestFit="1" customWidth="1"/>
    <col min="8" max="8" width="9.99609375" style="1" customWidth="1"/>
    <col min="9" max="9" width="10.6640625" style="1" customWidth="1"/>
    <col min="10" max="10" width="11.6640625" style="1" customWidth="1"/>
    <col min="11" max="16384" width="9.77734375" style="1" customWidth="1"/>
  </cols>
  <sheetData>
    <row r="1" spans="1:10" ht="20.25">
      <c r="A1" s="232" t="str">
        <f>'Page 1'!A1:E1</f>
        <v>PacifiCorp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8">
      <c r="A2" s="233" t="str">
        <f>'Page 1'!D6&amp;" "&amp;'Page 1'!D7</f>
        <v>Constant Growth DCF Model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8">
      <c r="A3" s="233" t="str">
        <f>'Page 1'!C8</f>
        <v>Analysts' Growth Rates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5">
      <c r="A4"/>
      <c r="B4" s="4"/>
      <c r="C4" s="4"/>
      <c r="D4" s="4"/>
      <c r="E4" s="4"/>
      <c r="F4" s="4"/>
      <c r="G4" s="4"/>
      <c r="H4" s="4"/>
      <c r="I4" s="4"/>
      <c r="J4" s="4"/>
    </row>
    <row r="5" spans="1:10" s="87" customFormat="1" ht="15.75">
      <c r="A5" s="84"/>
      <c r="B5" s="85"/>
      <c r="C5" s="86">
        <v>-1</v>
      </c>
      <c r="D5" s="86">
        <f aca="true" t="shared" si="0" ref="D5:J5">C5-1</f>
        <v>-2</v>
      </c>
      <c r="E5" s="86">
        <f t="shared" si="0"/>
        <v>-3</v>
      </c>
      <c r="F5" s="86">
        <f t="shared" si="0"/>
        <v>-4</v>
      </c>
      <c r="G5" s="86">
        <f t="shared" si="0"/>
        <v>-5</v>
      </c>
      <c r="H5" s="86">
        <f t="shared" si="0"/>
        <v>-6</v>
      </c>
      <c r="I5" s="86">
        <f t="shared" si="0"/>
        <v>-7</v>
      </c>
      <c r="J5" s="141">
        <f t="shared" si="0"/>
        <v>-8</v>
      </c>
    </row>
    <row r="6" spans="1:10" s="87" customFormat="1" ht="15.75">
      <c r="A6" s="185"/>
      <c r="B6" s="186"/>
      <c r="C6" s="189"/>
      <c r="D6" s="187"/>
      <c r="E6" s="187"/>
      <c r="F6" s="86"/>
      <c r="G6" s="86"/>
      <c r="H6" s="86"/>
      <c r="I6" s="86"/>
      <c r="J6" s="188"/>
    </row>
    <row r="7" spans="1:10" ht="15">
      <c r="A7" s="12"/>
      <c r="B7" s="6"/>
      <c r="C7" s="12"/>
      <c r="D7" s="6"/>
      <c r="E7" s="6"/>
      <c r="F7" s="175" t="s">
        <v>225</v>
      </c>
      <c r="G7" s="176"/>
      <c r="H7" s="176"/>
      <c r="I7" s="180"/>
      <c r="J7" s="13"/>
    </row>
    <row r="8" spans="1:10" ht="15.75">
      <c r="A8" s="12"/>
      <c r="B8" s="6"/>
      <c r="C8" s="12"/>
      <c r="D8" s="19" t="s">
        <v>5</v>
      </c>
      <c r="E8" s="6"/>
      <c r="F8" s="181"/>
      <c r="G8" s="179"/>
      <c r="I8" s="182" t="s">
        <v>6</v>
      </c>
      <c r="J8" s="77" t="s">
        <v>7</v>
      </c>
    </row>
    <row r="9" spans="1:10" ht="15">
      <c r="A9" s="12"/>
      <c r="B9" s="6"/>
      <c r="C9" s="144" t="s">
        <v>8</v>
      </c>
      <c r="D9" s="57" t="s">
        <v>9</v>
      </c>
      <c r="E9" s="75" t="s">
        <v>10</v>
      </c>
      <c r="F9" s="15" t="s">
        <v>244</v>
      </c>
      <c r="G9" s="179"/>
      <c r="H9" s="19"/>
      <c r="I9" s="134" t="s">
        <v>11</v>
      </c>
      <c r="J9" s="16" t="s">
        <v>12</v>
      </c>
    </row>
    <row r="10" spans="1:10" ht="15.75" thickBot="1">
      <c r="A10" s="20"/>
      <c r="B10" s="21" t="s">
        <v>0</v>
      </c>
      <c r="C10" s="145" t="s">
        <v>13</v>
      </c>
      <c r="D10" s="22" t="s">
        <v>14</v>
      </c>
      <c r="E10" s="76" t="s">
        <v>15</v>
      </c>
      <c r="F10" s="20" t="s">
        <v>245</v>
      </c>
      <c r="G10" s="22" t="s">
        <v>38</v>
      </c>
      <c r="H10" s="178" t="s">
        <v>230</v>
      </c>
      <c r="I10" s="202" t="s">
        <v>268</v>
      </c>
      <c r="J10" s="203" t="s">
        <v>269</v>
      </c>
    </row>
    <row r="11" spans="1:10" ht="15.75" thickTop="1">
      <c r="A11" s="12"/>
      <c r="B11" s="6"/>
      <c r="C11" s="12"/>
      <c r="D11" s="6"/>
      <c r="E11" s="6"/>
      <c r="F11" s="12"/>
      <c r="G11" s="72"/>
      <c r="H11" s="6"/>
      <c r="I11" s="12"/>
      <c r="J11" s="13"/>
    </row>
    <row r="12" spans="1:10" ht="15">
      <c r="A12" s="23">
        <f aca="true" t="shared" si="1" ref="A12:A33">A11+1</f>
        <v>1</v>
      </c>
      <c r="B12" s="24" t="str">
        <f>'Backup2-DO NOT PRINT'!B4</f>
        <v>ALLETE</v>
      </c>
      <c r="C12" s="119">
        <f>'Backup2-DO NOT PRINT'!N4</f>
        <v>31.981666666666666</v>
      </c>
      <c r="D12" s="228">
        <f>IF(OR('Backup2-DO NOT PRINT'!D4="c",'Backup2-DO NOT PRINT'!D4="e"),AVERAGE('Backup2-DO NOT PRINT'!G4,'Backup2-DO NOT PRINT'!H4),AVERAGE('Backup2-DO NOT PRINT'!H4,'Backup2-DO NOT PRINT'!H4+'Page 4'!E12))</f>
        <v>1.76</v>
      </c>
      <c r="E12" s="26">
        <f>D12/C12</f>
        <v>0.055031528479858254</v>
      </c>
      <c r="F12" s="142" t="str">
        <f>IF('Backup2-DO NOT PRINT'!J4&lt;0,"NA",'Backup2-DO NOT PRINT'!J4)</f>
        <v>NA</v>
      </c>
      <c r="G12" s="207">
        <f>'Backup2-DO NOT PRINT'!K4</f>
        <v>0.037</v>
      </c>
      <c r="H12" s="207">
        <f>'Backup2-DO NOT PRINT'!L4</f>
        <v>0.0533</v>
      </c>
      <c r="I12" s="29">
        <f>AVERAGE(F12:H12)</f>
        <v>0.045149999999999996</v>
      </c>
      <c r="J12" s="30">
        <f>E12+I12</f>
        <v>0.10018152847985826</v>
      </c>
    </row>
    <row r="13" spans="1:10" ht="15">
      <c r="A13" s="23">
        <f t="shared" si="1"/>
        <v>2</v>
      </c>
      <c r="B13" s="24" t="str">
        <f>'Backup2-DO NOT PRINT'!B5</f>
        <v>Alliant Energy Co.</v>
      </c>
      <c r="C13" s="119">
        <f>'Backup2-DO NOT PRINT'!N5</f>
        <v>32.025</v>
      </c>
      <c r="D13" s="228">
        <f>IF(OR('Backup2-DO NOT PRINT'!D5="c",'Backup2-DO NOT PRINT'!D5="e"),AVERAGE('Backup2-DO NOT PRINT'!G5,'Backup2-DO NOT PRINT'!H5),AVERAGE('Backup2-DO NOT PRINT'!H5,'Backup2-DO NOT PRINT'!H5+'Page 4'!E13))</f>
        <v>1.615</v>
      </c>
      <c r="E13" s="26">
        <f aca="true" t="shared" si="2" ref="E13:E30">D13/C13</f>
        <v>0.05042935206869633</v>
      </c>
      <c r="F13" s="142">
        <f>IF('Backup2-DO NOT PRINT'!J5&lt;0,"NA",'Backup2-DO NOT PRINT'!J5)</f>
        <v>0.07</v>
      </c>
      <c r="G13" s="207">
        <f>'Backup2-DO NOT PRINT'!K5</f>
        <v>0.04</v>
      </c>
      <c r="H13" s="207">
        <f>'Backup2-DO NOT PRINT'!L5</f>
        <v>0.056</v>
      </c>
      <c r="I13" s="29">
        <f aca="true" t="shared" si="3" ref="I13:I30">AVERAGE(F13:H13)</f>
        <v>0.05533333333333334</v>
      </c>
      <c r="J13" s="30">
        <f aca="true" t="shared" si="4" ref="J13:J30">E13+I13</f>
        <v>0.10576268540202967</v>
      </c>
    </row>
    <row r="14" spans="1:10" ht="15">
      <c r="A14" s="23">
        <f t="shared" si="1"/>
        <v>3</v>
      </c>
      <c r="B14" s="24" t="str">
        <f>'Backup2-DO NOT PRINT'!B6</f>
        <v>Black Hills Corp</v>
      </c>
      <c r="C14" s="119">
        <f>'Backup2-DO NOT PRINT'!N6</f>
        <v>27.593333333333334</v>
      </c>
      <c r="D14" s="228">
        <f>IF(OR('Backup2-DO NOT PRINT'!D6="c",'Backup2-DO NOT PRINT'!D6="e"),AVERAGE('Backup2-DO NOT PRINT'!G6,'Backup2-DO NOT PRINT'!H6),AVERAGE('Backup2-DO NOT PRINT'!H6,'Backup2-DO NOT PRINT'!H6+'Page 4'!E14))</f>
        <v>1.46</v>
      </c>
      <c r="E14" s="26">
        <f t="shared" si="2"/>
        <v>0.052911331239429815</v>
      </c>
      <c r="F14" s="142">
        <f>IF('Backup2-DO NOT PRINT'!J6&lt;0,"NA",'Backup2-DO NOT PRINT'!J6)</f>
        <v>0.085</v>
      </c>
      <c r="G14" s="207">
        <f>'Backup2-DO NOT PRINT'!K6</f>
        <v>0.06</v>
      </c>
      <c r="H14" s="207">
        <f>'Backup2-DO NOT PRINT'!L6</f>
        <v>0.06</v>
      </c>
      <c r="I14" s="29">
        <f t="shared" si="3"/>
        <v>0.06833333333333334</v>
      </c>
      <c r="J14" s="30">
        <f t="shared" si="4"/>
        <v>0.12124466457276316</v>
      </c>
    </row>
    <row r="15" spans="1:10" ht="15">
      <c r="A15" s="23">
        <f t="shared" si="1"/>
        <v>4</v>
      </c>
      <c r="B15" s="24" t="str">
        <f>'Backup2-DO NOT PRINT'!B7</f>
        <v>Con. Edison</v>
      </c>
      <c r="C15" s="119">
        <f>'Backup2-DO NOT PRINT'!N7</f>
        <v>43.915</v>
      </c>
      <c r="D15" s="228">
        <f>IF(OR('Backup2-DO NOT PRINT'!D7="c",'Backup2-DO NOT PRINT'!D7="e"),AVERAGE('Backup2-DO NOT PRINT'!G7,'Backup2-DO NOT PRINT'!H7),AVERAGE('Backup2-DO NOT PRINT'!H7,'Backup2-DO NOT PRINT'!H7+'Page 4'!E15))</f>
        <v>2.3899999999999997</v>
      </c>
      <c r="E15" s="26">
        <f t="shared" si="2"/>
        <v>0.054423317772970506</v>
      </c>
      <c r="F15" s="142">
        <f>IF('Backup2-DO NOT PRINT'!J7&lt;0,"NA",'Backup2-DO NOT PRINT'!J7)</f>
        <v>0.025</v>
      </c>
      <c r="G15" s="207">
        <f>'Backup2-DO NOT PRINT'!K7</f>
        <v>0.03</v>
      </c>
      <c r="H15" s="207">
        <f>'Backup2-DO NOT PRINT'!L7</f>
        <v>0.0325</v>
      </c>
      <c r="I15" s="29">
        <f t="shared" si="3"/>
        <v>0.029166666666666664</v>
      </c>
      <c r="J15" s="30">
        <f t="shared" si="4"/>
        <v>0.08358998443963717</v>
      </c>
    </row>
    <row r="16" spans="1:10" ht="15">
      <c r="A16" s="23">
        <f t="shared" si="1"/>
        <v>5</v>
      </c>
      <c r="B16" s="24" t="str">
        <f>'Backup2-DO NOT PRINT'!B8</f>
        <v>DPL Inc.</v>
      </c>
      <c r="C16" s="119">
        <f>'Backup2-DO NOT PRINT'!N8</f>
        <v>27.231666666666666</v>
      </c>
      <c r="D16" s="228">
        <f>IF(OR('Backup2-DO NOT PRINT'!D8="c",'Backup2-DO NOT PRINT'!D8="e"),AVERAGE('Backup2-DO NOT PRINT'!G8,'Backup2-DO NOT PRINT'!H8),AVERAGE('Backup2-DO NOT PRINT'!H8,'Backup2-DO NOT PRINT'!H8+'Page 4'!E16))</f>
        <v>1.245</v>
      </c>
      <c r="E16" s="26">
        <f t="shared" si="2"/>
        <v>0.04571883224187527</v>
      </c>
      <c r="F16" s="142">
        <f>IF('Backup2-DO NOT PRINT'!J8&lt;0,"NA",'Backup2-DO NOT PRINT'!J8)</f>
        <v>0.065</v>
      </c>
      <c r="G16" s="207">
        <f>'Backup2-DO NOT PRINT'!K8</f>
        <v>0.05</v>
      </c>
      <c r="H16" s="207">
        <f>'Backup2-DO NOT PRINT'!L8</f>
        <v>0.0447</v>
      </c>
      <c r="I16" s="29">
        <f t="shared" si="3"/>
        <v>0.053233333333333334</v>
      </c>
      <c r="J16" s="30">
        <f t="shared" si="4"/>
        <v>0.09895216557520861</v>
      </c>
    </row>
    <row r="17" spans="1:10" ht="15">
      <c r="A17" s="23">
        <f t="shared" si="1"/>
        <v>6</v>
      </c>
      <c r="B17" s="24" t="str">
        <f>'Backup2-DO NOT PRINT'!B9</f>
        <v>DTE Energy Co.</v>
      </c>
      <c r="C17" s="119">
        <f>'Backup2-DO NOT PRINT'!N9</f>
        <v>43.69333333333333</v>
      </c>
      <c r="D17" s="228">
        <f>IF(OR('Backup2-DO NOT PRINT'!D9="c",'Backup2-DO NOT PRINT'!D9="e"),AVERAGE('Backup2-DO NOT PRINT'!G9,'Backup2-DO NOT PRINT'!H9),AVERAGE('Backup2-DO NOT PRINT'!H9,'Backup2-DO NOT PRINT'!H9+'Page 4'!E17))</f>
        <v>2.18</v>
      </c>
      <c r="E17" s="26">
        <f t="shared" si="2"/>
        <v>0.04989319499542265</v>
      </c>
      <c r="F17" s="142">
        <f>IF('Backup2-DO NOT PRINT'!J9&lt;0,"NA",'Backup2-DO NOT PRINT'!J9)</f>
        <v>0.07</v>
      </c>
      <c r="G17" s="207">
        <f>'Backup2-DO NOT PRINT'!K9</f>
        <v>0.05</v>
      </c>
      <c r="H17" s="207">
        <f>'Backup2-DO NOT PRINT'!L9</f>
        <v>0.05</v>
      </c>
      <c r="I17" s="29">
        <f t="shared" si="3"/>
        <v>0.05666666666666667</v>
      </c>
      <c r="J17" s="30">
        <f t="shared" si="4"/>
        <v>0.10655986166208932</v>
      </c>
    </row>
    <row r="18" spans="1:10" ht="15">
      <c r="A18" s="23">
        <f t="shared" si="1"/>
        <v>7</v>
      </c>
      <c r="B18" s="24" t="str">
        <f>'Backup2-DO NOT PRINT'!B10</f>
        <v>Duke Energy</v>
      </c>
      <c r="C18" s="119">
        <f>'Backup2-DO NOT PRINT'!N10</f>
        <v>16.606666666666666</v>
      </c>
      <c r="D18" s="228">
        <f>IF(OR('Backup2-DO NOT PRINT'!D10="c",'Backup2-DO NOT PRINT'!D10="e"),AVERAGE('Backup2-DO NOT PRINT'!G10,'Backup2-DO NOT PRINT'!H10),AVERAGE('Backup2-DO NOT PRINT'!H10,'Backup2-DO NOT PRINT'!H10+'Page 4'!E18))</f>
        <v>0.98</v>
      </c>
      <c r="E18" s="26">
        <f t="shared" si="2"/>
        <v>0.059012444801284626</v>
      </c>
      <c r="F18" s="142">
        <f>IF('Backup2-DO NOT PRINT'!J10&lt;0,"NA",'Backup2-DO NOT PRINT'!J10)</f>
        <v>0.055</v>
      </c>
      <c r="G18" s="207">
        <f>'Backup2-DO NOT PRINT'!K10</f>
        <v>0.044</v>
      </c>
      <c r="H18" s="207">
        <f>'Backup2-DO NOT PRINT'!L10</f>
        <v>0.0433</v>
      </c>
      <c r="I18" s="29">
        <f t="shared" si="3"/>
        <v>0.047433333333333334</v>
      </c>
      <c r="J18" s="30">
        <f t="shared" si="4"/>
        <v>0.10644577813461796</v>
      </c>
    </row>
    <row r="19" spans="1:10" ht="15">
      <c r="A19" s="23">
        <f t="shared" si="1"/>
        <v>8</v>
      </c>
      <c r="B19" s="24" t="str">
        <f>'Backup2-DO NOT PRINT'!B11</f>
        <v>Edison Internat.</v>
      </c>
      <c r="C19" s="119">
        <f>'Backup2-DO NOT PRINT'!N11</f>
        <v>33.88</v>
      </c>
      <c r="D19" s="228">
        <f>IF(OR('Backup2-DO NOT PRINT'!D11="c",'Backup2-DO NOT PRINT'!D11="e"),AVERAGE('Backup2-DO NOT PRINT'!G11,'Backup2-DO NOT PRINT'!H11),AVERAGE('Backup2-DO NOT PRINT'!H11,'Backup2-DO NOT PRINT'!H11+'Page 4'!E19))</f>
        <v>1.3166666666666667</v>
      </c>
      <c r="E19" s="26">
        <f t="shared" si="2"/>
        <v>0.03886265249901613</v>
      </c>
      <c r="F19" s="142">
        <f>IF('Backup2-DO NOT PRINT'!J11&lt;0,"NA",'Backup2-DO NOT PRINT'!J11)</f>
        <v>0.035</v>
      </c>
      <c r="G19" s="207">
        <f>'Backup2-DO NOT PRINT'!K11</f>
        <v>0.05</v>
      </c>
      <c r="H19" s="207">
        <f>'Backup2-DO NOT PRINT'!L11</f>
        <v>0.0203</v>
      </c>
      <c r="I19" s="29">
        <f t="shared" si="3"/>
        <v>0.0351</v>
      </c>
      <c r="J19" s="30">
        <f t="shared" si="4"/>
        <v>0.07396265249901612</v>
      </c>
    </row>
    <row r="20" spans="1:10" ht="15">
      <c r="A20" s="23">
        <f t="shared" si="1"/>
        <v>9</v>
      </c>
      <c r="B20" s="24" t="str">
        <f>'Backup2-DO NOT PRINT'!B12</f>
        <v>Entergy Corp.</v>
      </c>
      <c r="C20" s="119">
        <f>'Backup2-DO NOT PRINT'!N12</f>
        <v>78.80499999999999</v>
      </c>
      <c r="D20" s="228">
        <f>IF(OR('Backup2-DO NOT PRINT'!D12="c",'Backup2-DO NOT PRINT'!D12="e"),AVERAGE('Backup2-DO NOT PRINT'!G12,'Backup2-DO NOT PRINT'!H12),AVERAGE('Backup2-DO NOT PRINT'!H12,'Backup2-DO NOT PRINT'!H12+'Page 4'!E20))</f>
        <v>3</v>
      </c>
      <c r="E20" s="26">
        <f t="shared" si="2"/>
        <v>0.03806865046634097</v>
      </c>
      <c r="F20" s="142">
        <f>IF('Backup2-DO NOT PRINT'!J12&lt;0,"NA",'Backup2-DO NOT PRINT'!J12)</f>
        <v>0.05</v>
      </c>
      <c r="G20" s="207">
        <f>'Backup2-DO NOT PRINT'!K12</f>
        <v>0.04</v>
      </c>
      <c r="H20" s="207">
        <f>'Backup2-DO NOT PRINT'!L12</f>
        <v>0.0653</v>
      </c>
      <c r="I20" s="29">
        <f t="shared" si="3"/>
        <v>0.05176666666666666</v>
      </c>
      <c r="J20" s="30">
        <f t="shared" si="4"/>
        <v>0.08983531713300763</v>
      </c>
    </row>
    <row r="21" spans="1:10" ht="15">
      <c r="A21" s="23">
        <f t="shared" si="1"/>
        <v>10</v>
      </c>
      <c r="B21" s="24" t="str">
        <f>'Backup2-DO NOT PRINT'!B13</f>
        <v>FPL Group, Inc.</v>
      </c>
      <c r="C21" s="119">
        <f>'Backup2-DO NOT PRINT'!N13</f>
        <v>48.62166666666667</v>
      </c>
      <c r="D21" s="228">
        <f>IF(OR('Backup2-DO NOT PRINT'!D13="c",'Backup2-DO NOT PRINT'!D13="e"),AVERAGE('Backup2-DO NOT PRINT'!G13,'Backup2-DO NOT PRINT'!H13),AVERAGE('Backup2-DO NOT PRINT'!H13,'Backup2-DO NOT PRINT'!H13+'Page 4'!E21))</f>
        <v>2</v>
      </c>
      <c r="E21" s="26">
        <f t="shared" si="2"/>
        <v>0.04113392520481267</v>
      </c>
      <c r="F21" s="142">
        <f>IF('Backup2-DO NOT PRINT'!J13&lt;0,"NA",'Backup2-DO NOT PRINT'!J13)</f>
        <v>0.07</v>
      </c>
      <c r="G21" s="207">
        <f>'Backup2-DO NOT PRINT'!K13</f>
        <v>0.071</v>
      </c>
      <c r="H21" s="207">
        <f>'Backup2-DO NOT PRINT'!L13</f>
        <v>0.0732</v>
      </c>
      <c r="I21" s="29">
        <f t="shared" si="3"/>
        <v>0.0714</v>
      </c>
      <c r="J21" s="30">
        <f t="shared" si="4"/>
        <v>0.11253392520481267</v>
      </c>
    </row>
    <row r="22" spans="1:10" ht="15">
      <c r="A22" s="23">
        <f t="shared" si="1"/>
        <v>11</v>
      </c>
      <c r="B22" s="24" t="str">
        <f>'Backup2-DO NOT PRINT'!B14</f>
        <v>IDACORP</v>
      </c>
      <c r="C22" s="119">
        <f>'Backup2-DO NOT PRINT'!N14</f>
        <v>32.906666666666666</v>
      </c>
      <c r="D22" s="228">
        <f>IF(OR('Backup2-DO NOT PRINT'!D14="c",'Backup2-DO NOT PRINT'!D14="e"),AVERAGE('Backup2-DO NOT PRINT'!G14,'Backup2-DO NOT PRINT'!H14),AVERAGE('Backup2-DO NOT PRINT'!H14,'Backup2-DO NOT PRINT'!H14+'Page 4'!E22))</f>
        <v>1.2333333333333334</v>
      </c>
      <c r="E22" s="26">
        <f t="shared" si="2"/>
        <v>0.03747974068071313</v>
      </c>
      <c r="F22" s="142">
        <f>IF('Backup2-DO NOT PRINT'!J14&lt;0,"NA",'Backup2-DO NOT PRINT'!J14)</f>
        <v>0.045</v>
      </c>
      <c r="G22" s="207">
        <f>'Backup2-DO NOT PRINT'!K14</f>
        <v>0.05</v>
      </c>
      <c r="H22" s="207">
        <f>'Backup2-DO NOT PRINT'!L14</f>
        <v>0.05</v>
      </c>
      <c r="I22" s="29">
        <f t="shared" si="3"/>
        <v>0.04833333333333334</v>
      </c>
      <c r="J22" s="30">
        <f t="shared" si="4"/>
        <v>0.08581307401404648</v>
      </c>
    </row>
    <row r="23" spans="1:10" ht="15">
      <c r="A23" s="23">
        <f t="shared" si="1"/>
        <v>12</v>
      </c>
      <c r="B23" s="24" t="str">
        <f>'Backup2-DO NOT PRINT'!B15</f>
        <v>Northeast Utilities</v>
      </c>
      <c r="C23" s="119">
        <f>'Backup2-DO NOT PRINT'!N15</f>
        <v>26.15833333333333</v>
      </c>
      <c r="D23" s="228">
        <f>IF(OR('Backup2-DO NOT PRINT'!D15="c",'Backup2-DO NOT PRINT'!D15="e"),AVERAGE('Backup2-DO NOT PRINT'!G15,'Backup2-DO NOT PRINT'!H15),AVERAGE('Backup2-DO NOT PRINT'!H15,'Backup2-DO NOT PRINT'!H15+'Page 4'!E23))</f>
        <v>1.065</v>
      </c>
      <c r="E23" s="26">
        <f t="shared" si="2"/>
        <v>0.040713603058298825</v>
      </c>
      <c r="F23" s="142">
        <f>IF('Backup2-DO NOT PRINT'!J15&lt;0,"NA",'Backup2-DO NOT PRINT'!J15)</f>
        <v>0.07</v>
      </c>
      <c r="G23" s="207">
        <f>'Backup2-DO NOT PRINT'!K15</f>
        <v>0.079</v>
      </c>
      <c r="H23" s="207">
        <f>'Backup2-DO NOT PRINT'!L15</f>
        <v>0.0781</v>
      </c>
      <c r="I23" s="29">
        <f t="shared" si="3"/>
        <v>0.0757</v>
      </c>
      <c r="J23" s="30">
        <f t="shared" si="4"/>
        <v>0.11641360305829883</v>
      </c>
    </row>
    <row r="24" spans="1:10" ht="15">
      <c r="A24" s="23">
        <f t="shared" si="1"/>
        <v>13</v>
      </c>
      <c r="B24" s="24" t="str">
        <f>'Backup2-DO NOT PRINT'!B16</f>
        <v>NSTAR</v>
      </c>
      <c r="C24" s="119">
        <f>'Backup2-DO NOT PRINT'!N16</f>
        <v>34.708333333333336</v>
      </c>
      <c r="D24" s="228">
        <f>IF(OR('Backup2-DO NOT PRINT'!D16="c",'Backup2-DO NOT PRINT'!D16="e"),AVERAGE('Backup2-DO NOT PRINT'!G16,'Backup2-DO NOT PRINT'!H16),AVERAGE('Backup2-DO NOT PRINT'!H16,'Backup2-DO NOT PRINT'!H16+'Page 4'!E24))</f>
        <v>1.68</v>
      </c>
      <c r="E24" s="26">
        <f t="shared" si="2"/>
        <v>0.04840336134453781</v>
      </c>
      <c r="F24" s="142">
        <f>IF('Backup2-DO NOT PRINT'!J16&lt;0,"NA",'Backup2-DO NOT PRINT'!J16)</f>
        <v>0.055</v>
      </c>
      <c r="G24" s="207">
        <f>'Backup2-DO NOT PRINT'!K16</f>
        <v>0.06</v>
      </c>
      <c r="H24" s="207">
        <f>'Backup2-DO NOT PRINT'!L16</f>
        <v>0.0573</v>
      </c>
      <c r="I24" s="29">
        <f t="shared" si="3"/>
        <v>0.05743333333333333</v>
      </c>
      <c r="J24" s="30">
        <f t="shared" si="4"/>
        <v>0.10583669467787113</v>
      </c>
    </row>
    <row r="25" spans="1:10" ht="15">
      <c r="A25" s="23">
        <f t="shared" si="1"/>
        <v>14</v>
      </c>
      <c r="B25" s="24" t="str">
        <f>'Backup2-DO NOT PRINT'!B17</f>
        <v>PG&amp;E Corp.</v>
      </c>
      <c r="C25" s="119">
        <f>'Backup2-DO NOT PRINT'!N17</f>
        <v>42.84166666666667</v>
      </c>
      <c r="D25" s="228">
        <f>IF(OR('Backup2-DO NOT PRINT'!D17="c",'Backup2-DO NOT PRINT'!D17="e"),AVERAGE('Backup2-DO NOT PRINT'!G17,'Backup2-DO NOT PRINT'!H17),AVERAGE('Backup2-DO NOT PRINT'!H17,'Backup2-DO NOT PRINT'!H17+'Page 4'!E25))</f>
        <v>1.8666666666666667</v>
      </c>
      <c r="E25" s="26">
        <f t="shared" si="2"/>
        <v>0.04357128963236724</v>
      </c>
      <c r="F25" s="142">
        <f>IF('Backup2-DO NOT PRINT'!J17&lt;0,"NA",'Backup2-DO NOT PRINT'!J17)</f>
        <v>0.065</v>
      </c>
      <c r="G25" s="207">
        <f>'Backup2-DO NOT PRINT'!K17</f>
        <v>0.077</v>
      </c>
      <c r="H25" s="207">
        <f>'Backup2-DO NOT PRINT'!L17</f>
        <v>0.0716</v>
      </c>
      <c r="I25" s="29">
        <f t="shared" si="3"/>
        <v>0.0712</v>
      </c>
      <c r="J25" s="30">
        <f t="shared" si="4"/>
        <v>0.11477128963236724</v>
      </c>
    </row>
    <row r="26" spans="1:10" ht="15">
      <c r="A26" s="23">
        <f t="shared" si="1"/>
        <v>15</v>
      </c>
      <c r="B26" s="24" t="str">
        <f>'Backup2-DO NOT PRINT'!B18</f>
        <v>Portland General</v>
      </c>
      <c r="C26" s="119">
        <f>'Backup2-DO NOT PRINT'!N18</f>
        <v>19.20333333333333</v>
      </c>
      <c r="D26" s="228">
        <f>IF(OR('Backup2-DO NOT PRINT'!D18="c",'Backup2-DO NOT PRINT'!D18="e"),AVERAGE('Backup2-DO NOT PRINT'!G18,'Backup2-DO NOT PRINT'!H18),AVERAGE('Backup2-DO NOT PRINT'!H18,'Backup2-DO NOT PRINT'!H18+'Page 4'!E26))</f>
        <v>1.0750000000000002</v>
      </c>
      <c r="E26" s="26">
        <f t="shared" si="2"/>
        <v>0.05597986460683911</v>
      </c>
      <c r="F26" s="142">
        <f>IF('Backup2-DO NOT PRINT'!J18&lt;0,"NA",'Backup2-DO NOT PRINT'!J18)</f>
        <v>0.035</v>
      </c>
      <c r="G26" s="207">
        <f>'Backup2-DO NOT PRINT'!K18</f>
        <v>0.058</v>
      </c>
      <c r="H26" s="207">
        <f>'Backup2-DO NOT PRINT'!L18</f>
        <v>0.06</v>
      </c>
      <c r="I26" s="29">
        <f t="shared" si="3"/>
        <v>0.051</v>
      </c>
      <c r="J26" s="30">
        <f t="shared" si="4"/>
        <v>0.10697986460683911</v>
      </c>
    </row>
    <row r="27" spans="1:10" ht="15">
      <c r="A27" s="23">
        <f t="shared" si="1"/>
        <v>16</v>
      </c>
      <c r="B27" s="24" t="str">
        <f>'Backup2-DO NOT PRINT'!B19</f>
        <v>Progress Energy</v>
      </c>
      <c r="C27" s="119">
        <f>'Backup2-DO NOT PRINT'!N19</f>
        <v>39.13</v>
      </c>
      <c r="D27" s="228">
        <f>IF(OR('Backup2-DO NOT PRINT'!D19="c",'Backup2-DO NOT PRINT'!D19="e"),AVERAGE('Backup2-DO NOT PRINT'!G19,'Backup2-DO NOT PRINT'!H19),AVERAGE('Backup2-DO NOT PRINT'!H19,'Backup2-DO NOT PRINT'!H19+'Page 4'!E27))</f>
        <v>2.51</v>
      </c>
      <c r="E27" s="26">
        <f t="shared" si="2"/>
        <v>0.06414515716841297</v>
      </c>
      <c r="F27" s="142">
        <f>IF('Backup2-DO NOT PRINT'!J19&lt;0,"NA",'Backup2-DO NOT PRINT'!J19)</f>
        <v>0.045</v>
      </c>
      <c r="G27" s="207">
        <f>'Backup2-DO NOT PRINT'!K19</f>
        <v>0.04</v>
      </c>
      <c r="H27" s="207">
        <f>'Backup2-DO NOT PRINT'!L19</f>
        <v>0.0372</v>
      </c>
      <c r="I27" s="29">
        <f t="shared" si="3"/>
        <v>0.04073333333333333</v>
      </c>
      <c r="J27" s="30">
        <f t="shared" si="4"/>
        <v>0.1048784905017463</v>
      </c>
    </row>
    <row r="28" spans="1:10" ht="15">
      <c r="A28" s="23">
        <f t="shared" si="1"/>
        <v>17</v>
      </c>
      <c r="B28" s="24" t="str">
        <f>'Backup2-DO NOT PRINT'!B20</f>
        <v>SCANA Corp.</v>
      </c>
      <c r="C28" s="119">
        <f>'Backup2-DO NOT PRINT'!N20</f>
        <v>36.48666666666666</v>
      </c>
      <c r="D28" s="228">
        <f>IF(OR('Backup2-DO NOT PRINT'!D20="c",'Backup2-DO NOT PRINT'!D20="e"),AVERAGE('Backup2-DO NOT PRINT'!G20,'Backup2-DO NOT PRINT'!H20),AVERAGE('Backup2-DO NOT PRINT'!H20,'Backup2-DO NOT PRINT'!H20+'Page 4'!E28))</f>
        <v>1.91</v>
      </c>
      <c r="E28" s="26">
        <f t="shared" si="2"/>
        <v>0.05234788964005117</v>
      </c>
      <c r="F28" s="142">
        <f>IF('Backup2-DO NOT PRINT'!J20&lt;0,"NA",'Backup2-DO NOT PRINT'!J20)</f>
        <v>0.035</v>
      </c>
      <c r="G28" s="207">
        <f>'Backup2-DO NOT PRINT'!K20</f>
        <v>0.053</v>
      </c>
      <c r="H28" s="207">
        <f>'Backup2-DO NOT PRINT'!L20</f>
        <v>0.0532</v>
      </c>
      <c r="I28" s="29">
        <f t="shared" si="3"/>
        <v>0.047066666666666666</v>
      </c>
      <c r="J28" s="30">
        <f t="shared" si="4"/>
        <v>0.09941455630671783</v>
      </c>
    </row>
    <row r="29" spans="1:10" ht="15">
      <c r="A29" s="23">
        <f t="shared" si="1"/>
        <v>18</v>
      </c>
      <c r="B29" s="24" t="str">
        <f>'Backup2-DO NOT PRINT'!B21</f>
        <v>Sempra Energy</v>
      </c>
      <c r="C29" s="119">
        <f>'Backup2-DO NOT PRINT'!N21</f>
        <v>51.00666666666667</v>
      </c>
      <c r="D29" s="228">
        <f>IF(OR('Backup2-DO NOT PRINT'!D21="c",'Backup2-DO NOT PRINT'!D21="e"),AVERAGE('Backup2-DO NOT PRINT'!G21,'Backup2-DO NOT PRINT'!H21),AVERAGE('Backup2-DO NOT PRINT'!H21,'Backup2-DO NOT PRINT'!H21+'Page 4'!E29))</f>
        <v>1.7833333333333332</v>
      </c>
      <c r="E29" s="26">
        <f t="shared" si="2"/>
        <v>0.03496274996732453</v>
      </c>
      <c r="F29" s="142">
        <f>IF('Backup2-DO NOT PRINT'!J21&lt;0,"NA",'Backup2-DO NOT PRINT'!J21)</f>
        <v>0.055</v>
      </c>
      <c r="G29" s="207">
        <f>'Backup2-DO NOT PRINT'!K21</f>
        <v>0.07</v>
      </c>
      <c r="H29" s="207">
        <f>'Backup2-DO NOT PRINT'!L21</f>
        <v>0.07</v>
      </c>
      <c r="I29" s="29">
        <f t="shared" si="3"/>
        <v>0.065</v>
      </c>
      <c r="J29" s="30">
        <f t="shared" si="4"/>
        <v>0.09996274996732453</v>
      </c>
    </row>
    <row r="30" spans="1:10" ht="15">
      <c r="A30" s="23">
        <f t="shared" si="1"/>
        <v>19</v>
      </c>
      <c r="B30" s="24" t="str">
        <f>'Backup2-DO NOT PRINT'!B22</f>
        <v>Southern Co.</v>
      </c>
      <c r="C30" s="119">
        <f>'Backup2-DO NOT PRINT'!N22</f>
        <v>32.375</v>
      </c>
      <c r="D30" s="228">
        <f>IF(OR('Backup2-DO NOT PRINT'!D22="c",'Backup2-DO NOT PRINT'!D22="e"),AVERAGE('Backup2-DO NOT PRINT'!G22,'Backup2-DO NOT PRINT'!H22),AVERAGE('Backup2-DO NOT PRINT'!H22,'Backup2-DO NOT PRINT'!H22+'Page 4'!E30))</f>
        <v>1.82</v>
      </c>
      <c r="E30" s="26">
        <f t="shared" si="2"/>
        <v>0.05621621621621622</v>
      </c>
      <c r="F30" s="142">
        <f>IF('Backup2-DO NOT PRINT'!J22&lt;0,"NA",'Backup2-DO NOT PRINT'!J22)</f>
        <v>0.045</v>
      </c>
      <c r="G30" s="207">
        <f>'Backup2-DO NOT PRINT'!K22</f>
        <v>0.071</v>
      </c>
      <c r="H30" s="207">
        <f>'Backup2-DO NOT PRINT'!L22</f>
        <v>0.0477</v>
      </c>
      <c r="I30" s="29">
        <f t="shared" si="3"/>
        <v>0.05456666666666666</v>
      </c>
      <c r="J30" s="30">
        <f t="shared" si="4"/>
        <v>0.11078288288288288</v>
      </c>
    </row>
    <row r="31" spans="1:10" ht="15">
      <c r="A31" s="23">
        <f t="shared" si="1"/>
        <v>20</v>
      </c>
      <c r="B31" s="24" t="str">
        <f>'Backup2-DO NOT PRINT'!B23</f>
        <v>Vectren Corp.</v>
      </c>
      <c r="C31" s="119">
        <f>'Backup2-DO NOT PRINT'!N23</f>
        <v>23.708333333333332</v>
      </c>
      <c r="D31" s="228">
        <f>IF(OR('Backup2-DO NOT PRINT'!D23="c",'Backup2-DO NOT PRINT'!D23="e"),AVERAGE('Backup2-DO NOT PRINT'!G23,'Backup2-DO NOT PRINT'!H23),AVERAGE('Backup2-DO NOT PRINT'!H23,'Backup2-DO NOT PRINT'!H23+'Page 4'!E31))</f>
        <v>1.38</v>
      </c>
      <c r="E31" s="26">
        <f>D31/C31</f>
        <v>0.05820738137082601</v>
      </c>
      <c r="F31" s="142">
        <f>IF('Backup2-DO NOT PRINT'!J23&lt;0,"NA",'Backup2-DO NOT PRINT'!J23)</f>
        <v>0.045</v>
      </c>
      <c r="G31" s="207">
        <f>'Backup2-DO NOT PRINT'!K23</f>
        <v>0.058</v>
      </c>
      <c r="H31" s="207">
        <f>'Backup2-DO NOT PRINT'!L23</f>
        <v>0.05</v>
      </c>
      <c r="I31" s="29">
        <f>AVERAGE(F31:H31)</f>
        <v>0.05100000000000001</v>
      </c>
      <c r="J31" s="30">
        <f>E31+I31</f>
        <v>0.10920738137082603</v>
      </c>
    </row>
    <row r="32" spans="1:10" ht="15">
      <c r="A32" s="23">
        <f t="shared" si="1"/>
        <v>21</v>
      </c>
      <c r="B32" s="24" t="str">
        <f>'Backup2-DO NOT PRINT'!B24</f>
        <v>Wisconsin Energy</v>
      </c>
      <c r="C32" s="119">
        <f>'Backup2-DO NOT PRINT'!N24</f>
        <v>49.34166666666667</v>
      </c>
      <c r="D32" s="228">
        <f>IF(OR('Backup2-DO NOT PRINT'!D24="c",'Backup2-DO NOT PRINT'!D24="e"),AVERAGE('Backup2-DO NOT PRINT'!G24,'Backup2-DO NOT PRINT'!H24),AVERAGE('Backup2-DO NOT PRINT'!H24,'Backup2-DO NOT PRINT'!H24+'Page 4'!E32))</f>
        <v>1.7000000000000002</v>
      </c>
      <c r="E32" s="26">
        <f>D32/C32</f>
        <v>0.03445363958790745</v>
      </c>
      <c r="F32" s="142">
        <f>IF('Backup2-DO NOT PRINT'!J24&lt;0,"NA",'Backup2-DO NOT PRINT'!J24)</f>
        <v>0.08</v>
      </c>
      <c r="G32" s="207">
        <f>'Backup2-DO NOT PRINT'!K24</f>
        <v>0.087</v>
      </c>
      <c r="H32" s="207">
        <f>'Backup2-DO NOT PRINT'!L24</f>
        <v>0.0987</v>
      </c>
      <c r="I32" s="29">
        <f>AVERAGE(F32:H32)</f>
        <v>0.08856666666666667</v>
      </c>
      <c r="J32" s="30">
        <f>E32+I32</f>
        <v>0.12302030625457412</v>
      </c>
    </row>
    <row r="33" spans="1:10" ht="15">
      <c r="A33" s="23">
        <f t="shared" si="1"/>
        <v>22</v>
      </c>
      <c r="B33" s="24" t="str">
        <f>'Backup2-DO NOT PRINT'!B25</f>
        <v>Xcel Energy Inc.</v>
      </c>
      <c r="C33" s="119">
        <f>'Backup2-DO NOT PRINT'!N25</f>
        <v>20.956666666666667</v>
      </c>
      <c r="D33" s="228">
        <f>IF(OR('Backup2-DO NOT PRINT'!D25="c",'Backup2-DO NOT PRINT'!D25="e"),AVERAGE('Backup2-DO NOT PRINT'!G25,'Backup2-DO NOT PRINT'!H25),AVERAGE('Backup2-DO NOT PRINT'!H25,'Backup2-DO NOT PRINT'!H25+'Page 4'!E33))</f>
        <v>1.0166666666666666</v>
      </c>
      <c r="E33" s="26">
        <f>D33/C33</f>
        <v>0.04851280419914108</v>
      </c>
      <c r="F33" s="142">
        <f>IF('Backup2-DO NOT PRINT'!J25&lt;0,"NA",'Backup2-DO NOT PRINT'!J25)</f>
        <v>0.065</v>
      </c>
      <c r="G33" s="207">
        <f>'Backup2-DO NOT PRINT'!K25</f>
        <v>0.057</v>
      </c>
      <c r="H33" s="207">
        <f>'Backup2-DO NOT PRINT'!L25</f>
        <v>0.0618</v>
      </c>
      <c r="I33" s="29">
        <f>AVERAGE(F33:H33)</f>
        <v>0.061266666666666664</v>
      </c>
      <c r="J33" s="30">
        <f>E33+I33</f>
        <v>0.10977947086580775</v>
      </c>
    </row>
    <row r="34" spans="1:10" ht="15">
      <c r="A34" s="169"/>
      <c r="B34" s="18"/>
      <c r="C34" s="32"/>
      <c r="D34" s="25"/>
      <c r="E34" s="26"/>
      <c r="F34" s="29"/>
      <c r="G34" s="139"/>
      <c r="H34" s="26"/>
      <c r="I34" s="29"/>
      <c r="J34" s="30"/>
    </row>
    <row r="35" spans="1:11" ht="15">
      <c r="A35" s="8"/>
      <c r="B35" s="33" t="s">
        <v>1</v>
      </c>
      <c r="C35" s="162">
        <f aca="true" t="shared" si="5" ref="C35:J35">AVERAGE(C12:C34)</f>
        <v>36.05348484848485</v>
      </c>
      <c r="D35" s="163">
        <f t="shared" si="5"/>
        <v>1.6812121212121214</v>
      </c>
      <c r="E35" s="34">
        <f t="shared" si="5"/>
        <v>0.048203587601924676</v>
      </c>
      <c r="F35" s="164">
        <f t="shared" si="5"/>
        <v>0.0554761904761905</v>
      </c>
      <c r="G35" s="164">
        <f t="shared" si="5"/>
        <v>0.056</v>
      </c>
      <c r="H35" s="164">
        <f t="shared" si="5"/>
        <v>0.05610000000000002</v>
      </c>
      <c r="I35" s="34">
        <f t="shared" si="5"/>
        <v>0.055702272727272725</v>
      </c>
      <c r="J35" s="35">
        <f t="shared" si="5"/>
        <v>0.1039058603291974</v>
      </c>
      <c r="K35" s="177"/>
    </row>
    <row r="36" spans="1:11" ht="15.75" thickBot="1">
      <c r="A36" s="36"/>
      <c r="B36" s="37" t="s">
        <v>2</v>
      </c>
      <c r="C36" s="36"/>
      <c r="D36" s="21"/>
      <c r="E36" s="38">
        <f>MEDIAN(E12:E34)</f>
        <v>0.04920299959728186</v>
      </c>
      <c r="F36" s="38"/>
      <c r="G36" s="38"/>
      <c r="H36" s="38"/>
      <c r="I36" s="38"/>
      <c r="J36" s="157">
        <f>MEDIAN(J12:J34)</f>
        <v>0.10614123640624454</v>
      </c>
      <c r="K36" s="177"/>
    </row>
    <row r="37" spans="1:10" ht="15.75" thickTop="1">
      <c r="A37" s="6"/>
      <c r="B37" s="6"/>
      <c r="C37" s="6"/>
      <c r="D37" s="6"/>
      <c r="E37" s="6"/>
      <c r="F37" s="26"/>
      <c r="G37" s="26"/>
      <c r="H37" s="26"/>
      <c r="I37" s="6"/>
      <c r="J37" s="26"/>
    </row>
    <row r="38" spans="1:10" ht="15">
      <c r="A38" s="69"/>
      <c r="B38"/>
      <c r="C38" s="69"/>
      <c r="D38" s="6"/>
      <c r="E38" s="6"/>
      <c r="F38" s="18"/>
      <c r="G38" s="18"/>
      <c r="H38" s="18"/>
      <c r="I38" s="39"/>
      <c r="J38" s="18"/>
    </row>
    <row r="39" spans="1:10" ht="15">
      <c r="A39" s="69" t="str">
        <f>'Page 1'!A37</f>
        <v>Source:  Value Line Investment Survey, Electric Utility (East), Feb 26, 2010; (Central), Mar 26, 2010; (West), Feb 5, 2010.</v>
      </c>
      <c r="B39"/>
      <c r="C39" s="69"/>
      <c r="D39" s="6"/>
      <c r="E39" s="6"/>
      <c r="F39" s="18"/>
      <c r="G39" s="18"/>
      <c r="H39" s="18"/>
      <c r="I39" s="39"/>
      <c r="J39" s="18"/>
    </row>
    <row r="40" spans="1:10" ht="15">
      <c r="A40" s="69"/>
      <c r="B40"/>
      <c r="C40" s="69"/>
      <c r="D40" s="6"/>
      <c r="E40" s="6"/>
      <c r="F40" s="18"/>
      <c r="G40" s="18"/>
      <c r="H40" s="18"/>
      <c r="I40" s="39"/>
      <c r="J40" s="18"/>
    </row>
    <row r="41" spans="1:10" ht="15">
      <c r="A41" s="6" t="s">
        <v>219</v>
      </c>
      <c r="B41" s="6"/>
      <c r="C41" s="6"/>
      <c r="D41" s="6"/>
      <c r="E41" s="6"/>
      <c r="F41" s="18"/>
      <c r="G41" s="18"/>
      <c r="H41" s="18"/>
      <c r="I41" s="39"/>
      <c r="J41" s="18"/>
    </row>
    <row r="42" spans="1:10" ht="15">
      <c r="A42" s="6"/>
      <c r="B42" s="6"/>
      <c r="C42" s="6"/>
      <c r="D42" s="6"/>
      <c r="E42" s="6"/>
      <c r="F42" s="18"/>
      <c r="G42" s="18"/>
      <c r="H42" s="18"/>
      <c r="I42" s="39"/>
      <c r="J42" s="18"/>
    </row>
    <row r="43" ht="15">
      <c r="A43" s="69"/>
    </row>
  </sheetData>
  <sheetProtection/>
  <mergeCells count="3">
    <mergeCell ref="A2:J2"/>
    <mergeCell ref="A3:J3"/>
    <mergeCell ref="A1:J1"/>
  </mergeCells>
  <printOptions horizontalCentered="1"/>
  <pageMargins left="0.5" right="0.75" top="1" bottom="0.5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K43"/>
  <sheetViews>
    <sheetView showGridLines="0" defaultGridColor="0" view="pageLayout" zoomScaleNormal="75" colorId="22" workbookViewId="0" topLeftCell="A1">
      <selection activeCell="A1" sqref="A1:G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6" width="7.77734375" style="1" customWidth="1"/>
    <col min="7" max="7" width="11.6640625" style="1" customWidth="1"/>
    <col min="8" max="16384" width="9.77734375" style="1" customWidth="1"/>
  </cols>
  <sheetData>
    <row r="1" spans="1:7" ht="20.25">
      <c r="A1" s="232" t="str">
        <f>'Page 1'!A1:E1</f>
        <v>PacifiCorp</v>
      </c>
      <c r="B1" s="232"/>
      <c r="C1" s="232"/>
      <c r="D1" s="232"/>
      <c r="E1" s="232"/>
      <c r="F1" s="232"/>
      <c r="G1" s="232"/>
    </row>
    <row r="2" spans="1:7" ht="18">
      <c r="A2" s="233" t="str">
        <f>'Page 1'!D6&amp;" "&amp;'Page 1'!D7</f>
        <v>Constant Growth DCF Model</v>
      </c>
      <c r="B2" s="233"/>
      <c r="C2" s="233"/>
      <c r="D2" s="233"/>
      <c r="E2" s="233"/>
      <c r="F2" s="233"/>
      <c r="G2" s="233"/>
    </row>
    <row r="3" spans="1:7" ht="18">
      <c r="A3" s="233" t="str">
        <f>'Page 1'!D8</f>
        <v>Long-Term GDP Growth</v>
      </c>
      <c r="B3" s="233"/>
      <c r="C3" s="233"/>
      <c r="D3" s="233"/>
      <c r="E3" s="233"/>
      <c r="F3" s="233"/>
      <c r="G3" s="233"/>
    </row>
    <row r="4" spans="2:7" ht="18">
      <c r="B4" s="183"/>
      <c r="C4" s="183"/>
      <c r="D4" s="183"/>
      <c r="E4" s="183"/>
      <c r="F4" s="183"/>
      <c r="G4" s="183"/>
    </row>
    <row r="5" spans="1:7" ht="15">
      <c r="A5"/>
      <c r="B5" s="4"/>
      <c r="C5" s="4"/>
      <c r="D5" s="4"/>
      <c r="E5" s="4"/>
      <c r="F5" s="4"/>
      <c r="G5" s="4"/>
    </row>
    <row r="6" spans="1:7" s="87" customFormat="1" ht="15.75">
      <c r="A6" s="84"/>
      <c r="B6" s="85"/>
      <c r="C6" s="86">
        <v>-9</v>
      </c>
      <c r="D6" s="86">
        <f>C6-1</f>
        <v>-10</v>
      </c>
      <c r="E6" s="86">
        <f>D6-1</f>
        <v>-11</v>
      </c>
      <c r="F6" s="86">
        <f>E6-1</f>
        <v>-12</v>
      </c>
      <c r="G6" s="141">
        <f>F6-1</f>
        <v>-13</v>
      </c>
    </row>
    <row r="7" spans="1:7" ht="15.75">
      <c r="A7" s="8"/>
      <c r="B7" s="9"/>
      <c r="C7" s="10"/>
      <c r="D7" s="11"/>
      <c r="E7" s="11"/>
      <c r="F7" s="11"/>
      <c r="G7" s="131"/>
    </row>
    <row r="8" spans="1:7" ht="15.75">
      <c r="A8" s="12"/>
      <c r="B8" s="6"/>
      <c r="C8" s="12"/>
      <c r="D8" s="19" t="s">
        <v>5</v>
      </c>
      <c r="E8" s="6"/>
      <c r="F8" s="137"/>
      <c r="G8" s="133" t="s">
        <v>7</v>
      </c>
    </row>
    <row r="9" spans="1:7" ht="15">
      <c r="A9" s="12"/>
      <c r="B9" s="6"/>
      <c r="C9" s="73" t="s">
        <v>8</v>
      </c>
      <c r="D9" s="57" t="s">
        <v>9</v>
      </c>
      <c r="E9" s="75" t="s">
        <v>10</v>
      </c>
      <c r="F9" s="138" t="s">
        <v>208</v>
      </c>
      <c r="G9" s="134" t="s">
        <v>12</v>
      </c>
    </row>
    <row r="10" spans="1:7" ht="15.75" thickBot="1">
      <c r="A10" s="20"/>
      <c r="B10" s="21" t="s">
        <v>0</v>
      </c>
      <c r="C10" s="74" t="s">
        <v>13</v>
      </c>
      <c r="D10" s="22" t="s">
        <v>14</v>
      </c>
      <c r="E10" s="76" t="s">
        <v>15</v>
      </c>
      <c r="F10" s="22" t="s">
        <v>11</v>
      </c>
      <c r="G10" s="135" t="s">
        <v>270</v>
      </c>
    </row>
    <row r="11" spans="1:7" ht="15.75" thickTop="1">
      <c r="A11" s="12"/>
      <c r="B11" s="6"/>
      <c r="C11" s="12"/>
      <c r="D11" s="6"/>
      <c r="E11" s="6"/>
      <c r="F11" s="72"/>
      <c r="G11" s="132"/>
    </row>
    <row r="12" spans="1:7" ht="15">
      <c r="A12" s="23">
        <f>A11+1</f>
        <v>1</v>
      </c>
      <c r="B12" s="24" t="str">
        <f>'Backup2-DO NOT PRINT'!B4</f>
        <v>ALLETE</v>
      </c>
      <c r="C12" s="119">
        <f>'Page 2'!C12</f>
        <v>31.981666666666666</v>
      </c>
      <c r="D12" s="119">
        <f>'Page 2'!D12</f>
        <v>1.76</v>
      </c>
      <c r="E12" s="26">
        <f>D12/C12</f>
        <v>0.055031528479858254</v>
      </c>
      <c r="F12" s="139">
        <v>0.06</v>
      </c>
      <c r="G12" s="136">
        <f>E12+F12</f>
        <v>0.11503152847985826</v>
      </c>
    </row>
    <row r="13" spans="1:7" ht="15">
      <c r="A13" s="23">
        <f aca="true" t="shared" si="0" ref="A13:A33">A12+1</f>
        <v>2</v>
      </c>
      <c r="B13" s="24" t="str">
        <f>'Backup2-DO NOT PRINT'!B5</f>
        <v>Alliant Energy Co.</v>
      </c>
      <c r="C13" s="119">
        <f>'Page 2'!C13</f>
        <v>32.025</v>
      </c>
      <c r="D13" s="119">
        <f>'Page 2'!D13</f>
        <v>1.615</v>
      </c>
      <c r="E13" s="26">
        <f aca="true" t="shared" si="1" ref="E13:E30">D13/C13</f>
        <v>0.05042935206869633</v>
      </c>
      <c r="F13" s="139">
        <v>0.06</v>
      </c>
      <c r="G13" s="136">
        <f aca="true" t="shared" si="2" ref="G13:G30">E13+F13</f>
        <v>0.11042935206869633</v>
      </c>
    </row>
    <row r="14" spans="1:7" ht="15">
      <c r="A14" s="23">
        <f t="shared" si="0"/>
        <v>3</v>
      </c>
      <c r="B14" s="24" t="str">
        <f>'Backup2-DO NOT PRINT'!B6</f>
        <v>Black Hills Corp</v>
      </c>
      <c r="C14" s="119">
        <f>'Page 2'!C14</f>
        <v>27.593333333333334</v>
      </c>
      <c r="D14" s="119">
        <f>'Page 2'!D14</f>
        <v>1.46</v>
      </c>
      <c r="E14" s="26">
        <f t="shared" si="1"/>
        <v>0.052911331239429815</v>
      </c>
      <c r="F14" s="139">
        <v>0.06</v>
      </c>
      <c r="G14" s="136">
        <f t="shared" si="2"/>
        <v>0.11291133123942981</v>
      </c>
    </row>
    <row r="15" spans="1:7" ht="15">
      <c r="A15" s="23">
        <f t="shared" si="0"/>
        <v>4</v>
      </c>
      <c r="B15" s="24" t="str">
        <f>'Backup2-DO NOT PRINT'!B7</f>
        <v>Con. Edison</v>
      </c>
      <c r="C15" s="119">
        <f>'Page 2'!C15</f>
        <v>43.915</v>
      </c>
      <c r="D15" s="119">
        <f>'Page 2'!D15</f>
        <v>2.3899999999999997</v>
      </c>
      <c r="E15" s="26">
        <f t="shared" si="1"/>
        <v>0.054423317772970506</v>
      </c>
      <c r="F15" s="139">
        <v>0.06</v>
      </c>
      <c r="G15" s="136">
        <f t="shared" si="2"/>
        <v>0.1144233177729705</v>
      </c>
    </row>
    <row r="16" spans="1:7" ht="15">
      <c r="A16" s="23">
        <f t="shared" si="0"/>
        <v>5</v>
      </c>
      <c r="B16" s="24" t="str">
        <f>'Backup2-DO NOT PRINT'!B8</f>
        <v>DPL Inc.</v>
      </c>
      <c r="C16" s="119">
        <f>'Page 2'!C16</f>
        <v>27.231666666666666</v>
      </c>
      <c r="D16" s="119">
        <f>'Page 2'!D16</f>
        <v>1.245</v>
      </c>
      <c r="E16" s="26">
        <f t="shared" si="1"/>
        <v>0.04571883224187527</v>
      </c>
      <c r="F16" s="139">
        <v>0.06</v>
      </c>
      <c r="G16" s="136">
        <f t="shared" si="2"/>
        <v>0.10571883224187527</v>
      </c>
    </row>
    <row r="17" spans="1:7" ht="15">
      <c r="A17" s="23">
        <f t="shared" si="0"/>
        <v>6</v>
      </c>
      <c r="B17" s="24" t="str">
        <f>'Backup2-DO NOT PRINT'!B9</f>
        <v>DTE Energy Co.</v>
      </c>
      <c r="C17" s="119">
        <f>'Page 2'!C17</f>
        <v>43.69333333333333</v>
      </c>
      <c r="D17" s="119">
        <f>'Page 2'!D17</f>
        <v>2.18</v>
      </c>
      <c r="E17" s="26">
        <f t="shared" si="1"/>
        <v>0.04989319499542265</v>
      </c>
      <c r="F17" s="139">
        <v>0.06</v>
      </c>
      <c r="G17" s="136">
        <f t="shared" si="2"/>
        <v>0.10989319499542265</v>
      </c>
    </row>
    <row r="18" spans="1:7" ht="15">
      <c r="A18" s="23">
        <f t="shared" si="0"/>
        <v>7</v>
      </c>
      <c r="B18" s="24" t="str">
        <f>'Backup2-DO NOT PRINT'!B10</f>
        <v>Duke Energy</v>
      </c>
      <c r="C18" s="119">
        <f>'Page 2'!C18</f>
        <v>16.606666666666666</v>
      </c>
      <c r="D18" s="119">
        <f>'Page 2'!D18</f>
        <v>0.98</v>
      </c>
      <c r="E18" s="26">
        <f t="shared" si="1"/>
        <v>0.059012444801284626</v>
      </c>
      <c r="F18" s="139">
        <v>0.06</v>
      </c>
      <c r="G18" s="136">
        <f t="shared" si="2"/>
        <v>0.11901244480128462</v>
      </c>
    </row>
    <row r="19" spans="1:7" ht="15">
      <c r="A19" s="23">
        <f t="shared" si="0"/>
        <v>8</v>
      </c>
      <c r="B19" s="24" t="str">
        <f>'Backup2-DO NOT PRINT'!B11</f>
        <v>Edison Internat.</v>
      </c>
      <c r="C19" s="119">
        <f>'Page 2'!C19</f>
        <v>33.88</v>
      </c>
      <c r="D19" s="119">
        <f>'Page 2'!D19</f>
        <v>1.3166666666666667</v>
      </c>
      <c r="E19" s="26">
        <f t="shared" si="1"/>
        <v>0.03886265249901613</v>
      </c>
      <c r="F19" s="139">
        <v>0.06</v>
      </c>
      <c r="G19" s="136">
        <f t="shared" si="2"/>
        <v>0.09886265249901613</v>
      </c>
    </row>
    <row r="20" spans="1:7" ht="15">
      <c r="A20" s="23">
        <f t="shared" si="0"/>
        <v>9</v>
      </c>
      <c r="B20" s="24" t="str">
        <f>'Backup2-DO NOT PRINT'!B12</f>
        <v>Entergy Corp.</v>
      </c>
      <c r="C20" s="119">
        <f>'Page 2'!C20</f>
        <v>78.80499999999999</v>
      </c>
      <c r="D20" s="119">
        <f>'Page 2'!D20</f>
        <v>3</v>
      </c>
      <c r="E20" s="26">
        <f t="shared" si="1"/>
        <v>0.03806865046634097</v>
      </c>
      <c r="F20" s="139">
        <v>0.06</v>
      </c>
      <c r="G20" s="136">
        <f t="shared" si="2"/>
        <v>0.09806865046634097</v>
      </c>
    </row>
    <row r="21" spans="1:7" ht="15">
      <c r="A21" s="23">
        <f t="shared" si="0"/>
        <v>10</v>
      </c>
      <c r="B21" s="24" t="str">
        <f>'Backup2-DO NOT PRINT'!B13</f>
        <v>FPL Group, Inc.</v>
      </c>
      <c r="C21" s="119">
        <f>'Page 2'!C21</f>
        <v>48.62166666666667</v>
      </c>
      <c r="D21" s="119">
        <f>'Page 2'!D21</f>
        <v>2</v>
      </c>
      <c r="E21" s="26">
        <f t="shared" si="1"/>
        <v>0.04113392520481267</v>
      </c>
      <c r="F21" s="139">
        <v>0.06</v>
      </c>
      <c r="G21" s="136">
        <f t="shared" si="2"/>
        <v>0.10113392520481267</v>
      </c>
    </row>
    <row r="22" spans="1:7" ht="15">
      <c r="A22" s="23">
        <f t="shared" si="0"/>
        <v>11</v>
      </c>
      <c r="B22" s="24" t="str">
        <f>'Backup2-DO NOT PRINT'!B14</f>
        <v>IDACORP</v>
      </c>
      <c r="C22" s="119">
        <f>'Page 2'!C22</f>
        <v>32.906666666666666</v>
      </c>
      <c r="D22" s="119">
        <f>'Page 2'!D22</f>
        <v>1.2333333333333334</v>
      </c>
      <c r="E22" s="26">
        <f t="shared" si="1"/>
        <v>0.03747974068071313</v>
      </c>
      <c r="F22" s="139">
        <v>0.06</v>
      </c>
      <c r="G22" s="136">
        <f t="shared" si="2"/>
        <v>0.09747974068071313</v>
      </c>
    </row>
    <row r="23" spans="1:7" ht="15">
      <c r="A23" s="23">
        <f t="shared" si="0"/>
        <v>12</v>
      </c>
      <c r="B23" s="24" t="str">
        <f>'Backup2-DO NOT PRINT'!B15</f>
        <v>Northeast Utilities</v>
      </c>
      <c r="C23" s="119">
        <f>'Page 2'!C23</f>
        <v>26.15833333333333</v>
      </c>
      <c r="D23" s="119">
        <f>'Page 2'!D23</f>
        <v>1.065</v>
      </c>
      <c r="E23" s="26">
        <f t="shared" si="1"/>
        <v>0.040713603058298825</v>
      </c>
      <c r="F23" s="139">
        <v>0.06</v>
      </c>
      <c r="G23" s="136">
        <f t="shared" si="2"/>
        <v>0.10071360305829882</v>
      </c>
    </row>
    <row r="24" spans="1:7" ht="15">
      <c r="A24" s="23">
        <f t="shared" si="0"/>
        <v>13</v>
      </c>
      <c r="B24" s="24" t="str">
        <f>'Backup2-DO NOT PRINT'!B16</f>
        <v>NSTAR</v>
      </c>
      <c r="C24" s="119">
        <f>'Page 2'!C24</f>
        <v>34.708333333333336</v>
      </c>
      <c r="D24" s="119">
        <f>'Page 2'!D24</f>
        <v>1.68</v>
      </c>
      <c r="E24" s="26">
        <f t="shared" si="1"/>
        <v>0.04840336134453781</v>
      </c>
      <c r="F24" s="139">
        <v>0.06</v>
      </c>
      <c r="G24" s="136">
        <f t="shared" si="2"/>
        <v>0.1084033613445378</v>
      </c>
    </row>
    <row r="25" spans="1:7" ht="15">
      <c r="A25" s="23">
        <f t="shared" si="0"/>
        <v>14</v>
      </c>
      <c r="B25" s="24" t="str">
        <f>'Backup2-DO NOT PRINT'!B17</f>
        <v>PG&amp;E Corp.</v>
      </c>
      <c r="C25" s="119">
        <f>'Page 2'!C25</f>
        <v>42.84166666666667</v>
      </c>
      <c r="D25" s="119">
        <f>'Page 2'!D25</f>
        <v>1.8666666666666667</v>
      </c>
      <c r="E25" s="26">
        <f t="shared" si="1"/>
        <v>0.04357128963236724</v>
      </c>
      <c r="F25" s="139">
        <v>0.06</v>
      </c>
      <c r="G25" s="136">
        <f t="shared" si="2"/>
        <v>0.10357128963236724</v>
      </c>
    </row>
    <row r="26" spans="1:7" ht="15">
      <c r="A26" s="23">
        <f t="shared" si="0"/>
        <v>15</v>
      </c>
      <c r="B26" s="24" t="str">
        <f>'Backup2-DO NOT PRINT'!B18</f>
        <v>Portland General</v>
      </c>
      <c r="C26" s="119">
        <f>'Page 2'!C26</f>
        <v>19.20333333333333</v>
      </c>
      <c r="D26" s="119">
        <f>'Page 2'!D26</f>
        <v>1.0750000000000002</v>
      </c>
      <c r="E26" s="26">
        <f t="shared" si="1"/>
        <v>0.05597986460683911</v>
      </c>
      <c r="F26" s="139">
        <v>0.06</v>
      </c>
      <c r="G26" s="136">
        <f t="shared" si="2"/>
        <v>0.11597986460683911</v>
      </c>
    </row>
    <row r="27" spans="1:7" ht="15">
      <c r="A27" s="23">
        <f t="shared" si="0"/>
        <v>16</v>
      </c>
      <c r="B27" s="24" t="str">
        <f>'Backup2-DO NOT PRINT'!B19</f>
        <v>Progress Energy</v>
      </c>
      <c r="C27" s="119">
        <f>'Page 2'!C27</f>
        <v>39.13</v>
      </c>
      <c r="D27" s="119">
        <f>'Page 2'!D27</f>
        <v>2.51</v>
      </c>
      <c r="E27" s="26">
        <f t="shared" si="1"/>
        <v>0.06414515716841297</v>
      </c>
      <c r="F27" s="139">
        <v>0.06</v>
      </c>
      <c r="G27" s="136">
        <f t="shared" si="2"/>
        <v>0.12414515716841297</v>
      </c>
    </row>
    <row r="28" spans="1:7" ht="15">
      <c r="A28" s="23">
        <f t="shared" si="0"/>
        <v>17</v>
      </c>
      <c r="B28" s="24" t="str">
        <f>'Backup2-DO NOT PRINT'!B20</f>
        <v>SCANA Corp.</v>
      </c>
      <c r="C28" s="119">
        <f>'Page 2'!C28</f>
        <v>36.48666666666666</v>
      </c>
      <c r="D28" s="119">
        <f>'Page 2'!D28</f>
        <v>1.91</v>
      </c>
      <c r="E28" s="26">
        <f t="shared" si="1"/>
        <v>0.05234788964005117</v>
      </c>
      <c r="F28" s="139">
        <v>0.06</v>
      </c>
      <c r="G28" s="136">
        <f t="shared" si="2"/>
        <v>0.11234788964005117</v>
      </c>
    </row>
    <row r="29" spans="1:7" ht="15">
      <c r="A29" s="23">
        <f t="shared" si="0"/>
        <v>18</v>
      </c>
      <c r="B29" s="24" t="str">
        <f>'Backup2-DO NOT PRINT'!B21</f>
        <v>Sempra Energy</v>
      </c>
      <c r="C29" s="119">
        <f>'Page 2'!C29</f>
        <v>51.00666666666667</v>
      </c>
      <c r="D29" s="119">
        <f>'Page 2'!D29</f>
        <v>1.7833333333333332</v>
      </c>
      <c r="E29" s="26">
        <f t="shared" si="1"/>
        <v>0.03496274996732453</v>
      </c>
      <c r="F29" s="139">
        <v>0.06</v>
      </c>
      <c r="G29" s="136">
        <f t="shared" si="2"/>
        <v>0.09496274996732453</v>
      </c>
    </row>
    <row r="30" spans="1:7" ht="15">
      <c r="A30" s="23">
        <f t="shared" si="0"/>
        <v>19</v>
      </c>
      <c r="B30" s="24" t="str">
        <f>'Backup2-DO NOT PRINT'!B22</f>
        <v>Southern Co.</v>
      </c>
      <c r="C30" s="119">
        <f>'Page 2'!C30</f>
        <v>32.375</v>
      </c>
      <c r="D30" s="119">
        <f>'Page 2'!D30</f>
        <v>1.82</v>
      </c>
      <c r="E30" s="26">
        <f t="shared" si="1"/>
        <v>0.05621621621621622</v>
      </c>
      <c r="F30" s="139">
        <v>0.06</v>
      </c>
      <c r="G30" s="136">
        <f t="shared" si="2"/>
        <v>0.11621621621621622</v>
      </c>
    </row>
    <row r="31" spans="1:7" ht="15">
      <c r="A31" s="23">
        <f t="shared" si="0"/>
        <v>20</v>
      </c>
      <c r="B31" s="24" t="str">
        <f>'Backup2-DO NOT PRINT'!B23</f>
        <v>Vectren Corp.</v>
      </c>
      <c r="C31" s="119">
        <f>'Page 2'!C31</f>
        <v>23.708333333333332</v>
      </c>
      <c r="D31" s="119">
        <f>'Page 2'!D31</f>
        <v>1.38</v>
      </c>
      <c r="E31" s="26">
        <f>D31/C31</f>
        <v>0.05820738137082601</v>
      </c>
      <c r="F31" s="139">
        <v>0.06</v>
      </c>
      <c r="G31" s="136">
        <f>E31+F31</f>
        <v>0.11820738137082601</v>
      </c>
    </row>
    <row r="32" spans="1:7" ht="15">
      <c r="A32" s="23">
        <f t="shared" si="0"/>
        <v>21</v>
      </c>
      <c r="B32" s="24" t="str">
        <f>'Backup2-DO NOT PRINT'!B24</f>
        <v>Wisconsin Energy</v>
      </c>
      <c r="C32" s="119">
        <f>'Page 2'!C32</f>
        <v>49.34166666666667</v>
      </c>
      <c r="D32" s="119">
        <f>'Page 2'!D32</f>
        <v>1.7000000000000002</v>
      </c>
      <c r="E32" s="26">
        <f>D32/C32</f>
        <v>0.03445363958790745</v>
      </c>
      <c r="F32" s="139">
        <v>0.06</v>
      </c>
      <c r="G32" s="136">
        <f>E32+F32</f>
        <v>0.09445363958790745</v>
      </c>
    </row>
    <row r="33" spans="1:7" ht="15">
      <c r="A33" s="23">
        <f t="shared" si="0"/>
        <v>22</v>
      </c>
      <c r="B33" s="24" t="str">
        <f>'Backup2-DO NOT PRINT'!B25</f>
        <v>Xcel Energy Inc.</v>
      </c>
      <c r="C33" s="119">
        <f>'Page 2'!C33</f>
        <v>20.956666666666667</v>
      </c>
      <c r="D33" s="119">
        <f>'Page 2'!D33</f>
        <v>1.0166666666666666</v>
      </c>
      <c r="E33" s="26">
        <f>D33/C33</f>
        <v>0.04851280419914108</v>
      </c>
      <c r="F33" s="139">
        <v>0.06</v>
      </c>
      <c r="G33" s="136">
        <f>E33+F33</f>
        <v>0.10851280419914108</v>
      </c>
    </row>
    <row r="34" spans="1:7" ht="15">
      <c r="A34" s="31"/>
      <c r="B34" s="18"/>
      <c r="C34" s="32"/>
      <c r="D34" s="25"/>
      <c r="E34" s="26"/>
      <c r="F34" s="140"/>
      <c r="G34" s="136"/>
    </row>
    <row r="35" spans="1:7" ht="15">
      <c r="A35" s="8"/>
      <c r="B35" s="33" t="s">
        <v>1</v>
      </c>
      <c r="C35" s="165">
        <f>AVERAGE(C12:C34)</f>
        <v>36.05348484848485</v>
      </c>
      <c r="D35" s="166">
        <f>AVERAGE(D12:D34)</f>
        <v>1.6812121212121214</v>
      </c>
      <c r="E35" s="34">
        <f>AVERAGE(E12:E34)</f>
        <v>0.048203587601924676</v>
      </c>
      <c r="F35" s="34">
        <f>AVERAGE(F12:F34)</f>
        <v>0.06000000000000003</v>
      </c>
      <c r="G35" s="35">
        <f>AVERAGE(G12:G34)</f>
        <v>0.10820358760192468</v>
      </c>
    </row>
    <row r="36" spans="1:7" ht="15.75" thickBot="1">
      <c r="A36" s="36"/>
      <c r="B36" s="37" t="s">
        <v>2</v>
      </c>
      <c r="C36" s="21"/>
      <c r="D36" s="21"/>
      <c r="E36" s="38">
        <f>MEDIAN(E12:E34)</f>
        <v>0.04920299959728186</v>
      </c>
      <c r="F36" s="38"/>
      <c r="G36" s="157">
        <f>MEDIAN(G12:G34)</f>
        <v>0.10920299959728186</v>
      </c>
    </row>
    <row r="37" spans="1:7" ht="15.75" thickTop="1">
      <c r="A37" s="6"/>
      <c r="B37" s="6"/>
      <c r="C37" s="6"/>
      <c r="D37" s="6"/>
      <c r="E37" s="6"/>
      <c r="F37" s="26"/>
      <c r="G37" s="26"/>
    </row>
    <row r="38" spans="1:7" ht="15">
      <c r="A38" s="69"/>
      <c r="B38"/>
      <c r="C38" s="69"/>
      <c r="D38" s="6"/>
      <c r="E38" s="6"/>
      <c r="F38" s="18"/>
      <c r="G38" s="18"/>
    </row>
    <row r="39" spans="1:11" ht="15">
      <c r="A39" s="69" t="str">
        <f>'Page 1'!A37</f>
        <v>Source:  Value Line Investment Survey, Electric Utility (East), Feb 26, 2010; (Central), Mar 26, 2010; (West), Feb 5, 2010.</v>
      </c>
      <c r="B39"/>
      <c r="C39" s="69"/>
      <c r="D39" s="6"/>
      <c r="E39" s="6"/>
      <c r="F39" s="18"/>
      <c r="G39" s="18"/>
      <c r="H39" s="18"/>
      <c r="I39" s="18"/>
      <c r="J39" s="39"/>
      <c r="K39" s="18"/>
    </row>
    <row r="40" spans="1:7" ht="15">
      <c r="A40" s="69"/>
      <c r="B40"/>
      <c r="C40" s="69"/>
      <c r="D40" s="6"/>
      <c r="E40" s="6"/>
      <c r="F40" s="18"/>
      <c r="G40" s="18"/>
    </row>
    <row r="41" spans="1:7" ht="15">
      <c r="A41" s="6" t="s">
        <v>219</v>
      </c>
      <c r="B41" s="6"/>
      <c r="C41" s="6"/>
      <c r="D41" s="6"/>
      <c r="E41" s="6"/>
      <c r="F41" s="18"/>
      <c r="G41" s="18"/>
    </row>
    <row r="42" spans="1:7" ht="15">
      <c r="A42" s="6"/>
      <c r="B42" s="6"/>
      <c r="C42" s="6"/>
      <c r="D42" s="6"/>
      <c r="E42" s="6"/>
      <c r="F42" s="18"/>
      <c r="G42" s="18"/>
    </row>
    <row r="43" ht="15">
      <c r="A43" s="69"/>
    </row>
  </sheetData>
  <sheetProtection/>
  <mergeCells count="3">
    <mergeCell ref="A2:G2"/>
    <mergeCell ref="A3:G3"/>
    <mergeCell ref="A1:G1"/>
  </mergeCells>
  <printOptions horizontalCentered="1"/>
  <pageMargins left="0.5" right="0.75" top="1" bottom="0.5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 transitionEvaluation="1"/>
  <dimension ref="A1:O41"/>
  <sheetViews>
    <sheetView showGridLines="0" defaultGridColor="0" view="pageLayout" zoomScaleNormal="75" colorId="22" workbookViewId="0" topLeftCell="A1">
      <selection activeCell="A1" sqref="A1:M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9.4453125" style="1" bestFit="1" customWidth="1"/>
    <col min="6" max="6" width="8.77734375" style="1" customWidth="1"/>
    <col min="7" max="7" width="7.6640625" style="1" customWidth="1"/>
    <col min="8" max="11" width="6.77734375" style="1" customWidth="1"/>
    <col min="12" max="12" width="10.21484375" style="1" bestFit="1" customWidth="1"/>
    <col min="13" max="13" width="12.4453125" style="1" customWidth="1"/>
    <col min="14" max="16384" width="9.77734375" style="1" customWidth="1"/>
  </cols>
  <sheetData>
    <row r="1" spans="1:13" ht="20.25">
      <c r="A1" s="232" t="str">
        <f>'Page 1'!A1:E1</f>
        <v>PacifiCorp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8">
      <c r="A2" s="235" t="str">
        <f>'Page 1'!E6</f>
        <v>Low Near-Term Growth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8">
      <c r="A3" s="235" t="str">
        <f>'Page 1'!E7&amp;" "&amp;'Page 1'!E8</f>
        <v>Two-Stage Growth DCF Model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2:13" ht="18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">
      <c r="A5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87" customFormat="1" ht="15.75">
      <c r="A6" s="88"/>
      <c r="B6" s="89"/>
      <c r="C6" s="90">
        <v>-14</v>
      </c>
      <c r="D6" s="90">
        <f aca="true" t="shared" si="0" ref="D6:M6">C6-1</f>
        <v>-15</v>
      </c>
      <c r="E6" s="90">
        <f t="shared" si="0"/>
        <v>-16</v>
      </c>
      <c r="F6" s="90">
        <f t="shared" si="0"/>
        <v>-17</v>
      </c>
      <c r="G6" s="90">
        <f t="shared" si="0"/>
        <v>-18</v>
      </c>
      <c r="H6" s="90">
        <f t="shared" si="0"/>
        <v>-19</v>
      </c>
      <c r="I6" s="90">
        <f t="shared" si="0"/>
        <v>-20</v>
      </c>
      <c r="J6" s="90">
        <f t="shared" si="0"/>
        <v>-21</v>
      </c>
      <c r="K6" s="90">
        <f t="shared" si="0"/>
        <v>-22</v>
      </c>
      <c r="L6" s="90">
        <f t="shared" si="0"/>
        <v>-23</v>
      </c>
      <c r="M6" s="91">
        <f t="shared" si="0"/>
        <v>-24</v>
      </c>
    </row>
    <row r="7" spans="1:13" s="87" customFormat="1" ht="15.75">
      <c r="A7" s="152"/>
      <c r="B7" s="153"/>
      <c r="C7" s="155"/>
      <c r="D7" s="154"/>
      <c r="E7" s="154"/>
      <c r="F7" s="155"/>
      <c r="G7" s="154"/>
      <c r="H7" s="154"/>
      <c r="I7" s="154"/>
      <c r="J7" s="154"/>
      <c r="K7" s="154"/>
      <c r="L7" s="154"/>
      <c r="M7" s="156"/>
    </row>
    <row r="8" spans="1:13" ht="15">
      <c r="A8" s="42"/>
      <c r="B8" s="41"/>
      <c r="C8" s="230" t="s">
        <v>311</v>
      </c>
      <c r="D8" s="231" t="s">
        <v>312</v>
      </c>
      <c r="E8" s="44" t="s">
        <v>16</v>
      </c>
      <c r="F8" s="126" t="s">
        <v>17</v>
      </c>
      <c r="G8" s="45"/>
      <c r="H8" s="2"/>
      <c r="I8" s="2"/>
      <c r="J8" s="2"/>
      <c r="K8" s="2"/>
      <c r="L8" s="2"/>
      <c r="M8" s="78" t="s">
        <v>18</v>
      </c>
    </row>
    <row r="9" spans="1:13" ht="15">
      <c r="A9" s="42"/>
      <c r="B9" s="41"/>
      <c r="C9" s="73">
        <v>2011</v>
      </c>
      <c r="D9" s="102" t="s">
        <v>313</v>
      </c>
      <c r="E9" s="44" t="s">
        <v>19</v>
      </c>
      <c r="F9" s="17" t="s">
        <v>8</v>
      </c>
      <c r="G9" s="83" t="s">
        <v>20</v>
      </c>
      <c r="H9" s="83" t="s">
        <v>21</v>
      </c>
      <c r="I9" s="83" t="s">
        <v>22</v>
      </c>
      <c r="J9" s="83" t="s">
        <v>23</v>
      </c>
      <c r="K9" s="83" t="s">
        <v>192</v>
      </c>
      <c r="L9" s="83" t="s">
        <v>195</v>
      </c>
      <c r="M9" s="79" t="s">
        <v>24</v>
      </c>
    </row>
    <row r="10" spans="1:13" ht="15.75" thickBot="1">
      <c r="A10" s="46"/>
      <c r="B10" s="47" t="s">
        <v>0</v>
      </c>
      <c r="C10" s="46" t="s">
        <v>25</v>
      </c>
      <c r="D10" s="48" t="s">
        <v>25</v>
      </c>
      <c r="E10" s="70" t="s">
        <v>314</v>
      </c>
      <c r="F10" s="46" t="s">
        <v>26</v>
      </c>
      <c r="G10" s="48" t="s">
        <v>25</v>
      </c>
      <c r="H10" s="48" t="s">
        <v>25</v>
      </c>
      <c r="I10" s="48" t="s">
        <v>25</v>
      </c>
      <c r="J10" s="48" t="s">
        <v>25</v>
      </c>
      <c r="K10" s="48" t="s">
        <v>25</v>
      </c>
      <c r="L10" s="70" t="s">
        <v>193</v>
      </c>
      <c r="M10" s="80" t="s">
        <v>194</v>
      </c>
    </row>
    <row r="11" spans="1:13" ht="15.75" thickTop="1">
      <c r="A11" s="42"/>
      <c r="B11" s="41"/>
      <c r="C11" s="42"/>
      <c r="D11" s="41"/>
      <c r="E11" s="41"/>
      <c r="F11" s="42"/>
      <c r="G11" s="41"/>
      <c r="H11" s="41"/>
      <c r="I11" s="41"/>
      <c r="J11" s="41"/>
      <c r="K11" s="41"/>
      <c r="L11" s="41"/>
      <c r="M11" s="43"/>
    </row>
    <row r="12" spans="1:15" ht="15">
      <c r="A12" s="23">
        <f aca="true" t="shared" si="1" ref="A12:A33">A11+1</f>
        <v>1</v>
      </c>
      <c r="B12" s="24" t="str">
        <f>'Backup2-DO NOT PRINT'!B4</f>
        <v>ALLETE</v>
      </c>
      <c r="C12" s="27">
        <f>'Backup2-DO NOT PRINT'!H4</f>
        <v>1.76</v>
      </c>
      <c r="D12" s="28">
        <f>'Backup2-DO NOT PRINT'!I4</f>
        <v>1.8</v>
      </c>
      <c r="E12" s="28">
        <f>(D12-C12)/3</f>
        <v>0.013333333333333345</v>
      </c>
      <c r="F12" s="27">
        <f>-'Page 2'!C12</f>
        <v>-31.981666666666666</v>
      </c>
      <c r="G12" s="28">
        <f>'Backup1-DO NOT PRINT'!I6</f>
        <v>1.76</v>
      </c>
      <c r="H12" s="28">
        <f>'Backup1-DO NOT PRINT'!J6</f>
        <v>1.7733333333333334</v>
      </c>
      <c r="I12" s="28">
        <f>'Backup1-DO NOT PRINT'!K6</f>
        <v>1.7866666666666668</v>
      </c>
      <c r="J12" s="28">
        <f>'Backup1-DO NOT PRINT'!L6</f>
        <v>1.8</v>
      </c>
      <c r="K12" s="28">
        <f>'Backup1-DO NOT PRINT'!M6</f>
        <v>1.9080000000000001</v>
      </c>
      <c r="L12" s="146">
        <f>'Backup1-DO NOT PRINT'!$M$3</f>
        <v>0.06</v>
      </c>
      <c r="M12" s="71">
        <f>'Backup1-DO NOT PRINT'!G6</f>
        <v>0.10783466859854751</v>
      </c>
      <c r="O12" s="118"/>
    </row>
    <row r="13" spans="1:15" ht="15">
      <c r="A13" s="23">
        <f t="shared" si="1"/>
        <v>2</v>
      </c>
      <c r="B13" s="24" t="str">
        <f>'Backup2-DO NOT PRINT'!B5</f>
        <v>Alliant Energy Co.</v>
      </c>
      <c r="C13" s="27">
        <f>'Backup2-DO NOT PRINT'!H5</f>
        <v>1.65</v>
      </c>
      <c r="D13" s="28">
        <f>'Backup2-DO NOT PRINT'!I5</f>
        <v>1.92</v>
      </c>
      <c r="E13" s="28">
        <f aca="true" t="shared" si="2" ref="E13:E30">(D13-C13)/3</f>
        <v>0.09000000000000001</v>
      </c>
      <c r="F13" s="27">
        <f>-'Page 2'!C13</f>
        <v>-32.025</v>
      </c>
      <c r="G13" s="28">
        <f>'Backup1-DO NOT PRINT'!I7</f>
        <v>1.65</v>
      </c>
      <c r="H13" s="28">
        <f>'Backup1-DO NOT PRINT'!J7</f>
        <v>1.74</v>
      </c>
      <c r="I13" s="28">
        <f>'Backup1-DO NOT PRINT'!K7</f>
        <v>1.83</v>
      </c>
      <c r="J13" s="28">
        <f>'Backup1-DO NOT PRINT'!L7</f>
        <v>1.92</v>
      </c>
      <c r="K13" s="28">
        <f>'Backup1-DO NOT PRINT'!M7</f>
        <v>2.0352</v>
      </c>
      <c r="L13" s="146">
        <f>'Backup1-DO NOT PRINT'!$M$3</f>
        <v>0.06</v>
      </c>
      <c r="M13" s="71">
        <f>'Backup1-DO NOT PRINT'!G7</f>
        <v>0.11040553220954658</v>
      </c>
      <c r="O13" s="118"/>
    </row>
    <row r="14" spans="1:15" ht="15">
      <c r="A14" s="23">
        <f t="shared" si="1"/>
        <v>3</v>
      </c>
      <c r="B14" s="24" t="str">
        <f>'Backup2-DO NOT PRINT'!B6</f>
        <v>Black Hills Corp</v>
      </c>
      <c r="C14" s="27">
        <f>'Backup2-DO NOT PRINT'!H6</f>
        <v>1.44</v>
      </c>
      <c r="D14" s="28">
        <f>'Backup2-DO NOT PRINT'!I6</f>
        <v>1.56</v>
      </c>
      <c r="E14" s="28">
        <f t="shared" si="2"/>
        <v>0.040000000000000036</v>
      </c>
      <c r="F14" s="27">
        <f>-'Page 2'!C14</f>
        <v>-27.593333333333334</v>
      </c>
      <c r="G14" s="28">
        <f>'Backup1-DO NOT PRINT'!I8</f>
        <v>1.44</v>
      </c>
      <c r="H14" s="28">
        <f>'Backup1-DO NOT PRINT'!J8</f>
        <v>1.48</v>
      </c>
      <c r="I14" s="28">
        <f>'Backup1-DO NOT PRINT'!K8</f>
        <v>1.52</v>
      </c>
      <c r="J14" s="28">
        <f>'Backup1-DO NOT PRINT'!L8</f>
        <v>1.56</v>
      </c>
      <c r="K14" s="28">
        <f>'Backup1-DO NOT PRINT'!M8</f>
        <v>1.6536000000000002</v>
      </c>
      <c r="L14" s="146">
        <f>'Backup1-DO NOT PRINT'!$M$3</f>
        <v>0.06</v>
      </c>
      <c r="M14" s="71">
        <f>'Backup1-DO NOT PRINT'!G8</f>
        <v>0.10779909066167881</v>
      </c>
      <c r="O14" s="118"/>
    </row>
    <row r="15" spans="1:15" ht="15">
      <c r="A15" s="23">
        <f t="shared" si="1"/>
        <v>4</v>
      </c>
      <c r="B15" s="24" t="str">
        <f>'Backup2-DO NOT PRINT'!B7</f>
        <v>Con. Edison</v>
      </c>
      <c r="C15" s="27">
        <f>'Backup2-DO NOT PRINT'!H7</f>
        <v>2.4</v>
      </c>
      <c r="D15" s="28">
        <f>'Backup2-DO NOT PRINT'!I7</f>
        <v>2.46</v>
      </c>
      <c r="E15" s="28">
        <f t="shared" si="2"/>
        <v>0.020000000000000018</v>
      </c>
      <c r="F15" s="27">
        <f>-'Page 2'!C15</f>
        <v>-43.915</v>
      </c>
      <c r="G15" s="28">
        <f>'Backup1-DO NOT PRINT'!I9</f>
        <v>2.4</v>
      </c>
      <c r="H15" s="28">
        <f>'Backup1-DO NOT PRINT'!J9</f>
        <v>2.42</v>
      </c>
      <c r="I15" s="28">
        <f>'Backup1-DO NOT PRINT'!K9</f>
        <v>2.44</v>
      </c>
      <c r="J15" s="28">
        <f>'Backup1-DO NOT PRINT'!L9</f>
        <v>2.46</v>
      </c>
      <c r="K15" s="28">
        <f>'Backup1-DO NOT PRINT'!M9</f>
        <v>2.6076</v>
      </c>
      <c r="L15" s="146">
        <f>'Backup1-DO NOT PRINT'!$M$3</f>
        <v>0.06</v>
      </c>
      <c r="M15" s="71">
        <f>'Backup1-DO NOT PRINT'!G9</f>
        <v>0.10759466575162999</v>
      </c>
      <c r="O15" s="118"/>
    </row>
    <row r="16" spans="1:15" ht="15">
      <c r="A16" s="23">
        <f t="shared" si="1"/>
        <v>5</v>
      </c>
      <c r="B16" s="24" t="str">
        <f>'Backup2-DO NOT PRINT'!B8</f>
        <v>DPL Inc.</v>
      </c>
      <c r="C16" s="27">
        <f>'Backup2-DO NOT PRINT'!H8</f>
        <v>1.28</v>
      </c>
      <c r="D16" s="28">
        <f>'Backup2-DO NOT PRINT'!I8</f>
        <v>1.5</v>
      </c>
      <c r="E16" s="28">
        <f t="shared" si="2"/>
        <v>0.07333333333333332</v>
      </c>
      <c r="F16" s="27">
        <f>-'Page 2'!C16</f>
        <v>-27.231666666666666</v>
      </c>
      <c r="G16" s="28">
        <f>'Backup1-DO NOT PRINT'!I10</f>
        <v>1.28</v>
      </c>
      <c r="H16" s="28">
        <f>'Backup1-DO NOT PRINT'!J10</f>
        <v>1.3533333333333333</v>
      </c>
      <c r="I16" s="28">
        <f>'Backup1-DO NOT PRINT'!K10</f>
        <v>1.4266666666666665</v>
      </c>
      <c r="J16" s="28">
        <f>'Backup1-DO NOT PRINT'!L10</f>
        <v>1.5</v>
      </c>
      <c r="K16" s="28">
        <f>'Backup1-DO NOT PRINT'!M10</f>
        <v>1.59</v>
      </c>
      <c r="L16" s="146">
        <f>'Backup1-DO NOT PRINT'!$M$3</f>
        <v>0.06</v>
      </c>
      <c r="M16" s="71">
        <f>'Backup1-DO NOT PRINT'!G10</f>
        <v>0.10624378650479017</v>
      </c>
      <c r="O16" s="118"/>
    </row>
    <row r="17" spans="1:15" ht="15">
      <c r="A17" s="23">
        <f t="shared" si="1"/>
        <v>6</v>
      </c>
      <c r="B17" s="24" t="str">
        <f>'Backup2-DO NOT PRINT'!B9</f>
        <v>DTE Energy Co.</v>
      </c>
      <c r="C17" s="27">
        <f>'Backup2-DO NOT PRINT'!H9</f>
        <v>2.24</v>
      </c>
      <c r="D17" s="28">
        <f>'Backup2-DO NOT PRINT'!I9</f>
        <v>2.6</v>
      </c>
      <c r="E17" s="28">
        <f t="shared" si="2"/>
        <v>0.11999999999999995</v>
      </c>
      <c r="F17" s="27">
        <f>-'Page 2'!C17</f>
        <v>-43.69333333333333</v>
      </c>
      <c r="G17" s="28">
        <f>'Backup1-DO NOT PRINT'!I11</f>
        <v>2.24</v>
      </c>
      <c r="H17" s="28">
        <f>'Backup1-DO NOT PRINT'!J11</f>
        <v>2.3600000000000003</v>
      </c>
      <c r="I17" s="28">
        <f>'Backup1-DO NOT PRINT'!K11</f>
        <v>2.4800000000000004</v>
      </c>
      <c r="J17" s="28">
        <f>'Backup1-DO NOT PRINT'!L11</f>
        <v>2.6</v>
      </c>
      <c r="K17" s="28">
        <f>'Backup1-DO NOT PRINT'!M11</f>
        <v>2.7560000000000002</v>
      </c>
      <c r="L17" s="146">
        <f>'Backup1-DO NOT PRINT'!$M$3</f>
        <v>0.06</v>
      </c>
      <c r="M17" s="71">
        <f>'Backup1-DO NOT PRINT'!G11</f>
        <v>0.11003697082428833</v>
      </c>
      <c r="O17" s="118"/>
    </row>
    <row r="18" spans="1:15" ht="15">
      <c r="A18" s="23">
        <f t="shared" si="1"/>
        <v>7</v>
      </c>
      <c r="B18" s="24" t="str">
        <f>'Backup2-DO NOT PRINT'!B10</f>
        <v>Duke Energy</v>
      </c>
      <c r="C18" s="27">
        <f>'Backup2-DO NOT PRINT'!H10</f>
        <v>0.99</v>
      </c>
      <c r="D18" s="28">
        <f>'Backup2-DO NOT PRINT'!I10</f>
        <v>1.1</v>
      </c>
      <c r="E18" s="28">
        <f t="shared" si="2"/>
        <v>0.0366666666666667</v>
      </c>
      <c r="F18" s="27">
        <f>-'Page 2'!C18</f>
        <v>-16.606666666666666</v>
      </c>
      <c r="G18" s="28">
        <f>'Backup1-DO NOT PRINT'!I12</f>
        <v>0.99</v>
      </c>
      <c r="H18" s="28">
        <f>'Backup1-DO NOT PRINT'!J12</f>
        <v>1.0266666666666666</v>
      </c>
      <c r="I18" s="28">
        <f>'Backup1-DO NOT PRINT'!K12</f>
        <v>1.0633333333333332</v>
      </c>
      <c r="J18" s="28">
        <f>'Backup1-DO NOT PRINT'!L12</f>
        <v>1.1</v>
      </c>
      <c r="K18" s="28">
        <f>'Backup1-DO NOT PRINT'!M12</f>
        <v>1.1660000000000001</v>
      </c>
      <c r="L18" s="146">
        <f>'Backup1-DO NOT PRINT'!$M$3</f>
        <v>0.06</v>
      </c>
      <c r="M18" s="71">
        <f>'Backup1-DO NOT PRINT'!G12</f>
        <v>0.11598215084136519</v>
      </c>
      <c r="O18" s="118"/>
    </row>
    <row r="19" spans="1:15" ht="15">
      <c r="A19" s="23">
        <f t="shared" si="1"/>
        <v>8</v>
      </c>
      <c r="B19" s="24" t="str">
        <f>'Backup2-DO NOT PRINT'!B11</f>
        <v>Edison Internat.</v>
      </c>
      <c r="C19" s="27">
        <f>'Backup2-DO NOT PRINT'!H11</f>
        <v>1.28</v>
      </c>
      <c r="D19" s="28">
        <f>'Backup2-DO NOT PRINT'!I11</f>
        <v>1.5</v>
      </c>
      <c r="E19" s="28">
        <f t="shared" si="2"/>
        <v>0.07333333333333332</v>
      </c>
      <c r="F19" s="27">
        <f>-'Page 2'!C19</f>
        <v>-33.88</v>
      </c>
      <c r="G19" s="28">
        <f>'Backup1-DO NOT PRINT'!I13</f>
        <v>1.28</v>
      </c>
      <c r="H19" s="28">
        <f>'Backup1-DO NOT PRINT'!J13</f>
        <v>1.3533333333333333</v>
      </c>
      <c r="I19" s="28">
        <f>'Backup1-DO NOT PRINT'!K13</f>
        <v>1.4266666666666665</v>
      </c>
      <c r="J19" s="28">
        <f>'Backup1-DO NOT PRINT'!L13</f>
        <v>1.5</v>
      </c>
      <c r="K19" s="28">
        <f>'Backup1-DO NOT PRINT'!M13</f>
        <v>1.59</v>
      </c>
      <c r="L19" s="146">
        <f>'Backup1-DO NOT PRINT'!$M$3</f>
        <v>0.06</v>
      </c>
      <c r="M19" s="71">
        <f>'Backup1-DO NOT PRINT'!G13</f>
        <v>0.09700370574704215</v>
      </c>
      <c r="O19" s="118"/>
    </row>
    <row r="20" spans="1:15" ht="15">
      <c r="A20" s="23">
        <f t="shared" si="1"/>
        <v>9</v>
      </c>
      <c r="B20" s="24" t="str">
        <f>'Backup2-DO NOT PRINT'!B12</f>
        <v>Entergy Corp.</v>
      </c>
      <c r="C20" s="27">
        <f>'Backup2-DO NOT PRINT'!H12</f>
        <v>3</v>
      </c>
      <c r="D20" s="28">
        <f>'Backup2-DO NOT PRINT'!I12</f>
        <v>3.6</v>
      </c>
      <c r="E20" s="28">
        <f t="shared" si="2"/>
        <v>0.20000000000000004</v>
      </c>
      <c r="F20" s="27">
        <f>-'Page 2'!C20</f>
        <v>-78.80499999999999</v>
      </c>
      <c r="G20" s="28">
        <f>'Backup1-DO NOT PRINT'!I14</f>
        <v>3</v>
      </c>
      <c r="H20" s="28">
        <f>'Backup1-DO NOT PRINT'!J14</f>
        <v>3.2</v>
      </c>
      <c r="I20" s="28">
        <f>'Backup1-DO NOT PRINT'!K14</f>
        <v>3.4000000000000004</v>
      </c>
      <c r="J20" s="28">
        <f>'Backup1-DO NOT PRINT'!L14</f>
        <v>3.6</v>
      </c>
      <c r="K20" s="28">
        <f>'Backup1-DO NOT PRINT'!M14</f>
        <v>3.8160000000000003</v>
      </c>
      <c r="L20" s="146">
        <f>'Backup1-DO NOT PRINT'!$M$3</f>
        <v>0.06</v>
      </c>
      <c r="M20" s="71">
        <f>'Backup1-DO NOT PRINT'!G14</f>
        <v>0.0981549907902883</v>
      </c>
      <c r="O20" s="118"/>
    </row>
    <row r="21" spans="1:15" ht="15">
      <c r="A21" s="23">
        <f t="shared" si="1"/>
        <v>10</v>
      </c>
      <c r="B21" s="24" t="str">
        <f>'Backup2-DO NOT PRINT'!B13</f>
        <v>FPL Group, Inc.</v>
      </c>
      <c r="C21" s="27">
        <f>'Backup2-DO NOT PRINT'!H13</f>
        <v>2</v>
      </c>
      <c r="D21" s="28">
        <f>'Backup2-DO NOT PRINT'!I13</f>
        <v>2.4</v>
      </c>
      <c r="E21" s="28">
        <f t="shared" si="2"/>
        <v>0.1333333333333333</v>
      </c>
      <c r="F21" s="27">
        <f>-'Page 2'!C21</f>
        <v>-48.62166666666667</v>
      </c>
      <c r="G21" s="28">
        <f>'Backup1-DO NOT PRINT'!I15</f>
        <v>2</v>
      </c>
      <c r="H21" s="28">
        <f>'Backup1-DO NOT PRINT'!J15</f>
        <v>2.1333333333333333</v>
      </c>
      <c r="I21" s="28">
        <f>'Backup1-DO NOT PRINT'!K15</f>
        <v>2.2666666666666666</v>
      </c>
      <c r="J21" s="28">
        <f>'Backup1-DO NOT PRINT'!L15</f>
        <v>2.4</v>
      </c>
      <c r="K21" s="28">
        <f>'Backup1-DO NOT PRINT'!M15</f>
        <v>2.544</v>
      </c>
      <c r="L21" s="146">
        <f>'Backup1-DO NOT PRINT'!$M$3</f>
        <v>0.06</v>
      </c>
      <c r="M21" s="71">
        <f>'Backup1-DO NOT PRINT'!G15</f>
        <v>0.10129815201153974</v>
      </c>
      <c r="O21" s="118"/>
    </row>
    <row r="22" spans="1:15" ht="15">
      <c r="A22" s="23">
        <f t="shared" si="1"/>
        <v>11</v>
      </c>
      <c r="B22" s="24" t="str">
        <f>'Backup2-DO NOT PRINT'!B14</f>
        <v>IDACORP</v>
      </c>
      <c r="C22" s="27">
        <f>'Backup2-DO NOT PRINT'!H14</f>
        <v>1.2</v>
      </c>
      <c r="D22" s="28">
        <f>'Backup2-DO NOT PRINT'!I14</f>
        <v>1.4</v>
      </c>
      <c r="E22" s="28">
        <f t="shared" si="2"/>
        <v>0.06666666666666665</v>
      </c>
      <c r="F22" s="27">
        <f>-'Page 2'!C22</f>
        <v>-32.906666666666666</v>
      </c>
      <c r="G22" s="28">
        <f>'Backup1-DO NOT PRINT'!I16</f>
        <v>1.2</v>
      </c>
      <c r="H22" s="28">
        <f>'Backup1-DO NOT PRINT'!J16</f>
        <v>1.2666666666666666</v>
      </c>
      <c r="I22" s="28">
        <f>'Backup1-DO NOT PRINT'!K16</f>
        <v>1.3333333333333333</v>
      </c>
      <c r="J22" s="28">
        <f>'Backup1-DO NOT PRINT'!L16</f>
        <v>1.4</v>
      </c>
      <c r="K22" s="28">
        <f>'Backup1-DO NOT PRINT'!M16</f>
        <v>1.484</v>
      </c>
      <c r="L22" s="146">
        <f>'Backup1-DO NOT PRINT'!$M$3</f>
        <v>0.06</v>
      </c>
      <c r="M22" s="71">
        <f>'Backup1-DO NOT PRINT'!G16</f>
        <v>0.09551978268493137</v>
      </c>
      <c r="O22" s="118"/>
    </row>
    <row r="23" spans="1:15" ht="15">
      <c r="A23" s="23">
        <f t="shared" si="1"/>
        <v>12</v>
      </c>
      <c r="B23" s="24" t="str">
        <f>'Backup2-DO NOT PRINT'!B15</f>
        <v>Northeast Utilities</v>
      </c>
      <c r="C23" s="27">
        <f>'Backup2-DO NOT PRINT'!H15</f>
        <v>1.1</v>
      </c>
      <c r="D23" s="28">
        <f>'Backup2-DO NOT PRINT'!I15</f>
        <v>1.25</v>
      </c>
      <c r="E23" s="28">
        <f t="shared" si="2"/>
        <v>0.04999999999999997</v>
      </c>
      <c r="F23" s="27">
        <f>-'Page 2'!C23</f>
        <v>-26.15833333333333</v>
      </c>
      <c r="G23" s="28">
        <f>'Backup1-DO NOT PRINT'!I17</f>
        <v>1.1</v>
      </c>
      <c r="H23" s="28">
        <f>'Backup1-DO NOT PRINT'!J17</f>
        <v>1.1500000000000001</v>
      </c>
      <c r="I23" s="28">
        <f>'Backup1-DO NOT PRINT'!K17</f>
        <v>1.2000000000000002</v>
      </c>
      <c r="J23" s="28">
        <f>'Backup1-DO NOT PRINT'!L17</f>
        <v>1.25</v>
      </c>
      <c r="K23" s="28">
        <f>'Backup1-DO NOT PRINT'!M17</f>
        <v>1.3250000000000002</v>
      </c>
      <c r="L23" s="146">
        <f>'Backup1-DO NOT PRINT'!$M$3</f>
        <v>0.06</v>
      </c>
      <c r="M23" s="71">
        <f>'Backup1-DO NOT PRINT'!G17</f>
        <v>0.10011107759843255</v>
      </c>
      <c r="O23" s="118"/>
    </row>
    <row r="24" spans="1:15" ht="15">
      <c r="A24" s="23">
        <f t="shared" si="1"/>
        <v>13</v>
      </c>
      <c r="B24" s="24" t="str">
        <f>'Backup2-DO NOT PRINT'!B16</f>
        <v>NSTAR</v>
      </c>
      <c r="C24" s="27">
        <f>'Backup2-DO NOT PRINT'!H16</f>
        <v>1.73</v>
      </c>
      <c r="D24" s="28">
        <f>'Backup2-DO NOT PRINT'!I16</f>
        <v>2.05</v>
      </c>
      <c r="E24" s="28">
        <f t="shared" si="2"/>
        <v>0.10666666666666662</v>
      </c>
      <c r="F24" s="27">
        <f>-'Page 2'!C24</f>
        <v>-34.708333333333336</v>
      </c>
      <c r="G24" s="28">
        <f>'Backup1-DO NOT PRINT'!I18</f>
        <v>1.73</v>
      </c>
      <c r="H24" s="28">
        <f>'Backup1-DO NOT PRINT'!J18</f>
        <v>1.8366666666666667</v>
      </c>
      <c r="I24" s="28">
        <f>'Backup1-DO NOT PRINT'!K18</f>
        <v>1.9433333333333334</v>
      </c>
      <c r="J24" s="28">
        <f>'Backup1-DO NOT PRINT'!L18</f>
        <v>2.05</v>
      </c>
      <c r="K24" s="28">
        <f>'Backup1-DO NOT PRINT'!M18</f>
        <v>2.173</v>
      </c>
      <c r="L24" s="146">
        <f>'Backup1-DO NOT PRINT'!$M$3</f>
        <v>0.06</v>
      </c>
      <c r="M24" s="71">
        <f>'Backup1-DO NOT PRINT'!G18</f>
        <v>0.1095739621693819</v>
      </c>
      <c r="O24" s="118"/>
    </row>
    <row r="25" spans="1:15" ht="15">
      <c r="A25" s="23">
        <f t="shared" si="1"/>
        <v>14</v>
      </c>
      <c r="B25" s="24" t="str">
        <f>'Backup2-DO NOT PRINT'!B17</f>
        <v>PG&amp;E Corp.</v>
      </c>
      <c r="C25" s="27">
        <f>'Backup2-DO NOT PRINT'!H17</f>
        <v>1.8</v>
      </c>
      <c r="D25" s="28">
        <f>'Backup2-DO NOT PRINT'!I17</f>
        <v>2.2</v>
      </c>
      <c r="E25" s="28">
        <f t="shared" si="2"/>
        <v>0.1333333333333334</v>
      </c>
      <c r="F25" s="27">
        <f>-'Page 2'!C25</f>
        <v>-42.84166666666667</v>
      </c>
      <c r="G25" s="28">
        <f>'Backup1-DO NOT PRINT'!I19</f>
        <v>1.8</v>
      </c>
      <c r="H25" s="28">
        <f>'Backup1-DO NOT PRINT'!J19</f>
        <v>1.9333333333333333</v>
      </c>
      <c r="I25" s="28">
        <f>'Backup1-DO NOT PRINT'!K19</f>
        <v>2.066666666666667</v>
      </c>
      <c r="J25" s="28">
        <f>'Backup1-DO NOT PRINT'!L19</f>
        <v>2.2</v>
      </c>
      <c r="K25" s="28">
        <f>'Backup1-DO NOT PRINT'!M19</f>
        <v>2.3320000000000003</v>
      </c>
      <c r="L25" s="146">
        <f>'Backup1-DO NOT PRINT'!$M$3</f>
        <v>0.06</v>
      </c>
      <c r="M25" s="71">
        <f>'Backup1-DO NOT PRINT'!G19</f>
        <v>0.1029345802292442</v>
      </c>
      <c r="O25" s="118"/>
    </row>
    <row r="26" spans="1:15" ht="15">
      <c r="A26" s="23">
        <f t="shared" si="1"/>
        <v>15</v>
      </c>
      <c r="B26" s="24" t="str">
        <f>'Backup2-DO NOT PRINT'!B18</f>
        <v>Portland General</v>
      </c>
      <c r="C26" s="27">
        <f>'Backup2-DO NOT PRINT'!H18</f>
        <v>1.05</v>
      </c>
      <c r="D26" s="28">
        <f>'Backup2-DO NOT PRINT'!I18</f>
        <v>1.2</v>
      </c>
      <c r="E26" s="28">
        <f t="shared" si="2"/>
        <v>0.04999999999999997</v>
      </c>
      <c r="F26" s="27">
        <f>-'Page 2'!C26</f>
        <v>-19.20333333333333</v>
      </c>
      <c r="G26" s="28">
        <f>'Backup1-DO NOT PRINT'!I20</f>
        <v>1.05</v>
      </c>
      <c r="H26" s="28">
        <f>'Backup1-DO NOT PRINT'!J20</f>
        <v>1.1</v>
      </c>
      <c r="I26" s="28">
        <f>'Backup1-DO NOT PRINT'!K20</f>
        <v>1.1500000000000001</v>
      </c>
      <c r="J26" s="28">
        <f>'Backup1-DO NOT PRINT'!L20</f>
        <v>1.2</v>
      </c>
      <c r="K26" s="28">
        <f>'Backup1-DO NOT PRINT'!M20</f>
        <v>1.272</v>
      </c>
      <c r="L26" s="146">
        <f>'Backup1-DO NOT PRINT'!$M$3</f>
        <v>0.06</v>
      </c>
      <c r="M26" s="71">
        <f>'Backup1-DO NOT PRINT'!G20</f>
        <v>0.11264172600267827</v>
      </c>
      <c r="O26" s="118"/>
    </row>
    <row r="27" spans="1:15" ht="15">
      <c r="A27" s="23">
        <f t="shared" si="1"/>
        <v>16</v>
      </c>
      <c r="B27" s="24" t="str">
        <f>'Backup2-DO NOT PRINT'!B19</f>
        <v>Progress Energy</v>
      </c>
      <c r="C27" s="27">
        <f>'Backup2-DO NOT PRINT'!H19</f>
        <v>2.52</v>
      </c>
      <c r="D27" s="28">
        <f>'Backup2-DO NOT PRINT'!I19</f>
        <v>2.58</v>
      </c>
      <c r="E27" s="28">
        <f t="shared" si="2"/>
        <v>0.020000000000000018</v>
      </c>
      <c r="F27" s="27">
        <f>-'Page 2'!C27</f>
        <v>-39.13</v>
      </c>
      <c r="G27" s="28">
        <f>'Backup1-DO NOT PRINT'!I21</f>
        <v>2.52</v>
      </c>
      <c r="H27" s="28">
        <f>'Backup1-DO NOT PRINT'!J21</f>
        <v>2.54</v>
      </c>
      <c r="I27" s="28">
        <f>'Backup1-DO NOT PRINT'!K21</f>
        <v>2.56</v>
      </c>
      <c r="J27" s="28">
        <f>'Backup1-DO NOT PRINT'!L21</f>
        <v>2.58</v>
      </c>
      <c r="K27" s="28">
        <f>'Backup1-DO NOT PRINT'!M21</f>
        <v>2.7348000000000003</v>
      </c>
      <c r="L27" s="146">
        <f>'Backup1-DO NOT PRINT'!$M$3</f>
        <v>0.06</v>
      </c>
      <c r="M27" s="71">
        <f>'Backup1-DO NOT PRINT'!G21</f>
        <v>0.1162021265601498</v>
      </c>
      <c r="O27" s="118"/>
    </row>
    <row r="28" spans="1:15" ht="15">
      <c r="A28" s="23">
        <f t="shared" si="1"/>
        <v>17</v>
      </c>
      <c r="B28" s="24" t="str">
        <f>'Backup2-DO NOT PRINT'!B20</f>
        <v>SCANA Corp.</v>
      </c>
      <c r="C28" s="27">
        <f>'Backup2-DO NOT PRINT'!H20</f>
        <v>1.92</v>
      </c>
      <c r="D28" s="28">
        <f>'Backup2-DO NOT PRINT'!I20</f>
        <v>2.05</v>
      </c>
      <c r="E28" s="28">
        <f t="shared" si="2"/>
        <v>0.0433333333333333</v>
      </c>
      <c r="F28" s="27">
        <f>-'Page 2'!C28</f>
        <v>-36.48666666666666</v>
      </c>
      <c r="G28" s="28">
        <f>'Backup1-DO NOT PRINT'!I22</f>
        <v>1.92</v>
      </c>
      <c r="H28" s="28">
        <f>'Backup1-DO NOT PRINT'!J22</f>
        <v>1.9633333333333332</v>
      </c>
      <c r="I28" s="28">
        <f>'Backup1-DO NOT PRINT'!K22</f>
        <v>2.0066666666666664</v>
      </c>
      <c r="J28" s="28">
        <f>'Backup1-DO NOT PRINT'!L22</f>
        <v>2.05</v>
      </c>
      <c r="K28" s="28">
        <f>'Backup1-DO NOT PRINT'!M22</f>
        <v>2.173</v>
      </c>
      <c r="L28" s="146">
        <f>'Backup1-DO NOT PRINT'!$M$3</f>
        <v>0.06</v>
      </c>
      <c r="M28" s="71">
        <f>'Backup1-DO NOT PRINT'!G22</f>
        <v>0.10755992581923601</v>
      </c>
      <c r="O28" s="118"/>
    </row>
    <row r="29" spans="1:15" ht="15">
      <c r="A29" s="23">
        <f t="shared" si="1"/>
        <v>18</v>
      </c>
      <c r="B29" s="24" t="str">
        <f>'Backup2-DO NOT PRINT'!B21</f>
        <v>Sempra Energy</v>
      </c>
      <c r="C29" s="27">
        <f>'Backup2-DO NOT PRINT'!H21</f>
        <v>1.72</v>
      </c>
      <c r="D29" s="28">
        <f>'Backup2-DO NOT PRINT'!I21</f>
        <v>2.1</v>
      </c>
      <c r="E29" s="28">
        <f t="shared" si="2"/>
        <v>0.1266666666666667</v>
      </c>
      <c r="F29" s="27">
        <f>-'Page 2'!C29</f>
        <v>-51.00666666666667</v>
      </c>
      <c r="G29" s="28">
        <f>'Backup1-DO NOT PRINT'!I23</f>
        <v>1.72</v>
      </c>
      <c r="H29" s="28">
        <f>'Backup1-DO NOT PRINT'!J23</f>
        <v>1.8466666666666667</v>
      </c>
      <c r="I29" s="28">
        <f>'Backup1-DO NOT PRINT'!K23</f>
        <v>1.9733333333333334</v>
      </c>
      <c r="J29" s="28">
        <f>'Backup1-DO NOT PRINT'!L23</f>
        <v>2.1</v>
      </c>
      <c r="K29" s="28">
        <f>'Backup1-DO NOT PRINT'!M23</f>
        <v>2.2260000000000004</v>
      </c>
      <c r="L29" s="146">
        <f>'Backup1-DO NOT PRINT'!$M$3</f>
        <v>0.06</v>
      </c>
      <c r="M29" s="71">
        <f>'Backup1-DO NOT PRINT'!G23</f>
        <v>0.09423113970388756</v>
      </c>
      <c r="O29" s="118"/>
    </row>
    <row r="30" spans="1:15" ht="15">
      <c r="A30" s="23">
        <f t="shared" si="1"/>
        <v>19</v>
      </c>
      <c r="B30" s="24" t="str">
        <f>'Backup2-DO NOT PRINT'!B22</f>
        <v>Southern Co.</v>
      </c>
      <c r="C30" s="27">
        <f>'Backup2-DO NOT PRINT'!H22</f>
        <v>1.85</v>
      </c>
      <c r="D30" s="28">
        <f>'Backup2-DO NOT PRINT'!I22</f>
        <v>2.1</v>
      </c>
      <c r="E30" s="28">
        <f t="shared" si="2"/>
        <v>0.08333333333333333</v>
      </c>
      <c r="F30" s="27">
        <f>-'Page 2'!C30</f>
        <v>-32.375</v>
      </c>
      <c r="G30" s="28">
        <f>'Backup1-DO NOT PRINT'!I24</f>
        <v>1.85</v>
      </c>
      <c r="H30" s="28">
        <f>'Backup1-DO NOT PRINT'!J24</f>
        <v>1.9333333333333333</v>
      </c>
      <c r="I30" s="28">
        <f>'Backup1-DO NOT PRINT'!K24</f>
        <v>2.0166666666666666</v>
      </c>
      <c r="J30" s="28">
        <f>'Backup1-DO NOT PRINT'!L24</f>
        <v>2.1</v>
      </c>
      <c r="K30" s="28">
        <f>'Backup1-DO NOT PRINT'!M24</f>
        <v>2.2260000000000004</v>
      </c>
      <c r="L30" s="146">
        <f>'Backup1-DO NOT PRINT'!$M$3</f>
        <v>0.06</v>
      </c>
      <c r="M30" s="71">
        <f>'Backup1-DO NOT PRINT'!G24</f>
        <v>0.114695426151997</v>
      </c>
      <c r="O30" s="118"/>
    </row>
    <row r="31" spans="1:15" ht="15">
      <c r="A31" s="23">
        <f t="shared" si="1"/>
        <v>20</v>
      </c>
      <c r="B31" s="24" t="str">
        <f>'Backup2-DO NOT PRINT'!B23</f>
        <v>Vectren Corp.</v>
      </c>
      <c r="C31" s="27">
        <f>'Backup2-DO NOT PRINT'!H23</f>
        <v>1.39</v>
      </c>
      <c r="D31" s="28">
        <f>'Backup2-DO NOT PRINT'!I23</f>
        <v>1.5</v>
      </c>
      <c r="E31" s="28">
        <f>(D31-C31)/3</f>
        <v>0.0366666666666667</v>
      </c>
      <c r="F31" s="27">
        <f>-'Page 2'!C31</f>
        <v>-23.708333333333332</v>
      </c>
      <c r="G31" s="28">
        <f>'Backup1-DO NOT PRINT'!I25</f>
        <v>1.39</v>
      </c>
      <c r="H31" s="28">
        <f>'Backup1-DO NOT PRINT'!J25</f>
        <v>1.4266666666666665</v>
      </c>
      <c r="I31" s="28">
        <f>'Backup1-DO NOT PRINT'!K25</f>
        <v>1.4633333333333332</v>
      </c>
      <c r="J31" s="28">
        <f>'Backup1-DO NOT PRINT'!L25</f>
        <v>1.5</v>
      </c>
      <c r="K31" s="28">
        <f>'Backup1-DO NOT PRINT'!M25</f>
        <v>1.59</v>
      </c>
      <c r="L31" s="146">
        <f>'Backup1-DO NOT PRINT'!$M$3</f>
        <v>0.06</v>
      </c>
      <c r="M31" s="71">
        <f>'Backup1-DO NOT PRINT'!G25</f>
        <v>0.11360047749002303</v>
      </c>
      <c r="O31" s="118"/>
    </row>
    <row r="32" spans="1:15" ht="15">
      <c r="A32" s="23">
        <f t="shared" si="1"/>
        <v>21</v>
      </c>
      <c r="B32" s="24" t="str">
        <f>'Backup2-DO NOT PRINT'!B24</f>
        <v>Wisconsin Energy</v>
      </c>
      <c r="C32" s="27">
        <f>'Backup2-DO NOT PRINT'!H24</f>
        <v>1.8</v>
      </c>
      <c r="D32" s="28">
        <f>'Backup2-DO NOT PRINT'!I24</f>
        <v>2.4</v>
      </c>
      <c r="E32" s="28">
        <f>(D32-C32)/3</f>
        <v>0.19999999999999996</v>
      </c>
      <c r="F32" s="27">
        <f>-'Page 2'!C32</f>
        <v>-49.34166666666667</v>
      </c>
      <c r="G32" s="28">
        <f>'Backup1-DO NOT PRINT'!I26</f>
        <v>1.8</v>
      </c>
      <c r="H32" s="28">
        <f>'Backup1-DO NOT PRINT'!J26</f>
        <v>2</v>
      </c>
      <c r="I32" s="28">
        <f>'Backup1-DO NOT PRINT'!K26</f>
        <v>2.2</v>
      </c>
      <c r="J32" s="28">
        <f>'Backup1-DO NOT PRINT'!L26</f>
        <v>2.4</v>
      </c>
      <c r="K32" s="28">
        <f>'Backup1-DO NOT PRINT'!M26</f>
        <v>2.544</v>
      </c>
      <c r="L32" s="146">
        <f>'Backup1-DO NOT PRINT'!$M$3</f>
        <v>0.06</v>
      </c>
      <c r="M32" s="71">
        <f>'Backup1-DO NOT PRINT'!G26</f>
        <v>0.10039860229887382</v>
      </c>
      <c r="O32" s="118"/>
    </row>
    <row r="33" spans="1:15" ht="15">
      <c r="A33" s="23">
        <f t="shared" si="1"/>
        <v>22</v>
      </c>
      <c r="B33" s="24" t="str">
        <f>'Backup2-DO NOT PRINT'!B25</f>
        <v>Xcel Energy Inc.</v>
      </c>
      <c r="C33" s="27">
        <f>'Backup2-DO NOT PRINT'!H25</f>
        <v>1</v>
      </c>
      <c r="D33" s="28">
        <f>'Backup2-DO NOT PRINT'!I25</f>
        <v>1.1</v>
      </c>
      <c r="E33" s="28">
        <f>(D33-C33)/3</f>
        <v>0.03333333333333336</v>
      </c>
      <c r="F33" s="27">
        <f>-'Page 2'!C33</f>
        <v>-20.956666666666667</v>
      </c>
      <c r="G33" s="28">
        <f>'Backup1-DO NOT PRINT'!I27</f>
        <v>1</v>
      </c>
      <c r="H33" s="28">
        <f>'Backup1-DO NOT PRINT'!J27</f>
        <v>1.0333333333333334</v>
      </c>
      <c r="I33" s="28">
        <f>'Backup1-DO NOT PRINT'!K27</f>
        <v>1.0666666666666669</v>
      </c>
      <c r="J33" s="28">
        <f>'Backup1-DO NOT PRINT'!L27</f>
        <v>1.1</v>
      </c>
      <c r="K33" s="28">
        <f>'Backup1-DO NOT PRINT'!M27</f>
        <v>1.1660000000000001</v>
      </c>
      <c r="L33" s="146">
        <f>'Backup1-DO NOT PRINT'!$M$3</f>
        <v>0.06</v>
      </c>
      <c r="M33" s="71">
        <f>'Backup1-DO NOT PRINT'!G27</f>
        <v>0.10426131571984339</v>
      </c>
      <c r="O33" s="118"/>
    </row>
    <row r="34" spans="1:15" ht="14.25" customHeight="1">
      <c r="A34" s="49"/>
      <c r="B34" s="50"/>
      <c r="C34" s="51"/>
      <c r="D34" s="52"/>
      <c r="E34" s="52"/>
      <c r="F34" s="51"/>
      <c r="G34" s="52"/>
      <c r="H34" s="52"/>
      <c r="I34" s="52"/>
      <c r="J34" s="52"/>
      <c r="K34" s="52"/>
      <c r="L34" s="52"/>
      <c r="M34" s="158"/>
      <c r="O34" s="118"/>
    </row>
    <row r="35" spans="1:13" ht="15">
      <c r="A35" s="53"/>
      <c r="B35" s="54" t="s">
        <v>1</v>
      </c>
      <c r="C35" s="168"/>
      <c r="D35" s="163"/>
      <c r="E35" s="163"/>
      <c r="F35" s="163"/>
      <c r="G35" s="34"/>
      <c r="H35" s="34"/>
      <c r="I35" s="34"/>
      <c r="J35" s="34"/>
      <c r="K35" s="34"/>
      <c r="L35" s="34"/>
      <c r="M35" s="161">
        <f>AVERAGE(M12:M34)</f>
        <v>0.10609472074406341</v>
      </c>
    </row>
    <row r="36" spans="1:13" ht="15.75" thickBot="1">
      <c r="A36" s="55"/>
      <c r="B36" s="56" t="s">
        <v>2</v>
      </c>
      <c r="C36" s="47"/>
      <c r="D36" s="47"/>
      <c r="E36" s="38"/>
      <c r="F36" s="38"/>
      <c r="G36" s="38"/>
      <c r="H36" s="38"/>
      <c r="I36" s="38"/>
      <c r="J36" s="38"/>
      <c r="K36" s="38"/>
      <c r="L36" s="38"/>
      <c r="M36" s="167">
        <f>MEDIAN(M12:M34)</f>
        <v>0.107577295785433</v>
      </c>
    </row>
    <row r="37" spans="1:13" ht="15.75" thickTop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ht="15">
      <c r="A38" s="69"/>
    </row>
    <row r="39" ht="15">
      <c r="A39" s="69" t="str">
        <f>'Page 1'!A37</f>
        <v>Source:  Value Line Investment Survey, Electric Utility (East), Feb 26, 2010; (Central), Mar 26, 2010; (West), Feb 5, 2010.</v>
      </c>
    </row>
    <row r="40" ht="15">
      <c r="A40" s="69"/>
    </row>
    <row r="41" ht="15">
      <c r="A41" s="6" t="s">
        <v>219</v>
      </c>
    </row>
  </sheetData>
  <sheetProtection/>
  <mergeCells count="3">
    <mergeCell ref="A1:M1"/>
    <mergeCell ref="A2:M2"/>
    <mergeCell ref="A3:M3"/>
  </mergeCells>
  <printOptions horizontalCentered="1"/>
  <pageMargins left="0.5" right="0.75" top="1" bottom="0.5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78"/>
  <sheetViews>
    <sheetView showGridLines="0" defaultGridColor="0" view="pageLayout" zoomScaleNormal="80" colorId="22" workbookViewId="0" topLeftCell="A1">
      <selection activeCell="A1" sqref="A1:L1"/>
    </sheetView>
  </sheetViews>
  <sheetFormatPr defaultColWidth="9.77734375" defaultRowHeight="15"/>
  <cols>
    <col min="1" max="6" width="9.77734375" style="1" customWidth="1"/>
    <col min="7" max="7" width="4.88671875" style="1" customWidth="1"/>
    <col min="8" max="16384" width="9.77734375" style="1" customWidth="1"/>
  </cols>
  <sheetData>
    <row r="1" spans="1:12" ht="20.25">
      <c r="A1" s="237" t="str">
        <f>'Page 1'!A1:E1</f>
        <v>PacifiCorp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4" ht="18">
      <c r="A2" s="236" t="str">
        <f>'Page 1'!A2:E2</f>
        <v>Discounted Cash Flow Analysis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N2" s="82"/>
    </row>
    <row r="3" spans="1:16" ht="18">
      <c r="A3" s="5" t="s">
        <v>227</v>
      </c>
      <c r="B3" s="14"/>
      <c r="C3" s="14"/>
      <c r="D3" s="14"/>
      <c r="E3" s="14"/>
      <c r="F3" s="58"/>
      <c r="G3" s="58"/>
      <c r="H3" s="58"/>
      <c r="I3" s="58"/>
      <c r="J3" s="4"/>
      <c r="K3" s="58"/>
      <c r="L3" s="58"/>
      <c r="M3"/>
      <c r="N3"/>
      <c r="O3" s="26"/>
      <c r="P3" s="26"/>
    </row>
    <row r="4" spans="1:16" ht="15">
      <c r="A4" s="7"/>
      <c r="B4" s="6"/>
      <c r="C4" s="6"/>
      <c r="D4" s="6"/>
      <c r="E4" s="6"/>
      <c r="F4" s="26"/>
      <c r="G4" s="26"/>
      <c r="H4" s="26"/>
      <c r="I4" s="26"/>
      <c r="J4" s="7"/>
      <c r="K4" s="26"/>
      <c r="L4" s="26"/>
      <c r="M4" s="26"/>
      <c r="N4" s="26"/>
      <c r="O4" s="26"/>
      <c r="P4" s="26"/>
    </row>
    <row r="5" spans="1:16" ht="15">
      <c r="A5" s="7"/>
      <c r="B5" s="6"/>
      <c r="C5" s="6"/>
      <c r="D5" s="6"/>
      <c r="E5" s="6"/>
      <c r="F5" s="26"/>
      <c r="G5" s="26"/>
      <c r="H5" s="26"/>
      <c r="I5" s="26"/>
      <c r="J5" s="7"/>
      <c r="K5" s="26"/>
      <c r="L5" s="26"/>
      <c r="M5" s="26"/>
      <c r="N5" s="26"/>
      <c r="O5" s="26"/>
      <c r="P5" s="26"/>
    </row>
    <row r="6" spans="1:16" s="3" customFormat="1" ht="15">
      <c r="A6" s="198" t="s">
        <v>315</v>
      </c>
      <c r="B6" s="199"/>
      <c r="C6" s="199"/>
      <c r="D6" s="199"/>
      <c r="E6" s="199"/>
      <c r="F6" s="200"/>
      <c r="G6" s="209"/>
      <c r="H6" s="6" t="s">
        <v>257</v>
      </c>
      <c r="I6" s="201"/>
      <c r="J6" s="197"/>
      <c r="K6" s="197"/>
      <c r="L6" s="200"/>
      <c r="M6" s="200"/>
      <c r="N6" s="200"/>
      <c r="O6" s="200"/>
      <c r="P6" s="200"/>
    </row>
    <row r="7" spans="1:16" ht="15">
      <c r="A7" s="6"/>
      <c r="B7" s="6"/>
      <c r="C7" s="6"/>
      <c r="D7" s="6"/>
      <c r="E7" s="6"/>
      <c r="F7" s="26"/>
      <c r="G7" s="208"/>
      <c r="H7" s="201"/>
      <c r="I7" s="6"/>
      <c r="J7" s="201"/>
      <c r="K7" s="201"/>
      <c r="L7" s="26"/>
      <c r="M7" s="26"/>
      <c r="N7" s="26"/>
      <c r="O7" s="26"/>
      <c r="P7" s="26"/>
    </row>
    <row r="8" spans="1:16" ht="15">
      <c r="A8" s="81" t="s">
        <v>298</v>
      </c>
      <c r="B8" s="201"/>
      <c r="C8" s="201"/>
      <c r="D8" s="201"/>
      <c r="E8" s="201"/>
      <c r="F8" s="201"/>
      <c r="G8" s="201"/>
      <c r="H8" s="6" t="s">
        <v>301</v>
      </c>
      <c r="I8" s="6"/>
      <c r="J8" s="197"/>
      <c r="K8" s="201"/>
      <c r="L8" s="26"/>
      <c r="M8" s="26"/>
      <c r="N8" s="26"/>
      <c r="O8" s="26"/>
      <c r="P8" s="26"/>
    </row>
    <row r="9" spans="1:16" ht="15">
      <c r="A9" s="81"/>
      <c r="B9" s="201"/>
      <c r="C9" s="201"/>
      <c r="D9" s="201"/>
      <c r="E9" s="201"/>
      <c r="F9" s="201"/>
      <c r="G9" s="201"/>
      <c r="H9" s="229" t="s">
        <v>303</v>
      </c>
      <c r="I9" s="6"/>
      <c r="J9" s="197"/>
      <c r="K9" s="201"/>
      <c r="L9" s="26"/>
      <c r="M9" s="26"/>
      <c r="N9" s="26"/>
      <c r="O9" s="26"/>
      <c r="P9" s="26"/>
    </row>
    <row r="10" spans="1:16" ht="15">
      <c r="A10" s="81" t="s">
        <v>27</v>
      </c>
      <c r="B10" s="201"/>
      <c r="C10" s="6"/>
      <c r="D10" s="6"/>
      <c r="E10" s="6"/>
      <c r="F10" s="26"/>
      <c r="G10" s="208"/>
      <c r="I10" s="6"/>
      <c r="J10" s="201"/>
      <c r="K10" s="201"/>
      <c r="L10" s="26"/>
      <c r="M10" s="26"/>
      <c r="N10" s="26"/>
      <c r="O10" s="26"/>
      <c r="P10" s="26"/>
    </row>
    <row r="11" spans="1:16" ht="15">
      <c r="A11" s="81"/>
      <c r="B11" s="6"/>
      <c r="C11" s="6"/>
      <c r="D11" s="6"/>
      <c r="E11" s="6"/>
      <c r="F11" s="26"/>
      <c r="G11" s="208"/>
      <c r="H11" s="81" t="s">
        <v>302</v>
      </c>
      <c r="I11" s="6"/>
      <c r="J11" s="208"/>
      <c r="K11" s="26"/>
      <c r="L11" s="26"/>
      <c r="M11" s="26"/>
      <c r="N11" s="26"/>
      <c r="O11" s="26"/>
      <c r="P11" s="26"/>
    </row>
    <row r="12" spans="1:16" ht="15">
      <c r="A12" s="81" t="s">
        <v>299</v>
      </c>
      <c r="B12" s="6"/>
      <c r="C12" s="6"/>
      <c r="D12" s="6"/>
      <c r="E12" s="6"/>
      <c r="F12" s="26"/>
      <c r="G12" s="208"/>
      <c r="H12" s="81" t="s">
        <v>310</v>
      </c>
      <c r="I12" s="6"/>
      <c r="J12" s="208"/>
      <c r="K12" s="201"/>
      <c r="L12" s="26"/>
      <c r="M12" s="26"/>
      <c r="N12" s="26"/>
      <c r="O12" s="26"/>
      <c r="P12" s="26"/>
    </row>
    <row r="13" spans="1:16" ht="15">
      <c r="A13" s="81" t="s">
        <v>300</v>
      </c>
      <c r="B13" s="6"/>
      <c r="C13" s="6"/>
      <c r="D13" s="6"/>
      <c r="E13" s="6"/>
      <c r="F13" s="26"/>
      <c r="G13" s="208"/>
      <c r="I13" s="6"/>
      <c r="J13" s="201"/>
      <c r="K13" s="201"/>
      <c r="L13" s="26"/>
      <c r="M13" s="26"/>
      <c r="N13" s="26"/>
      <c r="O13" s="26"/>
      <c r="P13" s="26"/>
    </row>
    <row r="14" spans="1:16" ht="15">
      <c r="A14" s="6"/>
      <c r="B14" s="6"/>
      <c r="C14" s="6"/>
      <c r="D14" s="6"/>
      <c r="E14" s="6"/>
      <c r="F14" s="26"/>
      <c r="G14" s="208"/>
      <c r="H14" s="81" t="s">
        <v>258</v>
      </c>
      <c r="I14" s="6"/>
      <c r="J14" s="208"/>
      <c r="K14" s="26"/>
      <c r="L14" s="26"/>
      <c r="M14" s="26"/>
      <c r="N14" s="26"/>
      <c r="O14" s="26"/>
      <c r="P14" s="26"/>
    </row>
    <row r="15" spans="1:16" ht="15">
      <c r="A15" s="81" t="s">
        <v>231</v>
      </c>
      <c r="B15" s="6"/>
      <c r="C15" s="6"/>
      <c r="D15" s="6"/>
      <c r="E15" s="6"/>
      <c r="F15" s="26"/>
      <c r="G15" s="208"/>
      <c r="H15" s="81"/>
      <c r="I15" s="6"/>
      <c r="J15" s="208"/>
      <c r="K15" s="26"/>
      <c r="L15" s="26"/>
      <c r="M15" s="26"/>
      <c r="N15" s="26"/>
      <c r="O15" s="26"/>
      <c r="P15" s="26"/>
    </row>
    <row r="16" spans="1:16" ht="15">
      <c r="A16" s="81" t="s">
        <v>304</v>
      </c>
      <c r="B16" s="6"/>
      <c r="C16" s="6"/>
      <c r="D16" s="6"/>
      <c r="E16" s="6"/>
      <c r="F16" s="26"/>
      <c r="G16" s="208"/>
      <c r="H16" s="6" t="s">
        <v>259</v>
      </c>
      <c r="I16" s="6"/>
      <c r="J16" s="208"/>
      <c r="K16" s="26"/>
      <c r="L16" s="26"/>
      <c r="M16" s="26"/>
      <c r="N16" s="26"/>
      <c r="O16" s="26"/>
      <c r="P16" s="26"/>
    </row>
    <row r="17" spans="1:16" ht="15">
      <c r="A17" s="6"/>
      <c r="B17" s="6"/>
      <c r="C17" s="6"/>
      <c r="D17" s="201"/>
      <c r="E17" s="6"/>
      <c r="F17" s="26"/>
      <c r="G17" s="208"/>
      <c r="H17" s="6"/>
      <c r="I17" s="6"/>
      <c r="J17" s="208"/>
      <c r="K17" s="26"/>
      <c r="L17" s="26"/>
      <c r="M17" s="26"/>
      <c r="N17" s="26"/>
      <c r="O17" s="26"/>
      <c r="P17" s="26"/>
    </row>
    <row r="18" spans="1:16" ht="15">
      <c r="A18" s="198" t="s">
        <v>250</v>
      </c>
      <c r="B18" s="199"/>
      <c r="C18" s="197"/>
      <c r="D18" s="201"/>
      <c r="E18" s="6"/>
      <c r="F18" s="26"/>
      <c r="G18" s="208"/>
      <c r="H18" s="6" t="s">
        <v>260</v>
      </c>
      <c r="I18" s="199"/>
      <c r="J18" s="208"/>
      <c r="K18" s="26"/>
      <c r="L18" s="26"/>
      <c r="M18" s="26"/>
      <c r="N18" s="26"/>
      <c r="O18" s="26"/>
      <c r="P18" s="26"/>
    </row>
    <row r="19" spans="1:16" ht="15">
      <c r="A19" s="198" t="s">
        <v>305</v>
      </c>
      <c r="B19" s="199"/>
      <c r="C19" s="199"/>
      <c r="D19" s="197"/>
      <c r="E19" s="199"/>
      <c r="F19" s="26"/>
      <c r="G19" s="208"/>
      <c r="H19" s="81"/>
      <c r="I19" s="199"/>
      <c r="J19" s="208"/>
      <c r="K19" s="26"/>
      <c r="L19" s="26"/>
      <c r="M19" s="26"/>
      <c r="N19" s="26"/>
      <c r="O19" s="26"/>
      <c r="P19" s="26"/>
    </row>
    <row r="20" spans="1:16" ht="15">
      <c r="A20" s="201"/>
      <c r="B20" s="201"/>
      <c r="C20" s="6"/>
      <c r="D20" s="199"/>
      <c r="E20" s="199"/>
      <c r="F20" s="26"/>
      <c r="G20" s="208"/>
      <c r="H20" s="81" t="s">
        <v>261</v>
      </c>
      <c r="I20" s="6"/>
      <c r="J20" s="208"/>
      <c r="K20" s="26"/>
      <c r="L20" s="26"/>
      <c r="M20" s="26"/>
      <c r="N20" s="26"/>
      <c r="O20" s="26"/>
      <c r="P20" s="26"/>
    </row>
    <row r="21" spans="1:16" ht="15">
      <c r="A21" s="81" t="s">
        <v>251</v>
      </c>
      <c r="B21" s="6"/>
      <c r="C21" s="199"/>
      <c r="D21" s="6"/>
      <c r="E21" s="6"/>
      <c r="F21" s="26"/>
      <c r="G21" s="208"/>
      <c r="H21" s="6"/>
      <c r="I21" s="6"/>
      <c r="J21" s="208"/>
      <c r="K21" s="26"/>
      <c r="L21" s="26"/>
      <c r="M21" s="26"/>
      <c r="N21" s="26"/>
      <c r="O21" s="26"/>
      <c r="P21" s="26"/>
    </row>
    <row r="22" spans="1:16" s="3" customFormat="1" ht="15">
      <c r="A22" s="6"/>
      <c r="B22" s="6"/>
      <c r="C22" s="199"/>
      <c r="D22" s="199"/>
      <c r="E22" s="199"/>
      <c r="F22" s="200"/>
      <c r="G22" s="209"/>
      <c r="H22" s="81" t="s">
        <v>262</v>
      </c>
      <c r="I22" s="6"/>
      <c r="J22" s="208"/>
      <c r="K22" s="26"/>
      <c r="L22" s="200"/>
      <c r="M22" s="200"/>
      <c r="N22" s="200"/>
      <c r="O22" s="200"/>
      <c r="P22" s="200"/>
    </row>
    <row r="23" spans="1:16" s="3" customFormat="1" ht="15">
      <c r="A23" s="81" t="s">
        <v>252</v>
      </c>
      <c r="B23" s="201"/>
      <c r="C23" s="201"/>
      <c r="D23" s="199"/>
      <c r="E23" s="199"/>
      <c r="F23" s="200"/>
      <c r="G23" s="209"/>
      <c r="H23" s="81"/>
      <c r="I23" s="6"/>
      <c r="J23" s="209"/>
      <c r="K23" s="200"/>
      <c r="L23" s="200"/>
      <c r="M23" s="200"/>
      <c r="N23" s="200"/>
      <c r="O23" s="200"/>
      <c r="P23" s="200"/>
    </row>
    <row r="24" spans="1:16" ht="15">
      <c r="A24" s="201"/>
      <c r="B24" s="201"/>
      <c r="C24" s="6"/>
      <c r="D24" s="6"/>
      <c r="E24" s="6"/>
      <c r="F24" s="26"/>
      <c r="G24" s="208"/>
      <c r="H24" s="81" t="s">
        <v>263</v>
      </c>
      <c r="I24" s="6"/>
      <c r="J24" s="209"/>
      <c r="K24" s="200"/>
      <c r="L24" s="26"/>
      <c r="M24" s="26"/>
      <c r="N24" s="26"/>
      <c r="O24" s="26"/>
      <c r="P24" s="26"/>
    </row>
    <row r="25" spans="1:16" ht="15">
      <c r="A25" s="6" t="s">
        <v>253</v>
      </c>
      <c r="B25" s="201"/>
      <c r="C25" s="6"/>
      <c r="D25" s="6"/>
      <c r="E25" s="6"/>
      <c r="F25" s="26"/>
      <c r="G25" s="208"/>
      <c r="H25" s="6"/>
      <c r="I25" s="6"/>
      <c r="J25" s="208"/>
      <c r="K25" s="26"/>
      <c r="L25" s="26"/>
      <c r="M25" s="26"/>
      <c r="N25" s="26"/>
      <c r="O25" s="26"/>
      <c r="P25" s="26"/>
    </row>
    <row r="26" spans="1:16" ht="15">
      <c r="A26" s="201"/>
      <c r="B26" s="201"/>
      <c r="C26" s="6"/>
      <c r="D26" s="6"/>
      <c r="E26" s="6"/>
      <c r="F26" s="26"/>
      <c r="G26" s="208"/>
      <c r="H26" s="81" t="s">
        <v>264</v>
      </c>
      <c r="I26" s="6"/>
      <c r="J26" s="208"/>
      <c r="K26" s="26"/>
      <c r="L26" s="26"/>
      <c r="M26" s="26"/>
      <c r="N26" s="26"/>
      <c r="O26" s="26"/>
      <c r="P26" s="26"/>
    </row>
    <row r="27" spans="1:16" ht="15">
      <c r="A27" s="6" t="s">
        <v>254</v>
      </c>
      <c r="B27" s="201"/>
      <c r="C27" s="6"/>
      <c r="D27" s="6"/>
      <c r="E27" s="6"/>
      <c r="F27" s="26"/>
      <c r="G27" s="208"/>
      <c r="H27" s="81" t="s">
        <v>265</v>
      </c>
      <c r="I27" s="6"/>
      <c r="J27" s="208"/>
      <c r="K27" s="26"/>
      <c r="L27" s="26"/>
      <c r="M27" s="26"/>
      <c r="N27" s="26"/>
      <c r="O27" s="26"/>
      <c r="P27" s="26"/>
    </row>
    <row r="28" spans="1:16" ht="15">
      <c r="A28" s="201"/>
      <c r="B28" s="201"/>
      <c r="C28" s="6"/>
      <c r="D28" s="6"/>
      <c r="E28" s="6"/>
      <c r="F28" s="6"/>
      <c r="G28" s="208"/>
      <c r="H28" s="81"/>
      <c r="I28" s="6"/>
      <c r="J28" s="208"/>
      <c r="K28" s="26"/>
      <c r="L28" s="26"/>
      <c r="M28" s="26"/>
      <c r="N28" s="26"/>
      <c r="O28" s="26"/>
      <c r="P28" s="26"/>
    </row>
    <row r="29" spans="1:16" ht="15">
      <c r="A29" s="81" t="s">
        <v>255</v>
      </c>
      <c r="B29" s="201"/>
      <c r="C29" s="6"/>
      <c r="D29" s="6"/>
      <c r="E29" s="6"/>
      <c r="F29" s="6"/>
      <c r="G29" s="208"/>
      <c r="H29" s="6" t="s">
        <v>266</v>
      </c>
      <c r="I29" s="6"/>
      <c r="J29" s="208"/>
      <c r="K29" s="26"/>
      <c r="L29" s="26"/>
      <c r="M29" s="26"/>
      <c r="N29" s="26"/>
      <c r="O29" s="26"/>
      <c r="P29" s="26"/>
    </row>
    <row r="30" spans="1:16" ht="15">
      <c r="A30" s="201"/>
      <c r="B30" s="201"/>
      <c r="C30" s="6"/>
      <c r="D30" s="6"/>
      <c r="E30" s="6"/>
      <c r="F30" s="6"/>
      <c r="G30" s="208"/>
      <c r="H30" s="81"/>
      <c r="I30" s="6"/>
      <c r="J30" s="208"/>
      <c r="K30" s="26"/>
      <c r="L30" s="6"/>
      <c r="M30" s="6"/>
      <c r="N30" s="6"/>
      <c r="O30" s="6"/>
      <c r="P30" s="6"/>
    </row>
    <row r="31" spans="1:16" ht="15">
      <c r="A31" s="201" t="s">
        <v>256</v>
      </c>
      <c r="B31" s="201"/>
      <c r="C31" s="6"/>
      <c r="D31" s="6"/>
      <c r="E31" s="6"/>
      <c r="F31" s="6"/>
      <c r="G31" s="208"/>
      <c r="H31" s="81" t="s">
        <v>267</v>
      </c>
      <c r="I31" s="6"/>
      <c r="J31" s="208"/>
      <c r="K31" s="6"/>
      <c r="L31" s="6"/>
      <c r="M31" s="6"/>
      <c r="N31" s="6"/>
      <c r="O31" s="6"/>
      <c r="P31" s="6"/>
    </row>
    <row r="32" spans="1:16" ht="15">
      <c r="A32" s="81" t="s">
        <v>306</v>
      </c>
      <c r="B32" s="201"/>
      <c r="C32" s="6"/>
      <c r="D32" s="6"/>
      <c r="E32" s="6"/>
      <c r="F32" s="6"/>
      <c r="G32" s="208"/>
      <c r="H32" s="81" t="s">
        <v>308</v>
      </c>
      <c r="I32" s="6"/>
      <c r="J32" s="208"/>
      <c r="K32" s="6"/>
      <c r="L32" s="6"/>
      <c r="M32" s="6"/>
      <c r="N32" s="6"/>
      <c r="O32" s="6"/>
      <c r="P32" s="6"/>
    </row>
    <row r="33" spans="1:16" ht="15">
      <c r="A33" s="198" t="s">
        <v>307</v>
      </c>
      <c r="B33" s="6"/>
      <c r="C33" s="6"/>
      <c r="D33" s="6"/>
      <c r="E33" s="6"/>
      <c r="F33" s="6"/>
      <c r="G33" s="208"/>
      <c r="H33" s="81" t="s">
        <v>309</v>
      </c>
      <c r="I33" s="208"/>
      <c r="J33" s="208"/>
      <c r="K33" s="6"/>
      <c r="L33" s="6"/>
      <c r="M33" s="6"/>
      <c r="N33" s="6"/>
      <c r="O33" s="6"/>
      <c r="P33" s="6"/>
    </row>
    <row r="34" spans="2:16" ht="15">
      <c r="B34" s="6"/>
      <c r="C34" s="201"/>
      <c r="D34" s="6"/>
      <c r="E34" s="6"/>
      <c r="F34" s="6"/>
      <c r="G34" s="208"/>
      <c r="H34" s="81" t="s">
        <v>316</v>
      </c>
      <c r="I34" s="201"/>
      <c r="J34" s="208"/>
      <c r="K34" s="6"/>
      <c r="L34" s="6"/>
      <c r="M34" s="6"/>
      <c r="N34" s="6"/>
      <c r="O34" s="6"/>
      <c r="P34" s="6"/>
    </row>
    <row r="35" spans="1:16" ht="15">
      <c r="A35" s="81"/>
      <c r="B35" s="6"/>
      <c r="D35" s="6"/>
      <c r="E35" s="6"/>
      <c r="F35" s="6"/>
      <c r="G35" s="7"/>
      <c r="H35" s="81" t="s">
        <v>317</v>
      </c>
      <c r="I35" s="6"/>
      <c r="J35" s="7"/>
      <c r="K35" s="6"/>
      <c r="L35" s="6"/>
      <c r="M35" s="6"/>
      <c r="N35" s="6"/>
      <c r="O35" s="6"/>
      <c r="P35" s="6"/>
    </row>
    <row r="36" spans="1:16" ht="15">
      <c r="A36" s="198"/>
      <c r="B36" s="6"/>
      <c r="D36" s="6"/>
      <c r="E36" s="6"/>
      <c r="F36" s="6"/>
      <c r="G36" s="7"/>
      <c r="H36" s="81"/>
      <c r="I36" s="6"/>
      <c r="J36" s="7"/>
      <c r="K36" s="6"/>
      <c r="L36" s="6"/>
      <c r="M36" s="6"/>
      <c r="N36" s="6"/>
      <c r="O36" s="6"/>
      <c r="P36" s="6"/>
    </row>
    <row r="37" spans="1:16" ht="15">
      <c r="A37" s="81"/>
      <c r="B37" s="6"/>
      <c r="C37" s="6"/>
      <c r="D37" s="6"/>
      <c r="E37" s="6"/>
      <c r="F37" s="6"/>
      <c r="G37" s="7"/>
      <c r="H37" s="81"/>
      <c r="I37" s="7"/>
      <c r="K37" s="6"/>
      <c r="L37" s="6"/>
      <c r="M37" s="6"/>
      <c r="N37" s="6"/>
      <c r="O37" s="6"/>
      <c r="P37" s="6"/>
    </row>
    <row r="38" spans="1:16" ht="15">
      <c r="A38" s="81"/>
      <c r="C38" s="6"/>
      <c r="D38" s="6"/>
      <c r="E38" s="6"/>
      <c r="F38" s="6"/>
      <c r="G38" s="7"/>
      <c r="L38" s="6"/>
      <c r="M38" s="6"/>
      <c r="N38" s="6"/>
      <c r="O38" s="6"/>
      <c r="P38" s="6"/>
    </row>
    <row r="39" spans="2:16" ht="15">
      <c r="B39" s="6"/>
      <c r="C39" s="6"/>
      <c r="D39" s="6"/>
      <c r="E39" s="6"/>
      <c r="F39" s="6"/>
      <c r="G39" s="7"/>
      <c r="K39" s="6"/>
      <c r="L39" s="6"/>
      <c r="M39" s="6"/>
      <c r="N39" s="6"/>
      <c r="O39" s="6"/>
      <c r="P39" s="6"/>
    </row>
    <row r="40" spans="2:16" ht="15">
      <c r="B40" s="6"/>
      <c r="C40" s="6"/>
      <c r="D40" s="6"/>
      <c r="E40" s="6"/>
      <c r="F40" s="6"/>
      <c r="G40" s="7"/>
      <c r="K40" s="6"/>
      <c r="L40" s="6"/>
      <c r="M40" s="6"/>
      <c r="N40" s="6"/>
      <c r="O40" s="6"/>
      <c r="P40" s="6"/>
    </row>
    <row r="41" spans="2:16" ht="15">
      <c r="B41" s="6"/>
      <c r="C41" s="6"/>
      <c r="D41" s="6"/>
      <c r="E41" s="6"/>
      <c r="F41" s="6"/>
      <c r="G41" s="7"/>
      <c r="I41" s="6"/>
      <c r="J41" s="7"/>
      <c r="K41" s="6"/>
      <c r="L41" s="6"/>
      <c r="M41" s="6"/>
      <c r="N41" s="6"/>
      <c r="O41" s="6"/>
      <c r="P41" s="6"/>
    </row>
    <row r="42" spans="2:16" ht="15">
      <c r="B42" s="6"/>
      <c r="C42" s="6"/>
      <c r="D42" s="6"/>
      <c r="E42" s="6"/>
      <c r="F42" s="6"/>
      <c r="G42" s="7"/>
      <c r="I42" s="6"/>
      <c r="J42" s="7"/>
      <c r="K42" s="6"/>
      <c r="L42" s="6"/>
      <c r="M42" s="6"/>
      <c r="N42" s="6"/>
      <c r="O42" s="6"/>
      <c r="P42" s="6"/>
    </row>
    <row r="43" spans="1:16" ht="15">
      <c r="A43" s="6"/>
      <c r="B43" s="6"/>
      <c r="C43" s="6"/>
      <c r="D43" s="6"/>
      <c r="E43" s="6"/>
      <c r="F43" s="6"/>
      <c r="G43" s="7"/>
      <c r="I43" s="6"/>
      <c r="J43" s="7"/>
      <c r="K43" s="6"/>
      <c r="L43" s="6"/>
      <c r="M43" s="6"/>
      <c r="N43" s="6"/>
      <c r="O43" s="6"/>
      <c r="P43" s="6"/>
    </row>
    <row r="44" spans="2:16" ht="15">
      <c r="B44" s="6"/>
      <c r="C44" s="6"/>
      <c r="D44" s="6"/>
      <c r="E44" s="6"/>
      <c r="F44" s="6"/>
      <c r="G44" s="7"/>
      <c r="I44" s="6"/>
      <c r="J44" s="7"/>
      <c r="K44" s="6"/>
      <c r="L44" s="6"/>
      <c r="M44" s="6"/>
      <c r="N44" s="6"/>
      <c r="O44" s="6"/>
      <c r="P44" s="6"/>
    </row>
    <row r="45" spans="2:16" ht="15">
      <c r="B45" s="6"/>
      <c r="C45" s="6"/>
      <c r="D45" s="6"/>
      <c r="E45" s="6"/>
      <c r="F45" s="6"/>
      <c r="G45" s="7"/>
      <c r="I45" s="6"/>
      <c r="J45" s="7"/>
      <c r="K45" s="6"/>
      <c r="L45" s="6"/>
      <c r="M45" s="6"/>
      <c r="N45" s="6"/>
      <c r="O45" s="6"/>
      <c r="P45" s="6"/>
    </row>
    <row r="46" spans="2:16" ht="15">
      <c r="B46" s="6"/>
      <c r="C46" s="6"/>
      <c r="D46" s="6"/>
      <c r="E46" s="6"/>
      <c r="F46" s="6"/>
      <c r="G46" s="7"/>
      <c r="I46" s="6"/>
      <c r="J46" s="7"/>
      <c r="K46" s="6"/>
      <c r="L46" s="6"/>
      <c r="M46" s="6"/>
      <c r="N46" s="6"/>
      <c r="O46" s="6"/>
      <c r="P46" s="6"/>
    </row>
    <row r="47" spans="2:16" ht="15">
      <c r="B47" s="6"/>
      <c r="C47" s="6"/>
      <c r="D47" s="6"/>
      <c r="E47" s="6"/>
      <c r="F47" s="6"/>
      <c r="G47" s="7"/>
      <c r="I47" s="6"/>
      <c r="J47" s="7"/>
      <c r="K47" s="6"/>
      <c r="L47" s="6"/>
      <c r="M47" s="6"/>
      <c r="N47" s="6"/>
      <c r="O47" s="6"/>
      <c r="P47" s="6"/>
    </row>
    <row r="48" spans="2:16" ht="15">
      <c r="B48" s="6"/>
      <c r="C48" s="6"/>
      <c r="D48" s="6"/>
      <c r="E48" s="6"/>
      <c r="F48" s="6"/>
      <c r="G48" s="7"/>
      <c r="I48" s="6"/>
      <c r="J48" s="7"/>
      <c r="K48" s="6"/>
      <c r="L48" s="6"/>
      <c r="M48" s="6"/>
      <c r="N48" s="6"/>
      <c r="O48" s="6"/>
      <c r="P48" s="6"/>
    </row>
    <row r="49" spans="4:16" ht="15">
      <c r="D49" s="6"/>
      <c r="E49" s="6"/>
      <c r="F49" s="6"/>
      <c r="G49" s="7"/>
      <c r="I49" s="6"/>
      <c r="J49" s="7"/>
      <c r="K49" s="6"/>
      <c r="L49" s="6"/>
      <c r="M49" s="6"/>
      <c r="N49" s="6"/>
      <c r="O49" s="6"/>
      <c r="P49" s="6"/>
    </row>
    <row r="50" spans="2:16" ht="15">
      <c r="B50" s="6"/>
      <c r="C50" s="6"/>
      <c r="D50" s="6"/>
      <c r="E50" s="6"/>
      <c r="F50" s="6"/>
      <c r="G50" s="7"/>
      <c r="I50" s="6"/>
      <c r="J50" s="6"/>
      <c r="K50" s="6"/>
      <c r="L50" s="6"/>
      <c r="M50" s="6"/>
      <c r="N50" s="6"/>
      <c r="O50" s="6"/>
      <c r="P50" s="6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81"/>
    </row>
    <row r="69" ht="15">
      <c r="A69" s="6"/>
    </row>
    <row r="70" ht="15">
      <c r="A70" s="81"/>
    </row>
    <row r="71" ht="15">
      <c r="A71" s="6"/>
    </row>
    <row r="72" ht="15">
      <c r="A72" s="6"/>
    </row>
    <row r="73" ht="15">
      <c r="A73" s="6"/>
    </row>
    <row r="74" ht="15">
      <c r="A74" s="81"/>
    </row>
    <row r="76" ht="15">
      <c r="A76" s="6"/>
    </row>
    <row r="78" ht="15">
      <c r="A78" s="6"/>
    </row>
  </sheetData>
  <sheetProtection/>
  <mergeCells count="2">
    <mergeCell ref="A2:L2"/>
    <mergeCell ref="A1:L1"/>
  </mergeCells>
  <printOptions horizontalCentered="1"/>
  <pageMargins left="0.5" right="0.5" top="1" bottom="0.5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B32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7.10546875" style="103" customWidth="1"/>
    <col min="2" max="2" width="16.21484375" style="103" bestFit="1" customWidth="1"/>
    <col min="3" max="6" width="7.10546875" style="103" customWidth="1"/>
    <col min="7" max="157" width="8.4453125" style="103" customWidth="1"/>
    <col min="158" max="158" width="8.4453125" style="103" bestFit="1" customWidth="1"/>
    <col min="159" max="16384" width="7.10546875" style="103" customWidth="1"/>
  </cols>
  <sheetData>
    <row r="1" spans="1:7" ht="15.75">
      <c r="A1" s="124" t="s">
        <v>196</v>
      </c>
      <c r="F1"/>
      <c r="G1"/>
    </row>
    <row r="2" spans="1:13" ht="15.75">
      <c r="A2" s="125" t="s">
        <v>199</v>
      </c>
      <c r="F2"/>
      <c r="G2"/>
      <c r="M2" s="122" t="s">
        <v>198</v>
      </c>
    </row>
    <row r="3" spans="1:14" ht="15.75">
      <c r="A3" s="125"/>
      <c r="B3" s="107"/>
      <c r="C3" s="238" t="s">
        <v>197</v>
      </c>
      <c r="D3" s="238"/>
      <c r="E3" s="238"/>
      <c r="F3" s="112"/>
      <c r="M3" s="123">
        <f>'Page 3'!F12</f>
        <v>0.06</v>
      </c>
      <c r="N3"/>
    </row>
    <row r="4" spans="1:158" ht="15">
      <c r="A4" s="107"/>
      <c r="B4" s="107"/>
      <c r="C4" s="108">
        <v>2010</v>
      </c>
      <c r="D4" s="109">
        <f>C4+3</f>
        <v>2013</v>
      </c>
      <c r="H4" s="103">
        <v>2009</v>
      </c>
      <c r="I4" s="103">
        <f>H4+1</f>
        <v>2010</v>
      </c>
      <c r="J4" s="103">
        <f aca="true" t="shared" si="0" ref="J4:BU4">I4+1</f>
        <v>2011</v>
      </c>
      <c r="K4" s="103">
        <f t="shared" si="0"/>
        <v>2012</v>
      </c>
      <c r="L4" s="103">
        <f t="shared" si="0"/>
        <v>2013</v>
      </c>
      <c r="M4" s="103">
        <f t="shared" si="0"/>
        <v>2014</v>
      </c>
      <c r="N4" s="103">
        <f t="shared" si="0"/>
        <v>2015</v>
      </c>
      <c r="O4" s="103">
        <f t="shared" si="0"/>
        <v>2016</v>
      </c>
      <c r="P4" s="103">
        <f t="shared" si="0"/>
        <v>2017</v>
      </c>
      <c r="Q4" s="103">
        <f t="shared" si="0"/>
        <v>2018</v>
      </c>
      <c r="R4" s="103">
        <f t="shared" si="0"/>
        <v>2019</v>
      </c>
      <c r="S4" s="103">
        <f t="shared" si="0"/>
        <v>2020</v>
      </c>
      <c r="T4" s="103">
        <f t="shared" si="0"/>
        <v>2021</v>
      </c>
      <c r="U4" s="103">
        <f t="shared" si="0"/>
        <v>2022</v>
      </c>
      <c r="V4" s="103">
        <f t="shared" si="0"/>
        <v>2023</v>
      </c>
      <c r="W4" s="103">
        <f t="shared" si="0"/>
        <v>2024</v>
      </c>
      <c r="X4" s="103">
        <f t="shared" si="0"/>
        <v>2025</v>
      </c>
      <c r="Y4" s="103">
        <f t="shared" si="0"/>
        <v>2026</v>
      </c>
      <c r="Z4" s="103">
        <f t="shared" si="0"/>
        <v>2027</v>
      </c>
      <c r="AA4" s="103">
        <f t="shared" si="0"/>
        <v>2028</v>
      </c>
      <c r="AB4" s="103">
        <f t="shared" si="0"/>
        <v>2029</v>
      </c>
      <c r="AC4" s="103">
        <f t="shared" si="0"/>
        <v>2030</v>
      </c>
      <c r="AD4" s="103">
        <f t="shared" si="0"/>
        <v>2031</v>
      </c>
      <c r="AE4" s="103">
        <f t="shared" si="0"/>
        <v>2032</v>
      </c>
      <c r="AF4" s="103">
        <f t="shared" si="0"/>
        <v>2033</v>
      </c>
      <c r="AG4" s="103">
        <f t="shared" si="0"/>
        <v>2034</v>
      </c>
      <c r="AH4" s="103">
        <f t="shared" si="0"/>
        <v>2035</v>
      </c>
      <c r="AI4" s="103">
        <f t="shared" si="0"/>
        <v>2036</v>
      </c>
      <c r="AJ4" s="103">
        <f t="shared" si="0"/>
        <v>2037</v>
      </c>
      <c r="AK4" s="103">
        <f t="shared" si="0"/>
        <v>2038</v>
      </c>
      <c r="AL4" s="103">
        <f t="shared" si="0"/>
        <v>2039</v>
      </c>
      <c r="AM4" s="103">
        <f t="shared" si="0"/>
        <v>2040</v>
      </c>
      <c r="AN4" s="103">
        <f t="shared" si="0"/>
        <v>2041</v>
      </c>
      <c r="AO4" s="103">
        <f t="shared" si="0"/>
        <v>2042</v>
      </c>
      <c r="AP4" s="103">
        <f t="shared" si="0"/>
        <v>2043</v>
      </c>
      <c r="AQ4" s="103">
        <f t="shared" si="0"/>
        <v>2044</v>
      </c>
      <c r="AR4" s="103">
        <f t="shared" si="0"/>
        <v>2045</v>
      </c>
      <c r="AS4" s="103">
        <f t="shared" si="0"/>
        <v>2046</v>
      </c>
      <c r="AT4" s="103">
        <f t="shared" si="0"/>
        <v>2047</v>
      </c>
      <c r="AU4" s="103">
        <f t="shared" si="0"/>
        <v>2048</v>
      </c>
      <c r="AV4" s="103">
        <f t="shared" si="0"/>
        <v>2049</v>
      </c>
      <c r="AW4" s="103">
        <f t="shared" si="0"/>
        <v>2050</v>
      </c>
      <c r="AX4" s="103">
        <f t="shared" si="0"/>
        <v>2051</v>
      </c>
      <c r="AY4" s="103">
        <f t="shared" si="0"/>
        <v>2052</v>
      </c>
      <c r="AZ4" s="103">
        <f t="shared" si="0"/>
        <v>2053</v>
      </c>
      <c r="BA4" s="103">
        <f t="shared" si="0"/>
        <v>2054</v>
      </c>
      <c r="BB4" s="103">
        <f t="shared" si="0"/>
        <v>2055</v>
      </c>
      <c r="BC4" s="103">
        <f t="shared" si="0"/>
        <v>2056</v>
      </c>
      <c r="BD4" s="103">
        <f t="shared" si="0"/>
        <v>2057</v>
      </c>
      <c r="BE4" s="103">
        <f t="shared" si="0"/>
        <v>2058</v>
      </c>
      <c r="BF4" s="103">
        <f t="shared" si="0"/>
        <v>2059</v>
      </c>
      <c r="BG4" s="103">
        <f t="shared" si="0"/>
        <v>2060</v>
      </c>
      <c r="BH4" s="103">
        <f t="shared" si="0"/>
        <v>2061</v>
      </c>
      <c r="BI4" s="103">
        <f t="shared" si="0"/>
        <v>2062</v>
      </c>
      <c r="BJ4" s="103">
        <f t="shared" si="0"/>
        <v>2063</v>
      </c>
      <c r="BK4" s="103">
        <f t="shared" si="0"/>
        <v>2064</v>
      </c>
      <c r="BL4" s="103">
        <f t="shared" si="0"/>
        <v>2065</v>
      </c>
      <c r="BM4" s="103">
        <f t="shared" si="0"/>
        <v>2066</v>
      </c>
      <c r="BN4" s="103">
        <f t="shared" si="0"/>
        <v>2067</v>
      </c>
      <c r="BO4" s="103">
        <f t="shared" si="0"/>
        <v>2068</v>
      </c>
      <c r="BP4" s="103">
        <f t="shared" si="0"/>
        <v>2069</v>
      </c>
      <c r="BQ4" s="103">
        <f t="shared" si="0"/>
        <v>2070</v>
      </c>
      <c r="BR4" s="103">
        <f t="shared" si="0"/>
        <v>2071</v>
      </c>
      <c r="BS4" s="103">
        <f t="shared" si="0"/>
        <v>2072</v>
      </c>
      <c r="BT4" s="103">
        <f t="shared" si="0"/>
        <v>2073</v>
      </c>
      <c r="BU4" s="103">
        <f t="shared" si="0"/>
        <v>2074</v>
      </c>
      <c r="BV4" s="103">
        <f aca="true" t="shared" si="1" ref="BV4:EG4">BU4+1</f>
        <v>2075</v>
      </c>
      <c r="BW4" s="103">
        <f t="shared" si="1"/>
        <v>2076</v>
      </c>
      <c r="BX4" s="103">
        <f t="shared" si="1"/>
        <v>2077</v>
      </c>
      <c r="BY4" s="103">
        <f t="shared" si="1"/>
        <v>2078</v>
      </c>
      <c r="BZ4" s="103">
        <f t="shared" si="1"/>
        <v>2079</v>
      </c>
      <c r="CA4" s="103">
        <f t="shared" si="1"/>
        <v>2080</v>
      </c>
      <c r="CB4" s="103">
        <f t="shared" si="1"/>
        <v>2081</v>
      </c>
      <c r="CC4" s="103">
        <f t="shared" si="1"/>
        <v>2082</v>
      </c>
      <c r="CD4" s="103">
        <f t="shared" si="1"/>
        <v>2083</v>
      </c>
      <c r="CE4" s="103">
        <f t="shared" si="1"/>
        <v>2084</v>
      </c>
      <c r="CF4" s="103">
        <f t="shared" si="1"/>
        <v>2085</v>
      </c>
      <c r="CG4" s="103">
        <f t="shared" si="1"/>
        <v>2086</v>
      </c>
      <c r="CH4" s="103">
        <f t="shared" si="1"/>
        <v>2087</v>
      </c>
      <c r="CI4" s="103">
        <f t="shared" si="1"/>
        <v>2088</v>
      </c>
      <c r="CJ4" s="103">
        <f t="shared" si="1"/>
        <v>2089</v>
      </c>
      <c r="CK4" s="103">
        <f t="shared" si="1"/>
        <v>2090</v>
      </c>
      <c r="CL4" s="103">
        <f t="shared" si="1"/>
        <v>2091</v>
      </c>
      <c r="CM4" s="103">
        <f t="shared" si="1"/>
        <v>2092</v>
      </c>
      <c r="CN4" s="103">
        <f t="shared" si="1"/>
        <v>2093</v>
      </c>
      <c r="CO4" s="103">
        <f t="shared" si="1"/>
        <v>2094</v>
      </c>
      <c r="CP4" s="103">
        <f t="shared" si="1"/>
        <v>2095</v>
      </c>
      <c r="CQ4" s="103">
        <f t="shared" si="1"/>
        <v>2096</v>
      </c>
      <c r="CR4" s="103">
        <f t="shared" si="1"/>
        <v>2097</v>
      </c>
      <c r="CS4" s="103">
        <f t="shared" si="1"/>
        <v>2098</v>
      </c>
      <c r="CT4" s="103">
        <f t="shared" si="1"/>
        <v>2099</v>
      </c>
      <c r="CU4" s="103">
        <f t="shared" si="1"/>
        <v>2100</v>
      </c>
      <c r="CV4" s="103">
        <f t="shared" si="1"/>
        <v>2101</v>
      </c>
      <c r="CW4" s="103">
        <f t="shared" si="1"/>
        <v>2102</v>
      </c>
      <c r="CX4" s="103">
        <f t="shared" si="1"/>
        <v>2103</v>
      </c>
      <c r="CY4" s="103">
        <f t="shared" si="1"/>
        <v>2104</v>
      </c>
      <c r="CZ4" s="103">
        <f t="shared" si="1"/>
        <v>2105</v>
      </c>
      <c r="DA4" s="103">
        <f t="shared" si="1"/>
        <v>2106</v>
      </c>
      <c r="DB4" s="103">
        <f t="shared" si="1"/>
        <v>2107</v>
      </c>
      <c r="DC4" s="103">
        <f t="shared" si="1"/>
        <v>2108</v>
      </c>
      <c r="DD4" s="103">
        <f t="shared" si="1"/>
        <v>2109</v>
      </c>
      <c r="DE4" s="103">
        <f t="shared" si="1"/>
        <v>2110</v>
      </c>
      <c r="DF4" s="103">
        <f t="shared" si="1"/>
        <v>2111</v>
      </c>
      <c r="DG4" s="103">
        <f t="shared" si="1"/>
        <v>2112</v>
      </c>
      <c r="DH4" s="103">
        <f t="shared" si="1"/>
        <v>2113</v>
      </c>
      <c r="DI4" s="103">
        <f t="shared" si="1"/>
        <v>2114</v>
      </c>
      <c r="DJ4" s="103">
        <f t="shared" si="1"/>
        <v>2115</v>
      </c>
      <c r="DK4" s="103">
        <f t="shared" si="1"/>
        <v>2116</v>
      </c>
      <c r="DL4" s="103">
        <f t="shared" si="1"/>
        <v>2117</v>
      </c>
      <c r="DM4" s="103">
        <f t="shared" si="1"/>
        <v>2118</v>
      </c>
      <c r="DN4" s="103">
        <f t="shared" si="1"/>
        <v>2119</v>
      </c>
      <c r="DO4" s="103">
        <f t="shared" si="1"/>
        <v>2120</v>
      </c>
      <c r="DP4" s="103">
        <f t="shared" si="1"/>
        <v>2121</v>
      </c>
      <c r="DQ4" s="103">
        <f t="shared" si="1"/>
        <v>2122</v>
      </c>
      <c r="DR4" s="103">
        <f t="shared" si="1"/>
        <v>2123</v>
      </c>
      <c r="DS4" s="103">
        <f t="shared" si="1"/>
        <v>2124</v>
      </c>
      <c r="DT4" s="103">
        <f t="shared" si="1"/>
        <v>2125</v>
      </c>
      <c r="DU4" s="103">
        <f t="shared" si="1"/>
        <v>2126</v>
      </c>
      <c r="DV4" s="103">
        <f t="shared" si="1"/>
        <v>2127</v>
      </c>
      <c r="DW4" s="103">
        <f t="shared" si="1"/>
        <v>2128</v>
      </c>
      <c r="DX4" s="103">
        <f t="shared" si="1"/>
        <v>2129</v>
      </c>
      <c r="DY4" s="103">
        <f t="shared" si="1"/>
        <v>2130</v>
      </c>
      <c r="DZ4" s="103">
        <f t="shared" si="1"/>
        <v>2131</v>
      </c>
      <c r="EA4" s="103">
        <f t="shared" si="1"/>
        <v>2132</v>
      </c>
      <c r="EB4" s="103">
        <f t="shared" si="1"/>
        <v>2133</v>
      </c>
      <c r="EC4" s="103">
        <f t="shared" si="1"/>
        <v>2134</v>
      </c>
      <c r="ED4" s="103">
        <f t="shared" si="1"/>
        <v>2135</v>
      </c>
      <c r="EE4" s="103">
        <f t="shared" si="1"/>
        <v>2136</v>
      </c>
      <c r="EF4" s="103">
        <f t="shared" si="1"/>
        <v>2137</v>
      </c>
      <c r="EG4" s="103">
        <f t="shared" si="1"/>
        <v>2138</v>
      </c>
      <c r="EH4" s="103">
        <f aca="true" t="shared" si="2" ref="EH4:FB4">EG4+1</f>
        <v>2139</v>
      </c>
      <c r="EI4" s="103">
        <f t="shared" si="2"/>
        <v>2140</v>
      </c>
      <c r="EJ4" s="103">
        <f t="shared" si="2"/>
        <v>2141</v>
      </c>
      <c r="EK4" s="103">
        <f t="shared" si="2"/>
        <v>2142</v>
      </c>
      <c r="EL4" s="103">
        <f t="shared" si="2"/>
        <v>2143</v>
      </c>
      <c r="EM4" s="103">
        <f t="shared" si="2"/>
        <v>2144</v>
      </c>
      <c r="EN4" s="103">
        <f t="shared" si="2"/>
        <v>2145</v>
      </c>
      <c r="EO4" s="103">
        <f t="shared" si="2"/>
        <v>2146</v>
      </c>
      <c r="EP4" s="103">
        <f t="shared" si="2"/>
        <v>2147</v>
      </c>
      <c r="EQ4" s="103">
        <f t="shared" si="2"/>
        <v>2148</v>
      </c>
      <c r="ER4" s="103">
        <f t="shared" si="2"/>
        <v>2149</v>
      </c>
      <c r="ES4" s="103">
        <f t="shared" si="2"/>
        <v>2150</v>
      </c>
      <c r="ET4" s="103">
        <f t="shared" si="2"/>
        <v>2151</v>
      </c>
      <c r="EU4" s="103">
        <f t="shared" si="2"/>
        <v>2152</v>
      </c>
      <c r="EV4" s="103">
        <f t="shared" si="2"/>
        <v>2153</v>
      </c>
      <c r="EW4" s="103">
        <f t="shared" si="2"/>
        <v>2154</v>
      </c>
      <c r="EX4" s="103">
        <f t="shared" si="2"/>
        <v>2155</v>
      </c>
      <c r="EY4" s="103">
        <f t="shared" si="2"/>
        <v>2156</v>
      </c>
      <c r="EZ4" s="103">
        <f t="shared" si="2"/>
        <v>2157</v>
      </c>
      <c r="FA4" s="103">
        <f t="shared" si="2"/>
        <v>2158</v>
      </c>
      <c r="FB4" s="103">
        <f t="shared" si="2"/>
        <v>2159</v>
      </c>
    </row>
    <row r="5" spans="1:158" ht="15">
      <c r="A5" s="113"/>
      <c r="B5" s="114" t="s">
        <v>0</v>
      </c>
      <c r="C5" s="113" t="s">
        <v>25</v>
      </c>
      <c r="D5" s="113" t="s">
        <v>25</v>
      </c>
      <c r="E5" s="106" t="s">
        <v>11</v>
      </c>
      <c r="G5" s="106" t="s">
        <v>39</v>
      </c>
      <c r="H5" s="106" t="s">
        <v>40</v>
      </c>
      <c r="I5" s="106" t="s">
        <v>41</v>
      </c>
      <c r="J5" s="106" t="s">
        <v>42</v>
      </c>
      <c r="K5" s="106" t="s">
        <v>43</v>
      </c>
      <c r="L5" s="106" t="s">
        <v>44</v>
      </c>
      <c r="M5" s="106" t="s">
        <v>45</v>
      </c>
      <c r="N5" s="106" t="s">
        <v>46</v>
      </c>
      <c r="O5" s="106" t="s">
        <v>47</v>
      </c>
      <c r="P5" s="106" t="s">
        <v>48</v>
      </c>
      <c r="Q5" s="106" t="s">
        <v>49</v>
      </c>
      <c r="R5" s="106" t="s">
        <v>50</v>
      </c>
      <c r="S5" s="106" t="s">
        <v>51</v>
      </c>
      <c r="T5" s="106" t="s">
        <v>52</v>
      </c>
      <c r="U5" s="106" t="s">
        <v>53</v>
      </c>
      <c r="V5" s="106" t="s">
        <v>54</v>
      </c>
      <c r="W5" s="106" t="s">
        <v>55</v>
      </c>
      <c r="X5" s="106" t="s">
        <v>56</v>
      </c>
      <c r="Y5" s="106" t="s">
        <v>57</v>
      </c>
      <c r="Z5" s="106" t="s">
        <v>58</v>
      </c>
      <c r="AA5" s="106" t="s">
        <v>59</v>
      </c>
      <c r="AB5" s="106" t="s">
        <v>60</v>
      </c>
      <c r="AC5" s="106" t="s">
        <v>61</v>
      </c>
      <c r="AD5" s="106" t="s">
        <v>62</v>
      </c>
      <c r="AE5" s="106" t="s">
        <v>63</v>
      </c>
      <c r="AF5" s="106" t="s">
        <v>64</v>
      </c>
      <c r="AG5" s="106" t="s">
        <v>65</v>
      </c>
      <c r="AH5" s="106" t="s">
        <v>66</v>
      </c>
      <c r="AI5" s="106" t="s">
        <v>67</v>
      </c>
      <c r="AJ5" s="106" t="s">
        <v>68</v>
      </c>
      <c r="AK5" s="106" t="s">
        <v>69</v>
      </c>
      <c r="AL5" s="106" t="s">
        <v>70</v>
      </c>
      <c r="AM5" s="106" t="s">
        <v>71</v>
      </c>
      <c r="AN5" s="106" t="s">
        <v>72</v>
      </c>
      <c r="AO5" s="106" t="s">
        <v>73</v>
      </c>
      <c r="AP5" s="106" t="s">
        <v>74</v>
      </c>
      <c r="AQ5" s="106" t="s">
        <v>75</v>
      </c>
      <c r="AR5" s="106" t="s">
        <v>76</v>
      </c>
      <c r="AS5" s="106" t="s">
        <v>77</v>
      </c>
      <c r="AT5" s="106" t="s">
        <v>78</v>
      </c>
      <c r="AU5" s="106" t="s">
        <v>79</v>
      </c>
      <c r="AV5" s="106" t="s">
        <v>80</v>
      </c>
      <c r="AW5" s="106" t="s">
        <v>81</v>
      </c>
      <c r="AX5" s="106" t="s">
        <v>82</v>
      </c>
      <c r="AY5" s="106" t="s">
        <v>83</v>
      </c>
      <c r="AZ5" s="106" t="s">
        <v>84</v>
      </c>
      <c r="BA5" s="106" t="s">
        <v>85</v>
      </c>
      <c r="BB5" s="106" t="s">
        <v>86</v>
      </c>
      <c r="BC5" s="106" t="s">
        <v>87</v>
      </c>
      <c r="BD5" s="106" t="s">
        <v>88</v>
      </c>
      <c r="BE5" s="106" t="s">
        <v>89</v>
      </c>
      <c r="BF5" s="106" t="s">
        <v>90</v>
      </c>
      <c r="BG5" s="106" t="s">
        <v>91</v>
      </c>
      <c r="BH5" s="106" t="s">
        <v>92</v>
      </c>
      <c r="BI5" s="106" t="s">
        <v>93</v>
      </c>
      <c r="BJ5" s="106" t="s">
        <v>94</v>
      </c>
      <c r="BK5" s="106" t="s">
        <v>95</v>
      </c>
      <c r="BL5" s="106" t="s">
        <v>96</v>
      </c>
      <c r="BM5" s="106" t="s">
        <v>97</v>
      </c>
      <c r="BN5" s="106" t="s">
        <v>98</v>
      </c>
      <c r="BO5" s="106" t="s">
        <v>99</v>
      </c>
      <c r="BP5" s="106" t="s">
        <v>100</v>
      </c>
      <c r="BQ5" s="106" t="s">
        <v>101</v>
      </c>
      <c r="BR5" s="106" t="s">
        <v>102</v>
      </c>
      <c r="BS5" s="106" t="s">
        <v>103</v>
      </c>
      <c r="BT5" s="106" t="s">
        <v>104</v>
      </c>
      <c r="BU5" s="106" t="s">
        <v>105</v>
      </c>
      <c r="BV5" s="106" t="s">
        <v>106</v>
      </c>
      <c r="BW5" s="106" t="s">
        <v>107</v>
      </c>
      <c r="BX5" s="106" t="s">
        <v>108</v>
      </c>
      <c r="BY5" s="106" t="s">
        <v>109</v>
      </c>
      <c r="BZ5" s="106" t="s">
        <v>110</v>
      </c>
      <c r="CA5" s="106" t="s">
        <v>111</v>
      </c>
      <c r="CB5" s="106" t="s">
        <v>112</v>
      </c>
      <c r="CC5" s="106" t="s">
        <v>113</v>
      </c>
      <c r="CD5" s="106" t="s">
        <v>114</v>
      </c>
      <c r="CE5" s="106" t="s">
        <v>115</v>
      </c>
      <c r="CF5" s="106" t="s">
        <v>116</v>
      </c>
      <c r="CG5" s="106" t="s">
        <v>117</v>
      </c>
      <c r="CH5" s="106" t="s">
        <v>118</v>
      </c>
      <c r="CI5" s="106" t="s">
        <v>119</v>
      </c>
      <c r="CJ5" s="106" t="s">
        <v>120</v>
      </c>
      <c r="CK5" s="106" t="s">
        <v>121</v>
      </c>
      <c r="CL5" s="106" t="s">
        <v>122</v>
      </c>
      <c r="CM5" s="106" t="s">
        <v>123</v>
      </c>
      <c r="CN5" s="106" t="s">
        <v>124</v>
      </c>
      <c r="CO5" s="106" t="s">
        <v>125</v>
      </c>
      <c r="CP5" s="106" t="s">
        <v>126</v>
      </c>
      <c r="CQ5" s="106" t="s">
        <v>127</v>
      </c>
      <c r="CR5" s="106" t="s">
        <v>128</v>
      </c>
      <c r="CS5" s="106" t="s">
        <v>129</v>
      </c>
      <c r="CT5" s="106" t="s">
        <v>130</v>
      </c>
      <c r="CU5" s="106" t="s">
        <v>131</v>
      </c>
      <c r="CV5" s="106" t="s">
        <v>132</v>
      </c>
      <c r="CW5" s="106" t="s">
        <v>133</v>
      </c>
      <c r="CX5" s="106" t="s">
        <v>134</v>
      </c>
      <c r="CY5" s="106" t="s">
        <v>135</v>
      </c>
      <c r="CZ5" s="106" t="s">
        <v>136</v>
      </c>
      <c r="DA5" s="106" t="s">
        <v>137</v>
      </c>
      <c r="DB5" s="106" t="s">
        <v>138</v>
      </c>
      <c r="DC5" s="106" t="s">
        <v>139</v>
      </c>
      <c r="DD5" s="106" t="s">
        <v>140</v>
      </c>
      <c r="DE5" s="106" t="s">
        <v>141</v>
      </c>
      <c r="DF5" s="106" t="s">
        <v>142</v>
      </c>
      <c r="DG5" s="106" t="s">
        <v>143</v>
      </c>
      <c r="DH5" s="106" t="s">
        <v>144</v>
      </c>
      <c r="DI5" s="106" t="s">
        <v>145</v>
      </c>
      <c r="DJ5" s="106" t="s">
        <v>146</v>
      </c>
      <c r="DK5" s="106" t="s">
        <v>147</v>
      </c>
      <c r="DL5" s="106" t="s">
        <v>148</v>
      </c>
      <c r="DM5" s="106" t="s">
        <v>149</v>
      </c>
      <c r="DN5" s="106" t="s">
        <v>150</v>
      </c>
      <c r="DO5" s="106" t="s">
        <v>151</v>
      </c>
      <c r="DP5" s="106" t="s">
        <v>152</v>
      </c>
      <c r="DQ5" s="106" t="s">
        <v>153</v>
      </c>
      <c r="DR5" s="106" t="s">
        <v>154</v>
      </c>
      <c r="DS5" s="106" t="s">
        <v>155</v>
      </c>
      <c r="DT5" s="106" t="s">
        <v>156</v>
      </c>
      <c r="DU5" s="106" t="s">
        <v>157</v>
      </c>
      <c r="DV5" s="106" t="s">
        <v>158</v>
      </c>
      <c r="DW5" s="106" t="s">
        <v>159</v>
      </c>
      <c r="DX5" s="106" t="s">
        <v>160</v>
      </c>
      <c r="DY5" s="106" t="s">
        <v>161</v>
      </c>
      <c r="DZ5" s="106" t="s">
        <v>162</v>
      </c>
      <c r="EA5" s="106" t="s">
        <v>163</v>
      </c>
      <c r="EB5" s="106" t="s">
        <v>164</v>
      </c>
      <c r="EC5" s="106" t="s">
        <v>165</v>
      </c>
      <c r="ED5" s="106" t="s">
        <v>166</v>
      </c>
      <c r="EE5" s="106" t="s">
        <v>167</v>
      </c>
      <c r="EF5" s="106" t="s">
        <v>168</v>
      </c>
      <c r="EG5" s="106" t="s">
        <v>169</v>
      </c>
      <c r="EH5" s="106" t="s">
        <v>170</v>
      </c>
      <c r="EI5" s="106" t="s">
        <v>171</v>
      </c>
      <c r="EJ5" s="106" t="s">
        <v>172</v>
      </c>
      <c r="EK5" s="106" t="s">
        <v>173</v>
      </c>
      <c r="EL5" s="106" t="s">
        <v>174</v>
      </c>
      <c r="EM5" s="106" t="s">
        <v>175</v>
      </c>
      <c r="EN5" s="106" t="s">
        <v>176</v>
      </c>
      <c r="EO5" s="106" t="s">
        <v>177</v>
      </c>
      <c r="EP5" s="106" t="s">
        <v>178</v>
      </c>
      <c r="EQ5" s="106" t="s">
        <v>179</v>
      </c>
      <c r="ER5" s="106" t="s">
        <v>180</v>
      </c>
      <c r="ES5" s="106" t="s">
        <v>181</v>
      </c>
      <c r="ET5" s="106" t="s">
        <v>182</v>
      </c>
      <c r="EU5" s="106" t="s">
        <v>183</v>
      </c>
      <c r="EV5" s="106" t="s">
        <v>184</v>
      </c>
      <c r="EW5" s="106" t="s">
        <v>185</v>
      </c>
      <c r="EX5" s="106" t="s">
        <v>186</v>
      </c>
      <c r="EY5" s="106" t="s">
        <v>187</v>
      </c>
      <c r="EZ5" s="106" t="s">
        <v>188</v>
      </c>
      <c r="FA5" s="106" t="s">
        <v>189</v>
      </c>
      <c r="FB5" s="106" t="s">
        <v>190</v>
      </c>
    </row>
    <row r="6" spans="1:158" ht="15">
      <c r="A6" s="110">
        <f>'Page 4'!A12</f>
        <v>1</v>
      </c>
      <c r="B6" s="110" t="str">
        <f>'Page 4'!B12</f>
        <v>ALLETE</v>
      </c>
      <c r="C6" s="111">
        <f>'Page 4'!C12</f>
        <v>1.76</v>
      </c>
      <c r="D6" s="111">
        <f>'Page 4'!D12</f>
        <v>1.8</v>
      </c>
      <c r="E6" s="104">
        <f>(D6/C6)^(1/3)-1</f>
        <v>0.0075190793209780615</v>
      </c>
      <c r="F6" s="104"/>
      <c r="G6" s="104">
        <f aca="true" t="shared" si="3" ref="G6:G16">IRR(H6:FB6,0.12)</f>
        <v>0.10783466859854751</v>
      </c>
      <c r="H6" s="105">
        <f>'Page 4'!F12</f>
        <v>-31.981666666666666</v>
      </c>
      <c r="I6" s="105">
        <f>C6</f>
        <v>1.76</v>
      </c>
      <c r="J6" s="105">
        <f aca="true" t="shared" si="4" ref="J6:K12">I6+($L6-$I6)/3</f>
        <v>1.7733333333333334</v>
      </c>
      <c r="K6" s="105">
        <f t="shared" si="4"/>
        <v>1.7866666666666668</v>
      </c>
      <c r="L6" s="105">
        <f>D6</f>
        <v>1.8</v>
      </c>
      <c r="M6" s="105">
        <f>L6*(1+$M$3)</f>
        <v>1.9080000000000001</v>
      </c>
      <c r="N6" s="105">
        <f aca="true" t="shared" si="5" ref="N6:BY6">M6*(1+$M$3)</f>
        <v>2.0224800000000003</v>
      </c>
      <c r="O6" s="105">
        <f t="shared" si="5"/>
        <v>2.1438288000000005</v>
      </c>
      <c r="P6" s="105">
        <f t="shared" si="5"/>
        <v>2.2724585280000005</v>
      </c>
      <c r="Q6" s="105">
        <f t="shared" si="5"/>
        <v>2.408806039680001</v>
      </c>
      <c r="R6" s="105">
        <f t="shared" si="5"/>
        <v>2.553334402060801</v>
      </c>
      <c r="S6" s="105">
        <f t="shared" si="5"/>
        <v>2.7065344661844493</v>
      </c>
      <c r="T6" s="105">
        <f t="shared" si="5"/>
        <v>2.8689265341555164</v>
      </c>
      <c r="U6" s="105">
        <f t="shared" si="5"/>
        <v>3.0410621262048476</v>
      </c>
      <c r="V6" s="105">
        <f t="shared" si="5"/>
        <v>3.2235258537771387</v>
      </c>
      <c r="W6" s="105">
        <f t="shared" si="5"/>
        <v>3.4169374050037673</v>
      </c>
      <c r="X6" s="105">
        <f t="shared" si="5"/>
        <v>3.6219536493039937</v>
      </c>
      <c r="Y6" s="105">
        <f t="shared" si="5"/>
        <v>3.8392708682622336</v>
      </c>
      <c r="Z6" s="105">
        <f t="shared" si="5"/>
        <v>4.069627120357968</v>
      </c>
      <c r="AA6" s="105">
        <f t="shared" si="5"/>
        <v>4.313804747579446</v>
      </c>
      <c r="AB6" s="105">
        <f t="shared" si="5"/>
        <v>4.572633032434212</v>
      </c>
      <c r="AC6" s="105">
        <f t="shared" si="5"/>
        <v>4.846991014380265</v>
      </c>
      <c r="AD6" s="105">
        <f t="shared" si="5"/>
        <v>5.137810475243081</v>
      </c>
      <c r="AE6" s="105">
        <f t="shared" si="5"/>
        <v>5.446079103757667</v>
      </c>
      <c r="AF6" s="105">
        <f t="shared" si="5"/>
        <v>5.7728438499831265</v>
      </c>
      <c r="AG6" s="105">
        <f t="shared" si="5"/>
        <v>6.119214480982114</v>
      </c>
      <c r="AH6" s="105">
        <f t="shared" si="5"/>
        <v>6.486367349841041</v>
      </c>
      <c r="AI6" s="105">
        <f t="shared" si="5"/>
        <v>6.8755493908315035</v>
      </c>
      <c r="AJ6" s="105">
        <f t="shared" si="5"/>
        <v>7.288082354281394</v>
      </c>
      <c r="AK6" s="105">
        <f t="shared" si="5"/>
        <v>7.725367295538278</v>
      </c>
      <c r="AL6" s="105">
        <f t="shared" si="5"/>
        <v>8.188889333270575</v>
      </c>
      <c r="AM6" s="105">
        <f t="shared" si="5"/>
        <v>8.68022269326681</v>
      </c>
      <c r="AN6" s="105">
        <f t="shared" si="5"/>
        <v>9.201036054862819</v>
      </c>
      <c r="AO6" s="105">
        <f t="shared" si="5"/>
        <v>9.753098218154587</v>
      </c>
      <c r="AP6" s="105">
        <f t="shared" si="5"/>
        <v>10.338284111243864</v>
      </c>
      <c r="AQ6" s="105">
        <f t="shared" si="5"/>
        <v>10.958581157918497</v>
      </c>
      <c r="AR6" s="105">
        <f t="shared" si="5"/>
        <v>11.616096027393606</v>
      </c>
      <c r="AS6" s="105">
        <f t="shared" si="5"/>
        <v>12.313061789037222</v>
      </c>
      <c r="AT6" s="105">
        <f t="shared" si="5"/>
        <v>13.051845496379457</v>
      </c>
      <c r="AU6" s="105">
        <f t="shared" si="5"/>
        <v>13.834956226162225</v>
      </c>
      <c r="AV6" s="105">
        <f t="shared" si="5"/>
        <v>14.665053599731959</v>
      </c>
      <c r="AW6" s="105">
        <f t="shared" si="5"/>
        <v>15.544956815715876</v>
      </c>
      <c r="AX6" s="105">
        <f t="shared" si="5"/>
        <v>16.47765422465883</v>
      </c>
      <c r="AY6" s="105">
        <f t="shared" si="5"/>
        <v>17.46631347813836</v>
      </c>
      <c r="AZ6" s="105">
        <f t="shared" si="5"/>
        <v>18.514292286826663</v>
      </c>
      <c r="BA6" s="105">
        <f t="shared" si="5"/>
        <v>19.625149824036264</v>
      </c>
      <c r="BB6" s="105">
        <f t="shared" si="5"/>
        <v>20.80265881347844</v>
      </c>
      <c r="BC6" s="105">
        <f t="shared" si="5"/>
        <v>22.050818342287148</v>
      </c>
      <c r="BD6" s="105">
        <f t="shared" si="5"/>
        <v>23.373867442824377</v>
      </c>
      <c r="BE6" s="105">
        <f t="shared" si="5"/>
        <v>24.77629948939384</v>
      </c>
      <c r="BF6" s="105">
        <f t="shared" si="5"/>
        <v>26.262877458757472</v>
      </c>
      <c r="BG6" s="105">
        <f t="shared" si="5"/>
        <v>27.838650106282923</v>
      </c>
      <c r="BH6" s="105">
        <f t="shared" si="5"/>
        <v>29.5089691126599</v>
      </c>
      <c r="BI6" s="105">
        <f t="shared" si="5"/>
        <v>31.279507259419496</v>
      </c>
      <c r="BJ6" s="105">
        <f t="shared" si="5"/>
        <v>33.15627769498467</v>
      </c>
      <c r="BK6" s="105">
        <f t="shared" si="5"/>
        <v>35.14565435668375</v>
      </c>
      <c r="BL6" s="105">
        <f t="shared" si="5"/>
        <v>37.25439361808478</v>
      </c>
      <c r="BM6" s="105">
        <f t="shared" si="5"/>
        <v>39.489657235169865</v>
      </c>
      <c r="BN6" s="105">
        <f t="shared" si="5"/>
        <v>41.85903666928006</v>
      </c>
      <c r="BO6" s="105">
        <f t="shared" si="5"/>
        <v>44.37057886943686</v>
      </c>
      <c r="BP6" s="105">
        <f t="shared" si="5"/>
        <v>47.032813601603074</v>
      </c>
      <c r="BQ6" s="105">
        <f t="shared" si="5"/>
        <v>49.85478241769926</v>
      </c>
      <c r="BR6" s="105">
        <f t="shared" si="5"/>
        <v>52.84606936276122</v>
      </c>
      <c r="BS6" s="105">
        <f t="shared" si="5"/>
        <v>56.016833524526895</v>
      </c>
      <c r="BT6" s="105">
        <f t="shared" si="5"/>
        <v>59.37784353599851</v>
      </c>
      <c r="BU6" s="105">
        <f t="shared" si="5"/>
        <v>62.94051414815842</v>
      </c>
      <c r="BV6" s="105">
        <f t="shared" si="5"/>
        <v>66.71694499704793</v>
      </c>
      <c r="BW6" s="105">
        <f t="shared" si="5"/>
        <v>70.71996169687081</v>
      </c>
      <c r="BX6" s="105">
        <f t="shared" si="5"/>
        <v>74.96315939868306</v>
      </c>
      <c r="BY6" s="105">
        <f t="shared" si="5"/>
        <v>79.46094896260405</v>
      </c>
      <c r="BZ6" s="105">
        <f aca="true" t="shared" si="6" ref="BZ6:DE6">BY6*(1+$M$3)</f>
        <v>84.2286059003603</v>
      </c>
      <c r="CA6" s="105">
        <f t="shared" si="6"/>
        <v>89.28232225438191</v>
      </c>
      <c r="CB6" s="105">
        <f t="shared" si="6"/>
        <v>94.63926158964483</v>
      </c>
      <c r="CC6" s="105">
        <f t="shared" si="6"/>
        <v>100.31761728502353</v>
      </c>
      <c r="CD6" s="105">
        <f t="shared" si="6"/>
        <v>106.33667432212495</v>
      </c>
      <c r="CE6" s="105">
        <f t="shared" si="6"/>
        <v>112.71687478145245</v>
      </c>
      <c r="CF6" s="105">
        <f t="shared" si="6"/>
        <v>119.4798872683396</v>
      </c>
      <c r="CG6" s="105">
        <f t="shared" si="6"/>
        <v>126.64868050443998</v>
      </c>
      <c r="CH6" s="105">
        <f t="shared" si="6"/>
        <v>134.2476013347064</v>
      </c>
      <c r="CI6" s="105">
        <f t="shared" si="6"/>
        <v>142.3024574147888</v>
      </c>
      <c r="CJ6" s="105">
        <f t="shared" si="6"/>
        <v>150.84060485967612</v>
      </c>
      <c r="CK6" s="105">
        <f t="shared" si="6"/>
        <v>159.8910411512567</v>
      </c>
      <c r="CL6" s="105">
        <f t="shared" si="6"/>
        <v>169.4845036203321</v>
      </c>
      <c r="CM6" s="105">
        <f t="shared" si="6"/>
        <v>179.65357383755205</v>
      </c>
      <c r="CN6" s="105">
        <f t="shared" si="6"/>
        <v>190.43278826780517</v>
      </c>
      <c r="CO6" s="105">
        <f t="shared" si="6"/>
        <v>201.85875556387347</v>
      </c>
      <c r="CP6" s="105">
        <f t="shared" si="6"/>
        <v>213.9702808977059</v>
      </c>
      <c r="CQ6" s="105">
        <f t="shared" si="6"/>
        <v>226.80849775156827</v>
      </c>
      <c r="CR6" s="105">
        <f t="shared" si="6"/>
        <v>240.41700761666237</v>
      </c>
      <c r="CS6" s="105">
        <f t="shared" si="6"/>
        <v>254.84202807366214</v>
      </c>
      <c r="CT6" s="105">
        <f t="shared" si="6"/>
        <v>270.1325497580819</v>
      </c>
      <c r="CU6" s="105">
        <f t="shared" si="6"/>
        <v>286.34050274356684</v>
      </c>
      <c r="CV6" s="105">
        <f t="shared" si="6"/>
        <v>303.5209329081809</v>
      </c>
      <c r="CW6" s="105">
        <f t="shared" si="6"/>
        <v>321.7321888826718</v>
      </c>
      <c r="CX6" s="105">
        <f t="shared" si="6"/>
        <v>341.0361202156321</v>
      </c>
      <c r="CY6" s="105">
        <f t="shared" si="6"/>
        <v>361.49828742857005</v>
      </c>
      <c r="CZ6" s="105">
        <f t="shared" si="6"/>
        <v>383.1881846742843</v>
      </c>
      <c r="DA6" s="105">
        <f t="shared" si="6"/>
        <v>406.17947575474136</v>
      </c>
      <c r="DB6" s="105">
        <f t="shared" si="6"/>
        <v>430.55024430002584</v>
      </c>
      <c r="DC6" s="105">
        <f t="shared" si="6"/>
        <v>456.3832589580274</v>
      </c>
      <c r="DD6" s="105">
        <f t="shared" si="6"/>
        <v>483.7662544955091</v>
      </c>
      <c r="DE6" s="105">
        <f t="shared" si="6"/>
        <v>512.7922297652397</v>
      </c>
      <c r="DF6" s="105">
        <f aca="true" t="shared" si="7" ref="DF6:EK6">DE6*(1+$M$3)</f>
        <v>543.5597635511541</v>
      </c>
      <c r="DG6" s="105">
        <f t="shared" si="7"/>
        <v>576.1733493642233</v>
      </c>
      <c r="DH6" s="105">
        <f t="shared" si="7"/>
        <v>610.7437503260768</v>
      </c>
      <c r="DI6" s="105">
        <f t="shared" si="7"/>
        <v>647.3883753456414</v>
      </c>
      <c r="DJ6" s="105">
        <f t="shared" si="7"/>
        <v>686.23167786638</v>
      </c>
      <c r="DK6" s="105">
        <f t="shared" si="7"/>
        <v>727.4055785383629</v>
      </c>
      <c r="DL6" s="105">
        <f t="shared" si="7"/>
        <v>771.0499132506646</v>
      </c>
      <c r="DM6" s="105">
        <f t="shared" si="7"/>
        <v>817.3129080457046</v>
      </c>
      <c r="DN6" s="105">
        <f t="shared" si="7"/>
        <v>866.3516825284469</v>
      </c>
      <c r="DO6" s="105">
        <f t="shared" si="7"/>
        <v>918.3327834801537</v>
      </c>
      <c r="DP6" s="105">
        <f t="shared" si="7"/>
        <v>973.4327504889629</v>
      </c>
      <c r="DQ6" s="105">
        <f t="shared" si="7"/>
        <v>1031.8387155183007</v>
      </c>
      <c r="DR6" s="105">
        <f t="shared" si="7"/>
        <v>1093.7490384493988</v>
      </c>
      <c r="DS6" s="105">
        <f t="shared" si="7"/>
        <v>1159.3739807563627</v>
      </c>
      <c r="DT6" s="105">
        <f t="shared" si="7"/>
        <v>1228.9364196017445</v>
      </c>
      <c r="DU6" s="105">
        <f t="shared" si="7"/>
        <v>1302.6726047778493</v>
      </c>
      <c r="DV6" s="105">
        <f t="shared" si="7"/>
        <v>1380.8329610645203</v>
      </c>
      <c r="DW6" s="105">
        <f t="shared" si="7"/>
        <v>1463.6829387283915</v>
      </c>
      <c r="DX6" s="105">
        <f t="shared" si="7"/>
        <v>1551.503915052095</v>
      </c>
      <c r="DY6" s="105">
        <f t="shared" si="7"/>
        <v>1644.5941499552207</v>
      </c>
      <c r="DZ6" s="105">
        <f t="shared" si="7"/>
        <v>1743.269798952534</v>
      </c>
      <c r="EA6" s="105">
        <f t="shared" si="7"/>
        <v>1847.8659868896862</v>
      </c>
      <c r="EB6" s="105">
        <f t="shared" si="7"/>
        <v>1958.7379461030673</v>
      </c>
      <c r="EC6" s="105">
        <f t="shared" si="7"/>
        <v>2076.2622228692517</v>
      </c>
      <c r="ED6" s="105">
        <f t="shared" si="7"/>
        <v>2200.837956241407</v>
      </c>
      <c r="EE6" s="105">
        <f t="shared" si="7"/>
        <v>2332.8882336158917</v>
      </c>
      <c r="EF6" s="105">
        <f t="shared" si="7"/>
        <v>2472.8615276328455</v>
      </c>
      <c r="EG6" s="105">
        <f t="shared" si="7"/>
        <v>2621.2332192908166</v>
      </c>
      <c r="EH6" s="105">
        <f t="shared" si="7"/>
        <v>2778.507212448266</v>
      </c>
      <c r="EI6" s="105">
        <f t="shared" si="7"/>
        <v>2945.217645195162</v>
      </c>
      <c r="EJ6" s="105">
        <f t="shared" si="7"/>
        <v>3121.9307039068717</v>
      </c>
      <c r="EK6" s="105">
        <f t="shared" si="7"/>
        <v>3309.2465461412844</v>
      </c>
      <c r="EL6" s="105">
        <f aca="true" t="shared" si="8" ref="EL6:FB6">EK6*(1+$M$3)</f>
        <v>3507.801338909762</v>
      </c>
      <c r="EM6" s="105">
        <f t="shared" si="8"/>
        <v>3718.269419244348</v>
      </c>
      <c r="EN6" s="105">
        <f t="shared" si="8"/>
        <v>3941.3655843990086</v>
      </c>
      <c r="EO6" s="105">
        <f t="shared" si="8"/>
        <v>4177.847519462949</v>
      </c>
      <c r="EP6" s="105">
        <f t="shared" si="8"/>
        <v>4428.518370630726</v>
      </c>
      <c r="EQ6" s="105">
        <f t="shared" si="8"/>
        <v>4694.22947286857</v>
      </c>
      <c r="ER6" s="105">
        <f t="shared" si="8"/>
        <v>4975.883241240685</v>
      </c>
      <c r="ES6" s="105">
        <f t="shared" si="8"/>
        <v>5274.436235715126</v>
      </c>
      <c r="ET6" s="105">
        <f t="shared" si="8"/>
        <v>5590.902409858034</v>
      </c>
      <c r="EU6" s="105">
        <f t="shared" si="8"/>
        <v>5926.356554449516</v>
      </c>
      <c r="EV6" s="105">
        <f t="shared" si="8"/>
        <v>6281.9379477164875</v>
      </c>
      <c r="EW6" s="105">
        <f t="shared" si="8"/>
        <v>6658.854224579477</v>
      </c>
      <c r="EX6" s="105">
        <f t="shared" si="8"/>
        <v>7058.385478054246</v>
      </c>
      <c r="EY6" s="105">
        <f t="shared" si="8"/>
        <v>7481.8886067375015</v>
      </c>
      <c r="EZ6" s="105">
        <f t="shared" si="8"/>
        <v>7930.801923141752</v>
      </c>
      <c r="FA6" s="105">
        <f t="shared" si="8"/>
        <v>8406.650038530257</v>
      </c>
      <c r="FB6" s="105">
        <f t="shared" si="8"/>
        <v>8911.049040842074</v>
      </c>
    </row>
    <row r="7" spans="1:158" ht="15">
      <c r="A7" s="110">
        <f>'Page 4'!A13</f>
        <v>2</v>
      </c>
      <c r="B7" s="110" t="str">
        <f>'Page 4'!B13</f>
        <v>Alliant Energy Co.</v>
      </c>
      <c r="C7" s="111">
        <f>'Page 4'!C13</f>
        <v>1.65</v>
      </c>
      <c r="D7" s="111">
        <f>'Page 4'!D13</f>
        <v>1.92</v>
      </c>
      <c r="E7" s="104">
        <f aca="true" t="shared" si="9" ref="E7:E12">(D7/C7)^(1/3)-1</f>
        <v>0.05181435773171805</v>
      </c>
      <c r="F7" s="104"/>
      <c r="G7" s="104">
        <f t="shared" si="3"/>
        <v>0.11040553220954658</v>
      </c>
      <c r="H7" s="105">
        <f>'Page 4'!F13</f>
        <v>-32.025</v>
      </c>
      <c r="I7" s="105">
        <f aca="true" t="shared" si="10" ref="I7:I12">C7</f>
        <v>1.65</v>
      </c>
      <c r="J7" s="105">
        <f t="shared" si="4"/>
        <v>1.74</v>
      </c>
      <c r="K7" s="105">
        <f t="shared" si="4"/>
        <v>1.83</v>
      </c>
      <c r="L7" s="105">
        <f aca="true" t="shared" si="11" ref="L7:L12">D7</f>
        <v>1.92</v>
      </c>
      <c r="M7" s="105">
        <f aca="true" t="shared" si="12" ref="M7:BX7">L7*(1+$M$3)</f>
        <v>2.0352</v>
      </c>
      <c r="N7" s="105">
        <f t="shared" si="12"/>
        <v>2.157312</v>
      </c>
      <c r="O7" s="105">
        <f t="shared" si="12"/>
        <v>2.28675072</v>
      </c>
      <c r="P7" s="105">
        <f t="shared" si="12"/>
        <v>2.4239557632000004</v>
      </c>
      <c r="Q7" s="105">
        <f t="shared" si="12"/>
        <v>2.5693931089920006</v>
      </c>
      <c r="R7" s="105">
        <f t="shared" si="12"/>
        <v>2.7235566955315207</v>
      </c>
      <c r="S7" s="105">
        <f t="shared" si="12"/>
        <v>2.8869700972634122</v>
      </c>
      <c r="T7" s="105">
        <f t="shared" si="12"/>
        <v>3.060188303099217</v>
      </c>
      <c r="U7" s="105">
        <f t="shared" si="12"/>
        <v>3.24379960128517</v>
      </c>
      <c r="V7" s="105">
        <f t="shared" si="12"/>
        <v>3.4384275773622806</v>
      </c>
      <c r="W7" s="105">
        <f t="shared" si="12"/>
        <v>3.6447332320040178</v>
      </c>
      <c r="X7" s="105">
        <f t="shared" si="12"/>
        <v>3.863417225924259</v>
      </c>
      <c r="Y7" s="105">
        <f t="shared" si="12"/>
        <v>4.095222259479715</v>
      </c>
      <c r="Z7" s="105">
        <f t="shared" si="12"/>
        <v>4.340935595048498</v>
      </c>
      <c r="AA7" s="105">
        <f t="shared" si="12"/>
        <v>4.601391730751407</v>
      </c>
      <c r="AB7" s="105">
        <f t="shared" si="12"/>
        <v>4.877475234596492</v>
      </c>
      <c r="AC7" s="105">
        <f t="shared" si="12"/>
        <v>5.170123748672282</v>
      </c>
      <c r="AD7" s="105">
        <f t="shared" si="12"/>
        <v>5.480331173592619</v>
      </c>
      <c r="AE7" s="105">
        <f t="shared" si="12"/>
        <v>5.809151044008177</v>
      </c>
      <c r="AF7" s="105">
        <f t="shared" si="12"/>
        <v>6.157700106648668</v>
      </c>
      <c r="AG7" s="105">
        <f t="shared" si="12"/>
        <v>6.527162113047588</v>
      </c>
      <c r="AH7" s="105">
        <f t="shared" si="12"/>
        <v>6.918791839830443</v>
      </c>
      <c r="AI7" s="105">
        <f t="shared" si="12"/>
        <v>7.33391935022027</v>
      </c>
      <c r="AJ7" s="105">
        <f t="shared" si="12"/>
        <v>7.773954511233487</v>
      </c>
      <c r="AK7" s="105">
        <f t="shared" si="12"/>
        <v>8.240391781907498</v>
      </c>
      <c r="AL7" s="105">
        <f t="shared" si="12"/>
        <v>8.734815288821949</v>
      </c>
      <c r="AM7" s="105">
        <f t="shared" si="12"/>
        <v>9.258904206151266</v>
      </c>
      <c r="AN7" s="105">
        <f t="shared" si="12"/>
        <v>9.814438458520343</v>
      </c>
      <c r="AO7" s="105">
        <f t="shared" si="12"/>
        <v>10.403304766031564</v>
      </c>
      <c r="AP7" s="105">
        <f t="shared" si="12"/>
        <v>11.027503051993458</v>
      </c>
      <c r="AQ7" s="105">
        <f t="shared" si="12"/>
        <v>11.689153235113066</v>
      </c>
      <c r="AR7" s="105">
        <f t="shared" si="12"/>
        <v>12.39050242921985</v>
      </c>
      <c r="AS7" s="105">
        <f t="shared" si="12"/>
        <v>13.133932574973041</v>
      </c>
      <c r="AT7" s="105">
        <f t="shared" si="12"/>
        <v>13.921968529471425</v>
      </c>
      <c r="AU7" s="105">
        <f t="shared" si="12"/>
        <v>14.75728664123971</v>
      </c>
      <c r="AV7" s="105">
        <f t="shared" si="12"/>
        <v>15.642723839714094</v>
      </c>
      <c r="AW7" s="105">
        <f t="shared" si="12"/>
        <v>16.58128727009694</v>
      </c>
      <c r="AX7" s="105">
        <f t="shared" si="12"/>
        <v>17.576164506302757</v>
      </c>
      <c r="AY7" s="105">
        <f t="shared" si="12"/>
        <v>18.630734376680923</v>
      </c>
      <c r="AZ7" s="105">
        <f t="shared" si="12"/>
        <v>19.74857843928178</v>
      </c>
      <c r="BA7" s="105">
        <f t="shared" si="12"/>
        <v>20.933493145638685</v>
      </c>
      <c r="BB7" s="105">
        <f t="shared" si="12"/>
        <v>22.189502734377008</v>
      </c>
      <c r="BC7" s="105">
        <f t="shared" si="12"/>
        <v>23.52087289843963</v>
      </c>
      <c r="BD7" s="105">
        <f t="shared" si="12"/>
        <v>24.93212527234601</v>
      </c>
      <c r="BE7" s="105">
        <f t="shared" si="12"/>
        <v>26.42805278868677</v>
      </c>
      <c r="BF7" s="105">
        <f t="shared" si="12"/>
        <v>28.013735956007977</v>
      </c>
      <c r="BG7" s="105">
        <f t="shared" si="12"/>
        <v>29.694560113368457</v>
      </c>
      <c r="BH7" s="105">
        <f t="shared" si="12"/>
        <v>31.476233720170566</v>
      </c>
      <c r="BI7" s="105">
        <f t="shared" si="12"/>
        <v>33.3648077433808</v>
      </c>
      <c r="BJ7" s="105">
        <f t="shared" si="12"/>
        <v>35.36669620798365</v>
      </c>
      <c r="BK7" s="105">
        <f t="shared" si="12"/>
        <v>37.488697980462675</v>
      </c>
      <c r="BL7" s="105">
        <f t="shared" si="12"/>
        <v>39.73801985929044</v>
      </c>
      <c r="BM7" s="105">
        <f t="shared" si="12"/>
        <v>42.12230105084787</v>
      </c>
      <c r="BN7" s="105">
        <f t="shared" si="12"/>
        <v>44.64963911389874</v>
      </c>
      <c r="BO7" s="105">
        <f t="shared" si="12"/>
        <v>47.32861746073267</v>
      </c>
      <c r="BP7" s="105">
        <f t="shared" si="12"/>
        <v>50.16833450837664</v>
      </c>
      <c r="BQ7" s="105">
        <f t="shared" si="12"/>
        <v>53.17843457887924</v>
      </c>
      <c r="BR7" s="105">
        <f t="shared" si="12"/>
        <v>56.369140653612</v>
      </c>
      <c r="BS7" s="105">
        <f t="shared" si="12"/>
        <v>59.75128909282872</v>
      </c>
      <c r="BT7" s="105">
        <f t="shared" si="12"/>
        <v>63.33636643839845</v>
      </c>
      <c r="BU7" s="105">
        <f t="shared" si="12"/>
        <v>67.13654842470235</v>
      </c>
      <c r="BV7" s="105">
        <f t="shared" si="12"/>
        <v>71.1647413301845</v>
      </c>
      <c r="BW7" s="105">
        <f t="shared" si="12"/>
        <v>75.43462580999557</v>
      </c>
      <c r="BX7" s="105">
        <f t="shared" si="12"/>
        <v>79.96070335859531</v>
      </c>
      <c r="BY7" s="105">
        <f aca="true" t="shared" si="13" ref="BY7:EJ7">BX7*(1+$M$3)</f>
        <v>84.75834556011104</v>
      </c>
      <c r="BZ7" s="105">
        <f t="shared" si="13"/>
        <v>89.8438462937177</v>
      </c>
      <c r="CA7" s="105">
        <f t="shared" si="13"/>
        <v>95.23447707134078</v>
      </c>
      <c r="CB7" s="105">
        <f t="shared" si="13"/>
        <v>100.94854569562123</v>
      </c>
      <c r="CC7" s="105">
        <f t="shared" si="13"/>
        <v>107.00545843735851</v>
      </c>
      <c r="CD7" s="105">
        <f t="shared" si="13"/>
        <v>113.42578594360003</v>
      </c>
      <c r="CE7" s="105">
        <f t="shared" si="13"/>
        <v>120.23133310021605</v>
      </c>
      <c r="CF7" s="105">
        <f t="shared" si="13"/>
        <v>127.44521308622902</v>
      </c>
      <c r="CG7" s="105">
        <f t="shared" si="13"/>
        <v>135.09192587140276</v>
      </c>
      <c r="CH7" s="105">
        <f t="shared" si="13"/>
        <v>143.19744142368694</v>
      </c>
      <c r="CI7" s="105">
        <f t="shared" si="13"/>
        <v>151.78928790910817</v>
      </c>
      <c r="CJ7" s="105">
        <f t="shared" si="13"/>
        <v>160.89664518365467</v>
      </c>
      <c r="CK7" s="105">
        <f t="shared" si="13"/>
        <v>170.55044389467395</v>
      </c>
      <c r="CL7" s="105">
        <f t="shared" si="13"/>
        <v>180.7834705283544</v>
      </c>
      <c r="CM7" s="105">
        <f t="shared" si="13"/>
        <v>191.63047876005567</v>
      </c>
      <c r="CN7" s="105">
        <f t="shared" si="13"/>
        <v>203.128307485659</v>
      </c>
      <c r="CO7" s="105">
        <f t="shared" si="13"/>
        <v>215.31600593479857</v>
      </c>
      <c r="CP7" s="105">
        <f t="shared" si="13"/>
        <v>228.2349662908865</v>
      </c>
      <c r="CQ7" s="105">
        <f t="shared" si="13"/>
        <v>241.9290642683397</v>
      </c>
      <c r="CR7" s="105">
        <f t="shared" si="13"/>
        <v>256.4448081244401</v>
      </c>
      <c r="CS7" s="105">
        <f t="shared" si="13"/>
        <v>271.8314966119065</v>
      </c>
      <c r="CT7" s="105">
        <f t="shared" si="13"/>
        <v>288.1413864086209</v>
      </c>
      <c r="CU7" s="105">
        <f t="shared" si="13"/>
        <v>305.42986959313816</v>
      </c>
      <c r="CV7" s="105">
        <f t="shared" si="13"/>
        <v>323.7556617687265</v>
      </c>
      <c r="CW7" s="105">
        <f t="shared" si="13"/>
        <v>343.1810014748501</v>
      </c>
      <c r="CX7" s="105">
        <f t="shared" si="13"/>
        <v>363.77186156334113</v>
      </c>
      <c r="CY7" s="105">
        <f t="shared" si="13"/>
        <v>385.59817325714164</v>
      </c>
      <c r="CZ7" s="105">
        <f t="shared" si="13"/>
        <v>408.73406365257017</v>
      </c>
      <c r="DA7" s="105">
        <f t="shared" si="13"/>
        <v>433.25810747172443</v>
      </c>
      <c r="DB7" s="105">
        <f t="shared" si="13"/>
        <v>459.2535939200279</v>
      </c>
      <c r="DC7" s="105">
        <f t="shared" si="13"/>
        <v>486.80880955522963</v>
      </c>
      <c r="DD7" s="105">
        <f t="shared" si="13"/>
        <v>516.0173381285434</v>
      </c>
      <c r="DE7" s="105">
        <f t="shared" si="13"/>
        <v>546.9783784162561</v>
      </c>
      <c r="DF7" s="105">
        <f t="shared" si="13"/>
        <v>579.7970811212315</v>
      </c>
      <c r="DG7" s="105">
        <f t="shared" si="13"/>
        <v>614.5849059885054</v>
      </c>
      <c r="DH7" s="105">
        <f t="shared" si="13"/>
        <v>651.4600003478157</v>
      </c>
      <c r="DI7" s="105">
        <f t="shared" si="13"/>
        <v>690.5476003686847</v>
      </c>
      <c r="DJ7" s="105">
        <f t="shared" si="13"/>
        <v>731.9804563908058</v>
      </c>
      <c r="DK7" s="105">
        <f t="shared" si="13"/>
        <v>775.8992837742542</v>
      </c>
      <c r="DL7" s="105">
        <f t="shared" si="13"/>
        <v>822.4532408007094</v>
      </c>
      <c r="DM7" s="105">
        <f t="shared" si="13"/>
        <v>871.800435248752</v>
      </c>
      <c r="DN7" s="105">
        <f t="shared" si="13"/>
        <v>924.1084613636772</v>
      </c>
      <c r="DO7" s="105">
        <f t="shared" si="13"/>
        <v>979.5549690454978</v>
      </c>
      <c r="DP7" s="105">
        <f t="shared" si="13"/>
        <v>1038.3282671882278</v>
      </c>
      <c r="DQ7" s="105">
        <f t="shared" si="13"/>
        <v>1100.6279632195215</v>
      </c>
      <c r="DR7" s="105">
        <f t="shared" si="13"/>
        <v>1166.6656410126927</v>
      </c>
      <c r="DS7" s="105">
        <f t="shared" si="13"/>
        <v>1236.6655794734543</v>
      </c>
      <c r="DT7" s="105">
        <f t="shared" si="13"/>
        <v>1310.8655142418615</v>
      </c>
      <c r="DU7" s="105">
        <f t="shared" si="13"/>
        <v>1389.5174450963734</v>
      </c>
      <c r="DV7" s="105">
        <f t="shared" si="13"/>
        <v>1472.8884918021558</v>
      </c>
      <c r="DW7" s="105">
        <f t="shared" si="13"/>
        <v>1561.2618013102854</v>
      </c>
      <c r="DX7" s="105">
        <f t="shared" si="13"/>
        <v>1654.9375093889025</v>
      </c>
      <c r="DY7" s="105">
        <f t="shared" si="13"/>
        <v>1754.2337599522368</v>
      </c>
      <c r="DZ7" s="105">
        <f t="shared" si="13"/>
        <v>1859.4877855493712</v>
      </c>
      <c r="EA7" s="105">
        <f t="shared" si="13"/>
        <v>1971.0570526823335</v>
      </c>
      <c r="EB7" s="105">
        <f t="shared" si="13"/>
        <v>2089.3204758432735</v>
      </c>
      <c r="EC7" s="105">
        <f t="shared" si="13"/>
        <v>2214.67970439387</v>
      </c>
      <c r="ED7" s="105">
        <f t="shared" si="13"/>
        <v>2347.560486657502</v>
      </c>
      <c r="EE7" s="105">
        <f t="shared" si="13"/>
        <v>2488.4141158569523</v>
      </c>
      <c r="EF7" s="105">
        <f t="shared" si="13"/>
        <v>2637.7189628083697</v>
      </c>
      <c r="EG7" s="105">
        <f t="shared" si="13"/>
        <v>2795.982100576872</v>
      </c>
      <c r="EH7" s="105">
        <f t="shared" si="13"/>
        <v>2963.741026611485</v>
      </c>
      <c r="EI7" s="105">
        <f t="shared" si="13"/>
        <v>3141.565488208174</v>
      </c>
      <c r="EJ7" s="105">
        <f t="shared" si="13"/>
        <v>3330.0594175006645</v>
      </c>
      <c r="EK7" s="105">
        <f aca="true" t="shared" si="14" ref="EK7:FB7">EJ7*(1+$M$3)</f>
        <v>3529.8629825507046</v>
      </c>
      <c r="EL7" s="105">
        <f t="shared" si="14"/>
        <v>3741.654761503747</v>
      </c>
      <c r="EM7" s="105">
        <f t="shared" si="14"/>
        <v>3966.154047193972</v>
      </c>
      <c r="EN7" s="105">
        <f t="shared" si="14"/>
        <v>4204.123290025611</v>
      </c>
      <c r="EO7" s="105">
        <f t="shared" si="14"/>
        <v>4456.3706874271475</v>
      </c>
      <c r="EP7" s="105">
        <f t="shared" si="14"/>
        <v>4723.752928672777</v>
      </c>
      <c r="EQ7" s="105">
        <f t="shared" si="14"/>
        <v>5007.178104393143</v>
      </c>
      <c r="ER7" s="105">
        <f t="shared" si="14"/>
        <v>5307.608790656732</v>
      </c>
      <c r="ES7" s="105">
        <f t="shared" si="14"/>
        <v>5626.065318096136</v>
      </c>
      <c r="ET7" s="105">
        <f t="shared" si="14"/>
        <v>5963.6292371819045</v>
      </c>
      <c r="EU7" s="105">
        <f t="shared" si="14"/>
        <v>6321.446991412819</v>
      </c>
      <c r="EV7" s="105">
        <f t="shared" si="14"/>
        <v>6700.733810897589</v>
      </c>
      <c r="EW7" s="105">
        <f t="shared" si="14"/>
        <v>7102.777839551445</v>
      </c>
      <c r="EX7" s="105">
        <f t="shared" si="14"/>
        <v>7528.944509924532</v>
      </c>
      <c r="EY7" s="105">
        <f t="shared" si="14"/>
        <v>7980.681180520005</v>
      </c>
      <c r="EZ7" s="105">
        <f t="shared" si="14"/>
        <v>8459.522051351205</v>
      </c>
      <c r="FA7" s="105">
        <f t="shared" si="14"/>
        <v>8967.093374432277</v>
      </c>
      <c r="FB7" s="105">
        <f t="shared" si="14"/>
        <v>9505.118976898215</v>
      </c>
    </row>
    <row r="8" spans="1:158" ht="15">
      <c r="A8" s="110">
        <f>'Page 4'!A14</f>
        <v>3</v>
      </c>
      <c r="B8" s="110" t="str">
        <f>'Page 4'!B14</f>
        <v>Black Hills Corp</v>
      </c>
      <c r="C8" s="111">
        <f>'Page 4'!C14</f>
        <v>1.44</v>
      </c>
      <c r="D8" s="111">
        <f>'Page 4'!D14</f>
        <v>1.56</v>
      </c>
      <c r="E8" s="104">
        <f t="shared" si="9"/>
        <v>0.027040024624839898</v>
      </c>
      <c r="F8" s="104"/>
      <c r="G8" s="104">
        <f t="shared" si="3"/>
        <v>0.10779909066167881</v>
      </c>
      <c r="H8" s="105">
        <f>'Page 4'!F14</f>
        <v>-27.593333333333334</v>
      </c>
      <c r="I8" s="105">
        <f t="shared" si="10"/>
        <v>1.44</v>
      </c>
      <c r="J8" s="105">
        <f t="shared" si="4"/>
        <v>1.48</v>
      </c>
      <c r="K8" s="105">
        <f t="shared" si="4"/>
        <v>1.52</v>
      </c>
      <c r="L8" s="105">
        <f t="shared" si="11"/>
        <v>1.56</v>
      </c>
      <c r="M8" s="105">
        <f aca="true" t="shared" si="15" ref="M8:BX8">L8*(1+$M$3)</f>
        <v>1.6536000000000002</v>
      </c>
      <c r="N8" s="105">
        <f t="shared" si="15"/>
        <v>1.7528160000000004</v>
      </c>
      <c r="O8" s="105">
        <f t="shared" si="15"/>
        <v>1.8579849600000005</v>
      </c>
      <c r="P8" s="105">
        <f t="shared" si="15"/>
        <v>1.9694640576000007</v>
      </c>
      <c r="Q8" s="105">
        <f t="shared" si="15"/>
        <v>2.087631901056001</v>
      </c>
      <c r="R8" s="105">
        <f t="shared" si="15"/>
        <v>2.212889815119361</v>
      </c>
      <c r="S8" s="105">
        <f t="shared" si="15"/>
        <v>2.345663204026523</v>
      </c>
      <c r="T8" s="105">
        <f t="shared" si="15"/>
        <v>2.4864029962681142</v>
      </c>
      <c r="U8" s="105">
        <f t="shared" si="15"/>
        <v>2.635587176044201</v>
      </c>
      <c r="V8" s="105">
        <f t="shared" si="15"/>
        <v>2.7937224066068533</v>
      </c>
      <c r="W8" s="105">
        <f t="shared" si="15"/>
        <v>2.9613457510032646</v>
      </c>
      <c r="X8" s="105">
        <f t="shared" si="15"/>
        <v>3.1390264960634604</v>
      </c>
      <c r="Y8" s="105">
        <f t="shared" si="15"/>
        <v>3.3273680858272683</v>
      </c>
      <c r="Z8" s="105">
        <f t="shared" si="15"/>
        <v>3.5270101709769044</v>
      </c>
      <c r="AA8" s="105">
        <f t="shared" si="15"/>
        <v>3.738630781235519</v>
      </c>
      <c r="AB8" s="105">
        <f t="shared" si="15"/>
        <v>3.9629486281096504</v>
      </c>
      <c r="AC8" s="105">
        <f t="shared" si="15"/>
        <v>4.20072554579623</v>
      </c>
      <c r="AD8" s="105">
        <f t="shared" si="15"/>
        <v>4.452769078544004</v>
      </c>
      <c r="AE8" s="105">
        <f t="shared" si="15"/>
        <v>4.719935223256645</v>
      </c>
      <c r="AF8" s="105">
        <f t="shared" si="15"/>
        <v>5.003131336652044</v>
      </c>
      <c r="AG8" s="105">
        <f t="shared" si="15"/>
        <v>5.3033192168511665</v>
      </c>
      <c r="AH8" s="105">
        <f t="shared" si="15"/>
        <v>5.621518369862237</v>
      </c>
      <c r="AI8" s="105">
        <f t="shared" si="15"/>
        <v>5.9588094720539715</v>
      </c>
      <c r="AJ8" s="105">
        <f t="shared" si="15"/>
        <v>6.31633804037721</v>
      </c>
      <c r="AK8" s="105">
        <f t="shared" si="15"/>
        <v>6.695318322799843</v>
      </c>
      <c r="AL8" s="105">
        <f t="shared" si="15"/>
        <v>7.097037422167834</v>
      </c>
      <c r="AM8" s="105">
        <f t="shared" si="15"/>
        <v>7.5228596674979045</v>
      </c>
      <c r="AN8" s="105">
        <f t="shared" si="15"/>
        <v>7.974231247547779</v>
      </c>
      <c r="AO8" s="105">
        <f t="shared" si="15"/>
        <v>8.452685122400647</v>
      </c>
      <c r="AP8" s="105">
        <f t="shared" si="15"/>
        <v>8.959846229744686</v>
      </c>
      <c r="AQ8" s="105">
        <f t="shared" si="15"/>
        <v>9.497437003529368</v>
      </c>
      <c r="AR8" s="105">
        <f t="shared" si="15"/>
        <v>10.06728322374113</v>
      </c>
      <c r="AS8" s="105">
        <f t="shared" si="15"/>
        <v>10.671320217165599</v>
      </c>
      <c r="AT8" s="105">
        <f t="shared" si="15"/>
        <v>11.311599430195535</v>
      </c>
      <c r="AU8" s="105">
        <f t="shared" si="15"/>
        <v>11.990295396007268</v>
      </c>
      <c r="AV8" s="105">
        <f t="shared" si="15"/>
        <v>12.709713119767704</v>
      </c>
      <c r="AW8" s="105">
        <f t="shared" si="15"/>
        <v>13.472295906953766</v>
      </c>
      <c r="AX8" s="105">
        <f t="shared" si="15"/>
        <v>14.280633661370993</v>
      </c>
      <c r="AY8" s="105">
        <f t="shared" si="15"/>
        <v>15.137471681053254</v>
      </c>
      <c r="AZ8" s="105">
        <f t="shared" si="15"/>
        <v>16.04571998191645</v>
      </c>
      <c r="BA8" s="105">
        <f t="shared" si="15"/>
        <v>17.008463180831438</v>
      </c>
      <c r="BB8" s="105">
        <f t="shared" si="15"/>
        <v>18.028970971681325</v>
      </c>
      <c r="BC8" s="105">
        <f t="shared" si="15"/>
        <v>19.110709229982206</v>
      </c>
      <c r="BD8" s="105">
        <f t="shared" si="15"/>
        <v>20.25735178378114</v>
      </c>
      <c r="BE8" s="105">
        <f t="shared" si="15"/>
        <v>21.47279289080801</v>
      </c>
      <c r="BF8" s="105">
        <f t="shared" si="15"/>
        <v>22.76116046425649</v>
      </c>
      <c r="BG8" s="105">
        <f t="shared" si="15"/>
        <v>24.12683009211188</v>
      </c>
      <c r="BH8" s="105">
        <f t="shared" si="15"/>
        <v>25.574439897638594</v>
      </c>
      <c r="BI8" s="105">
        <f t="shared" si="15"/>
        <v>27.10890629149691</v>
      </c>
      <c r="BJ8" s="105">
        <f t="shared" si="15"/>
        <v>28.735440668986726</v>
      </c>
      <c r="BK8" s="105">
        <f t="shared" si="15"/>
        <v>30.45956710912593</v>
      </c>
      <c r="BL8" s="105">
        <f t="shared" si="15"/>
        <v>32.28714113567349</v>
      </c>
      <c r="BM8" s="105">
        <f t="shared" si="15"/>
        <v>34.2243696038139</v>
      </c>
      <c r="BN8" s="105">
        <f t="shared" si="15"/>
        <v>36.27783178004273</v>
      </c>
      <c r="BO8" s="105">
        <f t="shared" si="15"/>
        <v>38.4545016868453</v>
      </c>
      <c r="BP8" s="105">
        <f t="shared" si="15"/>
        <v>40.761771788056016</v>
      </c>
      <c r="BQ8" s="105">
        <f t="shared" si="15"/>
        <v>43.20747809533938</v>
      </c>
      <c r="BR8" s="105">
        <f t="shared" si="15"/>
        <v>45.799926781059746</v>
      </c>
      <c r="BS8" s="105">
        <f t="shared" si="15"/>
        <v>48.547922387923336</v>
      </c>
      <c r="BT8" s="105">
        <f t="shared" si="15"/>
        <v>51.46079773119874</v>
      </c>
      <c r="BU8" s="105">
        <f t="shared" si="15"/>
        <v>54.54844559507067</v>
      </c>
      <c r="BV8" s="105">
        <f t="shared" si="15"/>
        <v>57.82135233077491</v>
      </c>
      <c r="BW8" s="105">
        <f t="shared" si="15"/>
        <v>61.2906334706214</v>
      </c>
      <c r="BX8" s="105">
        <f t="shared" si="15"/>
        <v>64.96807147885869</v>
      </c>
      <c r="BY8" s="105">
        <f aca="true" t="shared" si="16" ref="BY8:EJ8">BX8*(1+$M$3)</f>
        <v>68.86615576759021</v>
      </c>
      <c r="BZ8" s="105">
        <f t="shared" si="16"/>
        <v>72.99812511364563</v>
      </c>
      <c r="CA8" s="105">
        <f t="shared" si="16"/>
        <v>77.37801262046438</v>
      </c>
      <c r="CB8" s="105">
        <f t="shared" si="16"/>
        <v>82.02069337769224</v>
      </c>
      <c r="CC8" s="105">
        <f t="shared" si="16"/>
        <v>86.94193498035378</v>
      </c>
      <c r="CD8" s="105">
        <f t="shared" si="16"/>
        <v>92.15845107917501</v>
      </c>
      <c r="CE8" s="105">
        <f t="shared" si="16"/>
        <v>97.68795814392551</v>
      </c>
      <c r="CF8" s="105">
        <f t="shared" si="16"/>
        <v>103.54923563256105</v>
      </c>
      <c r="CG8" s="105">
        <f t="shared" si="16"/>
        <v>109.76218977051472</v>
      </c>
      <c r="CH8" s="105">
        <f t="shared" si="16"/>
        <v>116.34792115674561</v>
      </c>
      <c r="CI8" s="105">
        <f t="shared" si="16"/>
        <v>123.32879642615036</v>
      </c>
      <c r="CJ8" s="105">
        <f t="shared" si="16"/>
        <v>130.7285242117194</v>
      </c>
      <c r="CK8" s="105">
        <f t="shared" si="16"/>
        <v>138.57223566442255</v>
      </c>
      <c r="CL8" s="105">
        <f t="shared" si="16"/>
        <v>146.88656980428792</v>
      </c>
      <c r="CM8" s="105">
        <f t="shared" si="16"/>
        <v>155.6997639925452</v>
      </c>
      <c r="CN8" s="105">
        <f t="shared" si="16"/>
        <v>165.04174983209793</v>
      </c>
      <c r="CO8" s="105">
        <f t="shared" si="16"/>
        <v>174.94425482202382</v>
      </c>
      <c r="CP8" s="105">
        <f t="shared" si="16"/>
        <v>185.44091011134526</v>
      </c>
      <c r="CQ8" s="105">
        <f t="shared" si="16"/>
        <v>196.567364718026</v>
      </c>
      <c r="CR8" s="105">
        <f t="shared" si="16"/>
        <v>208.36140660110757</v>
      </c>
      <c r="CS8" s="105">
        <f t="shared" si="16"/>
        <v>220.86309099717403</v>
      </c>
      <c r="CT8" s="105">
        <f t="shared" si="16"/>
        <v>234.11487645700447</v>
      </c>
      <c r="CU8" s="105">
        <f t="shared" si="16"/>
        <v>248.16176904442474</v>
      </c>
      <c r="CV8" s="105">
        <f t="shared" si="16"/>
        <v>263.05147518709026</v>
      </c>
      <c r="CW8" s="105">
        <f t="shared" si="16"/>
        <v>278.8345636983157</v>
      </c>
      <c r="CX8" s="105">
        <f t="shared" si="16"/>
        <v>295.56463752021466</v>
      </c>
      <c r="CY8" s="105">
        <f t="shared" si="16"/>
        <v>313.29851577142756</v>
      </c>
      <c r="CZ8" s="105">
        <f t="shared" si="16"/>
        <v>332.09642671771326</v>
      </c>
      <c r="DA8" s="105">
        <f t="shared" si="16"/>
        <v>352.0222123207761</v>
      </c>
      <c r="DB8" s="105">
        <f t="shared" si="16"/>
        <v>373.1435450600227</v>
      </c>
      <c r="DC8" s="105">
        <f t="shared" si="16"/>
        <v>395.53215776362407</v>
      </c>
      <c r="DD8" s="105">
        <f t="shared" si="16"/>
        <v>419.26408722944154</v>
      </c>
      <c r="DE8" s="105">
        <f t="shared" si="16"/>
        <v>444.41993246320806</v>
      </c>
      <c r="DF8" s="105">
        <f t="shared" si="16"/>
        <v>471.08512841100054</v>
      </c>
      <c r="DG8" s="105">
        <f t="shared" si="16"/>
        <v>499.3502361156606</v>
      </c>
      <c r="DH8" s="105">
        <f t="shared" si="16"/>
        <v>529.3112502826003</v>
      </c>
      <c r="DI8" s="105">
        <f t="shared" si="16"/>
        <v>561.0699252995564</v>
      </c>
      <c r="DJ8" s="105">
        <f t="shared" si="16"/>
        <v>594.7341208175299</v>
      </c>
      <c r="DK8" s="105">
        <f t="shared" si="16"/>
        <v>630.4181680665816</v>
      </c>
      <c r="DL8" s="105">
        <f t="shared" si="16"/>
        <v>668.2432581505766</v>
      </c>
      <c r="DM8" s="105">
        <f t="shared" si="16"/>
        <v>708.3378536396112</v>
      </c>
      <c r="DN8" s="105">
        <f t="shared" si="16"/>
        <v>750.838124857988</v>
      </c>
      <c r="DO8" s="105">
        <f t="shared" si="16"/>
        <v>795.8884123494673</v>
      </c>
      <c r="DP8" s="105">
        <f t="shared" si="16"/>
        <v>843.6417170904355</v>
      </c>
      <c r="DQ8" s="105">
        <f t="shared" si="16"/>
        <v>894.2602201158617</v>
      </c>
      <c r="DR8" s="105">
        <f t="shared" si="16"/>
        <v>947.9158333228135</v>
      </c>
      <c r="DS8" s="105">
        <f t="shared" si="16"/>
        <v>1004.7907833221823</v>
      </c>
      <c r="DT8" s="105">
        <f t="shared" si="16"/>
        <v>1065.0782303215133</v>
      </c>
      <c r="DU8" s="105">
        <f t="shared" si="16"/>
        <v>1128.982924140804</v>
      </c>
      <c r="DV8" s="105">
        <f t="shared" si="16"/>
        <v>1196.7218995892524</v>
      </c>
      <c r="DW8" s="105">
        <f t="shared" si="16"/>
        <v>1268.5252135646076</v>
      </c>
      <c r="DX8" s="105">
        <f t="shared" si="16"/>
        <v>1344.6367263784841</v>
      </c>
      <c r="DY8" s="105">
        <f t="shared" si="16"/>
        <v>1425.3149299611932</v>
      </c>
      <c r="DZ8" s="105">
        <f t="shared" si="16"/>
        <v>1510.8338257588648</v>
      </c>
      <c r="EA8" s="105">
        <f t="shared" si="16"/>
        <v>1601.4838553043967</v>
      </c>
      <c r="EB8" s="105">
        <f t="shared" si="16"/>
        <v>1697.5728866226605</v>
      </c>
      <c r="EC8" s="105">
        <f t="shared" si="16"/>
        <v>1799.4272598200203</v>
      </c>
      <c r="ED8" s="105">
        <f t="shared" si="16"/>
        <v>1907.3928954092216</v>
      </c>
      <c r="EE8" s="105">
        <f t="shared" si="16"/>
        <v>2021.836469133775</v>
      </c>
      <c r="EF8" s="105">
        <f t="shared" si="16"/>
        <v>2143.1466572818017</v>
      </c>
      <c r="EG8" s="105">
        <f t="shared" si="16"/>
        <v>2271.73545671871</v>
      </c>
      <c r="EH8" s="105">
        <f t="shared" si="16"/>
        <v>2408.0395841218324</v>
      </c>
      <c r="EI8" s="105">
        <f t="shared" si="16"/>
        <v>2552.5219591691425</v>
      </c>
      <c r="EJ8" s="105">
        <f t="shared" si="16"/>
        <v>2705.673276719291</v>
      </c>
      <c r="EK8" s="105">
        <f aca="true" t="shared" si="17" ref="EK8:FB8">EJ8*(1+$M$3)</f>
        <v>2868.0136733224485</v>
      </c>
      <c r="EL8" s="105">
        <f t="shared" si="17"/>
        <v>3040.0944937217955</v>
      </c>
      <c r="EM8" s="105">
        <f t="shared" si="17"/>
        <v>3222.5001633451034</v>
      </c>
      <c r="EN8" s="105">
        <f t="shared" si="17"/>
        <v>3415.8501731458095</v>
      </c>
      <c r="EO8" s="105">
        <f t="shared" si="17"/>
        <v>3620.8011835345583</v>
      </c>
      <c r="EP8" s="105">
        <f t="shared" si="17"/>
        <v>3838.049254546632</v>
      </c>
      <c r="EQ8" s="105">
        <f t="shared" si="17"/>
        <v>4068.33220981943</v>
      </c>
      <c r="ER8" s="105">
        <f t="shared" si="17"/>
        <v>4312.432142408596</v>
      </c>
      <c r="ES8" s="105">
        <f t="shared" si="17"/>
        <v>4571.178070953111</v>
      </c>
      <c r="ET8" s="105">
        <f t="shared" si="17"/>
        <v>4845.448755210298</v>
      </c>
      <c r="EU8" s="105">
        <f t="shared" si="17"/>
        <v>5136.175680522916</v>
      </c>
      <c r="EV8" s="105">
        <f t="shared" si="17"/>
        <v>5444.346221354292</v>
      </c>
      <c r="EW8" s="105">
        <f t="shared" si="17"/>
        <v>5771.00699463555</v>
      </c>
      <c r="EX8" s="105">
        <f t="shared" si="17"/>
        <v>6117.267414313683</v>
      </c>
      <c r="EY8" s="105">
        <f t="shared" si="17"/>
        <v>6484.3034591725045</v>
      </c>
      <c r="EZ8" s="105">
        <f t="shared" si="17"/>
        <v>6873.361666722855</v>
      </c>
      <c r="FA8" s="105">
        <f t="shared" si="17"/>
        <v>7285.763366726227</v>
      </c>
      <c r="FB8" s="105">
        <f t="shared" si="17"/>
        <v>7722.909168729801</v>
      </c>
    </row>
    <row r="9" spans="1:158" ht="15">
      <c r="A9" s="110">
        <f>'Page 4'!A15</f>
        <v>4</v>
      </c>
      <c r="B9" s="110" t="str">
        <f>'Page 4'!B15</f>
        <v>Con. Edison</v>
      </c>
      <c r="C9" s="111">
        <f>'Page 4'!C15</f>
        <v>2.4</v>
      </c>
      <c r="D9" s="111">
        <f>'Page 4'!D15</f>
        <v>2.46</v>
      </c>
      <c r="E9" s="104">
        <f t="shared" si="9"/>
        <v>0.008264837609052167</v>
      </c>
      <c r="F9" s="104"/>
      <c r="G9" s="104">
        <f t="shared" si="3"/>
        <v>0.10759466575162999</v>
      </c>
      <c r="H9" s="105">
        <f>'Page 4'!F15</f>
        <v>-43.915</v>
      </c>
      <c r="I9" s="105">
        <f t="shared" si="10"/>
        <v>2.4</v>
      </c>
      <c r="J9" s="105">
        <f t="shared" si="4"/>
        <v>2.42</v>
      </c>
      <c r="K9" s="105">
        <f t="shared" si="4"/>
        <v>2.44</v>
      </c>
      <c r="L9" s="105">
        <f t="shared" si="11"/>
        <v>2.46</v>
      </c>
      <c r="M9" s="105">
        <f aca="true" t="shared" si="18" ref="M9:BX9">L9*(1+$M$3)</f>
        <v>2.6076</v>
      </c>
      <c r="N9" s="105">
        <f t="shared" si="18"/>
        <v>2.764056</v>
      </c>
      <c r="O9" s="105">
        <f t="shared" si="18"/>
        <v>2.9298993600000003</v>
      </c>
      <c r="P9" s="105">
        <f t="shared" si="18"/>
        <v>3.1056933216000004</v>
      </c>
      <c r="Q9" s="105">
        <f t="shared" si="18"/>
        <v>3.2920349208960005</v>
      </c>
      <c r="R9" s="105">
        <f t="shared" si="18"/>
        <v>3.4895570161497607</v>
      </c>
      <c r="S9" s="105">
        <f t="shared" si="18"/>
        <v>3.6989304371187464</v>
      </c>
      <c r="T9" s="105">
        <f t="shared" si="18"/>
        <v>3.9208662633458715</v>
      </c>
      <c r="U9" s="105">
        <f t="shared" si="18"/>
        <v>4.156118239146624</v>
      </c>
      <c r="V9" s="105">
        <f t="shared" si="18"/>
        <v>4.405485333495421</v>
      </c>
      <c r="W9" s="105">
        <f t="shared" si="18"/>
        <v>4.669814453505147</v>
      </c>
      <c r="X9" s="105">
        <f t="shared" si="18"/>
        <v>4.950003320715456</v>
      </c>
      <c r="Y9" s="105">
        <f t="shared" si="18"/>
        <v>5.247003519958383</v>
      </c>
      <c r="Z9" s="105">
        <f t="shared" si="18"/>
        <v>5.5618237311558865</v>
      </c>
      <c r="AA9" s="105">
        <f t="shared" si="18"/>
        <v>5.89553315502524</v>
      </c>
      <c r="AB9" s="105">
        <f t="shared" si="18"/>
        <v>6.249265144326754</v>
      </c>
      <c r="AC9" s="105">
        <f t="shared" si="18"/>
        <v>6.62422105298636</v>
      </c>
      <c r="AD9" s="105">
        <f t="shared" si="18"/>
        <v>7.021674316165542</v>
      </c>
      <c r="AE9" s="105">
        <f t="shared" si="18"/>
        <v>7.4429747751354745</v>
      </c>
      <c r="AF9" s="105">
        <f t="shared" si="18"/>
        <v>7.889553261643603</v>
      </c>
      <c r="AG9" s="105">
        <f t="shared" si="18"/>
        <v>8.362926457342219</v>
      </c>
      <c r="AH9" s="105">
        <f t="shared" si="18"/>
        <v>8.864702044782753</v>
      </c>
      <c r="AI9" s="105">
        <f t="shared" si="18"/>
        <v>9.396584167469719</v>
      </c>
      <c r="AJ9" s="105">
        <f t="shared" si="18"/>
        <v>9.960379217517902</v>
      </c>
      <c r="AK9" s="105">
        <f t="shared" si="18"/>
        <v>10.558001970568977</v>
      </c>
      <c r="AL9" s="105">
        <f t="shared" si="18"/>
        <v>11.191482088803117</v>
      </c>
      <c r="AM9" s="105">
        <f t="shared" si="18"/>
        <v>11.862971014131304</v>
      </c>
      <c r="AN9" s="105">
        <f t="shared" si="18"/>
        <v>12.574749274979183</v>
      </c>
      <c r="AO9" s="105">
        <f t="shared" si="18"/>
        <v>13.329234231477935</v>
      </c>
      <c r="AP9" s="105">
        <f t="shared" si="18"/>
        <v>14.128988285366612</v>
      </c>
      <c r="AQ9" s="105">
        <f t="shared" si="18"/>
        <v>14.976727582488609</v>
      </c>
      <c r="AR9" s="105">
        <f t="shared" si="18"/>
        <v>15.875331237437926</v>
      </c>
      <c r="AS9" s="105">
        <f t="shared" si="18"/>
        <v>16.827851111684204</v>
      </c>
      <c r="AT9" s="105">
        <f t="shared" si="18"/>
        <v>17.837522178385257</v>
      </c>
      <c r="AU9" s="105">
        <f t="shared" si="18"/>
        <v>18.907773509088372</v>
      </c>
      <c r="AV9" s="105">
        <f t="shared" si="18"/>
        <v>20.042239919633676</v>
      </c>
      <c r="AW9" s="105">
        <f t="shared" si="18"/>
        <v>21.244774314811696</v>
      </c>
      <c r="AX9" s="105">
        <f t="shared" si="18"/>
        <v>22.5194607737004</v>
      </c>
      <c r="AY9" s="105">
        <f t="shared" si="18"/>
        <v>23.870628420122422</v>
      </c>
      <c r="AZ9" s="105">
        <f t="shared" si="18"/>
        <v>25.302866125329768</v>
      </c>
      <c r="BA9" s="105">
        <f t="shared" si="18"/>
        <v>26.821038092849555</v>
      </c>
      <c r="BB9" s="105">
        <f t="shared" si="18"/>
        <v>28.43030037842053</v>
      </c>
      <c r="BC9" s="105">
        <f t="shared" si="18"/>
        <v>30.136118401125763</v>
      </c>
      <c r="BD9" s="105">
        <f t="shared" si="18"/>
        <v>31.94428550519331</v>
      </c>
      <c r="BE9" s="105">
        <f t="shared" si="18"/>
        <v>33.86094263550491</v>
      </c>
      <c r="BF9" s="105">
        <f t="shared" si="18"/>
        <v>35.892599193635206</v>
      </c>
      <c r="BG9" s="105">
        <f t="shared" si="18"/>
        <v>38.04615514525332</v>
      </c>
      <c r="BH9" s="105">
        <f t="shared" si="18"/>
        <v>40.328924453968526</v>
      </c>
      <c r="BI9" s="105">
        <f t="shared" si="18"/>
        <v>42.74865992120664</v>
      </c>
      <c r="BJ9" s="105">
        <f t="shared" si="18"/>
        <v>45.31357951647904</v>
      </c>
      <c r="BK9" s="105">
        <f t="shared" si="18"/>
        <v>48.03239428746778</v>
      </c>
      <c r="BL9" s="105">
        <f t="shared" si="18"/>
        <v>50.914337944715854</v>
      </c>
      <c r="BM9" s="105">
        <f t="shared" si="18"/>
        <v>53.969198221398806</v>
      </c>
      <c r="BN9" s="105">
        <f t="shared" si="18"/>
        <v>57.20735011468274</v>
      </c>
      <c r="BO9" s="105">
        <f t="shared" si="18"/>
        <v>60.639791121563704</v>
      </c>
      <c r="BP9" s="105">
        <f t="shared" si="18"/>
        <v>64.27817858885753</v>
      </c>
      <c r="BQ9" s="105">
        <f t="shared" si="18"/>
        <v>68.13486930418898</v>
      </c>
      <c r="BR9" s="105">
        <f t="shared" si="18"/>
        <v>72.22296146244032</v>
      </c>
      <c r="BS9" s="105">
        <f t="shared" si="18"/>
        <v>76.55633915018674</v>
      </c>
      <c r="BT9" s="105">
        <f t="shared" si="18"/>
        <v>81.14971949919796</v>
      </c>
      <c r="BU9" s="105">
        <f t="shared" si="18"/>
        <v>86.01870266914983</v>
      </c>
      <c r="BV9" s="105">
        <f t="shared" si="18"/>
        <v>91.17982482929882</v>
      </c>
      <c r="BW9" s="105">
        <f t="shared" si="18"/>
        <v>96.65061431905676</v>
      </c>
      <c r="BX9" s="105">
        <f t="shared" si="18"/>
        <v>102.44965117820017</v>
      </c>
      <c r="BY9" s="105">
        <f aca="true" t="shared" si="19" ref="BY9:EJ9">BX9*(1+$M$3)</f>
        <v>108.59663024889218</v>
      </c>
      <c r="BZ9" s="105">
        <f t="shared" si="19"/>
        <v>115.11242806382572</v>
      </c>
      <c r="CA9" s="105">
        <f t="shared" si="19"/>
        <v>122.01917374765527</v>
      </c>
      <c r="CB9" s="105">
        <f t="shared" si="19"/>
        <v>129.34032417251458</v>
      </c>
      <c r="CC9" s="105">
        <f t="shared" si="19"/>
        <v>137.10074362286548</v>
      </c>
      <c r="CD9" s="105">
        <f t="shared" si="19"/>
        <v>145.32678824023742</v>
      </c>
      <c r="CE9" s="105">
        <f t="shared" si="19"/>
        <v>154.04639553465168</v>
      </c>
      <c r="CF9" s="105">
        <f t="shared" si="19"/>
        <v>163.2891792667308</v>
      </c>
      <c r="CG9" s="105">
        <f t="shared" si="19"/>
        <v>173.08653002273465</v>
      </c>
      <c r="CH9" s="105">
        <f t="shared" si="19"/>
        <v>183.47172182409875</v>
      </c>
      <c r="CI9" s="105">
        <f t="shared" si="19"/>
        <v>194.48002513354467</v>
      </c>
      <c r="CJ9" s="105">
        <f t="shared" si="19"/>
        <v>206.14882664155735</v>
      </c>
      <c r="CK9" s="105">
        <f t="shared" si="19"/>
        <v>218.5177562400508</v>
      </c>
      <c r="CL9" s="105">
        <f t="shared" si="19"/>
        <v>231.62882161445387</v>
      </c>
      <c r="CM9" s="105">
        <f t="shared" si="19"/>
        <v>245.52655091132112</v>
      </c>
      <c r="CN9" s="105">
        <f t="shared" si="19"/>
        <v>260.25814396600043</v>
      </c>
      <c r="CO9" s="105">
        <f t="shared" si="19"/>
        <v>275.87363260396046</v>
      </c>
      <c r="CP9" s="105">
        <f t="shared" si="19"/>
        <v>292.4260505601981</v>
      </c>
      <c r="CQ9" s="105">
        <f t="shared" si="19"/>
        <v>309.97161359381005</v>
      </c>
      <c r="CR9" s="105">
        <f t="shared" si="19"/>
        <v>328.56991040943865</v>
      </c>
      <c r="CS9" s="105">
        <f t="shared" si="19"/>
        <v>348.284105034005</v>
      </c>
      <c r="CT9" s="105">
        <f t="shared" si="19"/>
        <v>369.18115133604533</v>
      </c>
      <c r="CU9" s="105">
        <f t="shared" si="19"/>
        <v>391.3320204162081</v>
      </c>
      <c r="CV9" s="105">
        <f t="shared" si="19"/>
        <v>414.81194164118057</v>
      </c>
      <c r="CW9" s="105">
        <f t="shared" si="19"/>
        <v>439.7006581396514</v>
      </c>
      <c r="CX9" s="105">
        <f t="shared" si="19"/>
        <v>466.08269762803053</v>
      </c>
      <c r="CY9" s="105">
        <f t="shared" si="19"/>
        <v>494.04765948571236</v>
      </c>
      <c r="CZ9" s="105">
        <f t="shared" si="19"/>
        <v>523.6905190548551</v>
      </c>
      <c r="DA9" s="105">
        <f t="shared" si="19"/>
        <v>555.1119501981465</v>
      </c>
      <c r="DB9" s="105">
        <f t="shared" si="19"/>
        <v>588.4186672100353</v>
      </c>
      <c r="DC9" s="105">
        <f t="shared" si="19"/>
        <v>623.7237872426375</v>
      </c>
      <c r="DD9" s="105">
        <f t="shared" si="19"/>
        <v>661.1472144771958</v>
      </c>
      <c r="DE9" s="105">
        <f t="shared" si="19"/>
        <v>700.8160473458275</v>
      </c>
      <c r="DF9" s="105">
        <f t="shared" si="19"/>
        <v>742.8650101865773</v>
      </c>
      <c r="DG9" s="105">
        <f t="shared" si="19"/>
        <v>787.4369107977719</v>
      </c>
      <c r="DH9" s="105">
        <f t="shared" si="19"/>
        <v>834.6831254456383</v>
      </c>
      <c r="DI9" s="105">
        <f t="shared" si="19"/>
        <v>884.7641129723767</v>
      </c>
      <c r="DJ9" s="105">
        <f t="shared" si="19"/>
        <v>937.8499597507193</v>
      </c>
      <c r="DK9" s="105">
        <f t="shared" si="19"/>
        <v>994.1209573357626</v>
      </c>
      <c r="DL9" s="105">
        <f t="shared" si="19"/>
        <v>1053.7682147759083</v>
      </c>
      <c r="DM9" s="105">
        <f t="shared" si="19"/>
        <v>1116.994307662463</v>
      </c>
      <c r="DN9" s="105">
        <f t="shared" si="19"/>
        <v>1184.0139661222108</v>
      </c>
      <c r="DO9" s="105">
        <f t="shared" si="19"/>
        <v>1255.0548040895435</v>
      </c>
      <c r="DP9" s="105">
        <f t="shared" si="19"/>
        <v>1330.3580923349161</v>
      </c>
      <c r="DQ9" s="105">
        <f t="shared" si="19"/>
        <v>1410.179577875011</v>
      </c>
      <c r="DR9" s="105">
        <f t="shared" si="19"/>
        <v>1494.790352547512</v>
      </c>
      <c r="DS9" s="105">
        <f t="shared" si="19"/>
        <v>1584.4777737003628</v>
      </c>
      <c r="DT9" s="105">
        <f t="shared" si="19"/>
        <v>1679.5464401223846</v>
      </c>
      <c r="DU9" s="105">
        <f t="shared" si="19"/>
        <v>1780.3192265297278</v>
      </c>
      <c r="DV9" s="105">
        <f t="shared" si="19"/>
        <v>1887.1383801215115</v>
      </c>
      <c r="DW9" s="105">
        <f t="shared" si="19"/>
        <v>2000.3666829288024</v>
      </c>
      <c r="DX9" s="105">
        <f t="shared" si="19"/>
        <v>2120.388683904531</v>
      </c>
      <c r="DY9" s="105">
        <f t="shared" si="19"/>
        <v>2247.612004938803</v>
      </c>
      <c r="DZ9" s="105">
        <f t="shared" si="19"/>
        <v>2382.468725235131</v>
      </c>
      <c r="EA9" s="105">
        <f t="shared" si="19"/>
        <v>2525.416848749239</v>
      </c>
      <c r="EB9" s="105">
        <f t="shared" si="19"/>
        <v>2676.9418596741934</v>
      </c>
      <c r="EC9" s="105">
        <f t="shared" si="19"/>
        <v>2837.5583712546454</v>
      </c>
      <c r="ED9" s="105">
        <f t="shared" si="19"/>
        <v>3007.8118735299245</v>
      </c>
      <c r="EE9" s="105">
        <f t="shared" si="19"/>
        <v>3188.28058594172</v>
      </c>
      <c r="EF9" s="105">
        <f t="shared" si="19"/>
        <v>3379.577421098223</v>
      </c>
      <c r="EG9" s="105">
        <f t="shared" si="19"/>
        <v>3582.3520663641166</v>
      </c>
      <c r="EH9" s="105">
        <f t="shared" si="19"/>
        <v>3797.293190345964</v>
      </c>
      <c r="EI9" s="105">
        <f t="shared" si="19"/>
        <v>4025.130781766722</v>
      </c>
      <c r="EJ9" s="105">
        <f t="shared" si="19"/>
        <v>4266.638628672726</v>
      </c>
      <c r="EK9" s="105">
        <f aca="true" t="shared" si="20" ref="EK9:FB9">EJ9*(1+$M$3)</f>
        <v>4522.63694639309</v>
      </c>
      <c r="EL9" s="105">
        <f t="shared" si="20"/>
        <v>4793.995163176675</v>
      </c>
      <c r="EM9" s="105">
        <f t="shared" si="20"/>
        <v>5081.634872967276</v>
      </c>
      <c r="EN9" s="105">
        <f t="shared" si="20"/>
        <v>5386.532965345314</v>
      </c>
      <c r="EO9" s="105">
        <f t="shared" si="20"/>
        <v>5709.724943266033</v>
      </c>
      <c r="EP9" s="105">
        <f t="shared" si="20"/>
        <v>6052.308439861995</v>
      </c>
      <c r="EQ9" s="105">
        <f t="shared" si="20"/>
        <v>6415.4469462537145</v>
      </c>
      <c r="ER9" s="105">
        <f t="shared" si="20"/>
        <v>6800.373763028938</v>
      </c>
      <c r="ES9" s="105">
        <f t="shared" si="20"/>
        <v>7208.396188810674</v>
      </c>
      <c r="ET9" s="105">
        <f t="shared" si="20"/>
        <v>7640.899960139315</v>
      </c>
      <c r="EU9" s="105">
        <f t="shared" si="20"/>
        <v>8099.353957747675</v>
      </c>
      <c r="EV9" s="105">
        <f t="shared" si="20"/>
        <v>8585.315195212535</v>
      </c>
      <c r="EW9" s="105">
        <f t="shared" si="20"/>
        <v>9100.434106925288</v>
      </c>
      <c r="EX9" s="105">
        <f t="shared" si="20"/>
        <v>9646.460153340806</v>
      </c>
      <c r="EY9" s="105">
        <f t="shared" si="20"/>
        <v>10225.247762541254</v>
      </c>
      <c r="EZ9" s="105">
        <f t="shared" si="20"/>
        <v>10838.762628293729</v>
      </c>
      <c r="FA9" s="105">
        <f t="shared" si="20"/>
        <v>11489.088385991354</v>
      </c>
      <c r="FB9" s="105">
        <f t="shared" si="20"/>
        <v>12178.433689150836</v>
      </c>
    </row>
    <row r="10" spans="1:158" ht="15">
      <c r="A10" s="110">
        <f>'Page 4'!A16</f>
        <v>5</v>
      </c>
      <c r="B10" s="110" t="str">
        <f>'Page 4'!B16</f>
        <v>DPL Inc.</v>
      </c>
      <c r="C10" s="111">
        <f>'Page 4'!C16</f>
        <v>1.28</v>
      </c>
      <c r="D10" s="111">
        <f>'Page 4'!D16</f>
        <v>1.5</v>
      </c>
      <c r="E10" s="104">
        <f t="shared" si="9"/>
        <v>0.05429083162718662</v>
      </c>
      <c r="F10" s="104"/>
      <c r="G10" s="104">
        <f t="shared" si="3"/>
        <v>0.10624378650479017</v>
      </c>
      <c r="H10" s="105">
        <f>'Page 4'!F16</f>
        <v>-27.231666666666666</v>
      </c>
      <c r="I10" s="105">
        <f t="shared" si="10"/>
        <v>1.28</v>
      </c>
      <c r="J10" s="105">
        <f t="shared" si="4"/>
        <v>1.3533333333333333</v>
      </c>
      <c r="K10" s="105">
        <f t="shared" si="4"/>
        <v>1.4266666666666665</v>
      </c>
      <c r="L10" s="105">
        <f t="shared" si="11"/>
        <v>1.5</v>
      </c>
      <c r="M10" s="105">
        <f aca="true" t="shared" si="21" ref="M10:BX10">L10*(1+$M$3)</f>
        <v>1.59</v>
      </c>
      <c r="N10" s="105">
        <f t="shared" si="21"/>
        <v>1.6854000000000002</v>
      </c>
      <c r="O10" s="105">
        <f t="shared" si="21"/>
        <v>1.7865240000000004</v>
      </c>
      <c r="P10" s="105">
        <f t="shared" si="21"/>
        <v>1.8937154400000005</v>
      </c>
      <c r="Q10" s="105">
        <f t="shared" si="21"/>
        <v>2.0073383664000004</v>
      </c>
      <c r="R10" s="105">
        <f t="shared" si="21"/>
        <v>2.1277786683840008</v>
      </c>
      <c r="S10" s="105">
        <f t="shared" si="21"/>
        <v>2.255445388487041</v>
      </c>
      <c r="T10" s="105">
        <f t="shared" si="21"/>
        <v>2.390772111796264</v>
      </c>
      <c r="U10" s="105">
        <f t="shared" si="21"/>
        <v>2.53421843850404</v>
      </c>
      <c r="V10" s="105">
        <f t="shared" si="21"/>
        <v>2.686271544814282</v>
      </c>
      <c r="W10" s="105">
        <f t="shared" si="21"/>
        <v>2.847447837503139</v>
      </c>
      <c r="X10" s="105">
        <f t="shared" si="21"/>
        <v>3.0182947077533275</v>
      </c>
      <c r="Y10" s="105">
        <f t="shared" si="21"/>
        <v>3.1993923902185273</v>
      </c>
      <c r="Z10" s="105">
        <f t="shared" si="21"/>
        <v>3.391355933631639</v>
      </c>
      <c r="AA10" s="105">
        <f t="shared" si="21"/>
        <v>3.5948372896495377</v>
      </c>
      <c r="AB10" s="105">
        <f t="shared" si="21"/>
        <v>3.81052752702851</v>
      </c>
      <c r="AC10" s="105">
        <f t="shared" si="21"/>
        <v>4.039159178650221</v>
      </c>
      <c r="AD10" s="105">
        <f t="shared" si="21"/>
        <v>4.281508729369234</v>
      </c>
      <c r="AE10" s="105">
        <f t="shared" si="21"/>
        <v>4.538399253131388</v>
      </c>
      <c r="AF10" s="105">
        <f t="shared" si="21"/>
        <v>4.810703208319271</v>
      </c>
      <c r="AG10" s="105">
        <f t="shared" si="21"/>
        <v>5.099345400818428</v>
      </c>
      <c r="AH10" s="105">
        <f t="shared" si="21"/>
        <v>5.405306124867534</v>
      </c>
      <c r="AI10" s="105">
        <f t="shared" si="21"/>
        <v>5.729624492359586</v>
      </c>
      <c r="AJ10" s="105">
        <f t="shared" si="21"/>
        <v>6.073401961901162</v>
      </c>
      <c r="AK10" s="105">
        <f t="shared" si="21"/>
        <v>6.437806079615232</v>
      </c>
      <c r="AL10" s="105">
        <f t="shared" si="21"/>
        <v>6.824074444392146</v>
      </c>
      <c r="AM10" s="105">
        <f t="shared" si="21"/>
        <v>7.233518911055675</v>
      </c>
      <c r="AN10" s="105">
        <f t="shared" si="21"/>
        <v>7.667530045719015</v>
      </c>
      <c r="AO10" s="105">
        <f t="shared" si="21"/>
        <v>8.127581848462157</v>
      </c>
      <c r="AP10" s="105">
        <f t="shared" si="21"/>
        <v>8.615236759369887</v>
      </c>
      <c r="AQ10" s="105">
        <f t="shared" si="21"/>
        <v>9.13215096493208</v>
      </c>
      <c r="AR10" s="105">
        <f t="shared" si="21"/>
        <v>9.680080022828006</v>
      </c>
      <c r="AS10" s="105">
        <f t="shared" si="21"/>
        <v>10.260884824197687</v>
      </c>
      <c r="AT10" s="105">
        <f t="shared" si="21"/>
        <v>10.876537913649548</v>
      </c>
      <c r="AU10" s="105">
        <f t="shared" si="21"/>
        <v>11.529130188468521</v>
      </c>
      <c r="AV10" s="105">
        <f t="shared" si="21"/>
        <v>12.220877999776633</v>
      </c>
      <c r="AW10" s="105">
        <f t="shared" si="21"/>
        <v>12.954130679763232</v>
      </c>
      <c r="AX10" s="105">
        <f t="shared" si="21"/>
        <v>13.731378520549026</v>
      </c>
      <c r="AY10" s="105">
        <f t="shared" si="21"/>
        <v>14.555261231781968</v>
      </c>
      <c r="AZ10" s="105">
        <f t="shared" si="21"/>
        <v>15.428576905688887</v>
      </c>
      <c r="BA10" s="105">
        <f t="shared" si="21"/>
        <v>16.35429152003022</v>
      </c>
      <c r="BB10" s="105">
        <f t="shared" si="21"/>
        <v>17.335549011232033</v>
      </c>
      <c r="BC10" s="105">
        <f t="shared" si="21"/>
        <v>18.375681951905957</v>
      </c>
      <c r="BD10" s="105">
        <f t="shared" si="21"/>
        <v>19.478222869020314</v>
      </c>
      <c r="BE10" s="105">
        <f t="shared" si="21"/>
        <v>20.646916241161534</v>
      </c>
      <c r="BF10" s="105">
        <f t="shared" si="21"/>
        <v>21.88573121563123</v>
      </c>
      <c r="BG10" s="105">
        <f t="shared" si="21"/>
        <v>23.198875088569103</v>
      </c>
      <c r="BH10" s="105">
        <f t="shared" si="21"/>
        <v>24.59080759388325</v>
      </c>
      <c r="BI10" s="105">
        <f t="shared" si="21"/>
        <v>26.066256049516248</v>
      </c>
      <c r="BJ10" s="105">
        <f t="shared" si="21"/>
        <v>27.630231412487223</v>
      </c>
      <c r="BK10" s="105">
        <f t="shared" si="21"/>
        <v>29.288045297236458</v>
      </c>
      <c r="BL10" s="105">
        <f t="shared" si="21"/>
        <v>31.04532801507065</v>
      </c>
      <c r="BM10" s="105">
        <f t="shared" si="21"/>
        <v>32.908047695974886</v>
      </c>
      <c r="BN10" s="105">
        <f t="shared" si="21"/>
        <v>34.88253055773338</v>
      </c>
      <c r="BO10" s="105">
        <f t="shared" si="21"/>
        <v>36.97548239119739</v>
      </c>
      <c r="BP10" s="105">
        <f t="shared" si="21"/>
        <v>39.194011334669234</v>
      </c>
      <c r="BQ10" s="105">
        <f t="shared" si="21"/>
        <v>41.54565201474939</v>
      </c>
      <c r="BR10" s="105">
        <f t="shared" si="21"/>
        <v>44.038391135634356</v>
      </c>
      <c r="BS10" s="105">
        <f t="shared" si="21"/>
        <v>46.68069460377242</v>
      </c>
      <c r="BT10" s="105">
        <f t="shared" si="21"/>
        <v>49.48153627999877</v>
      </c>
      <c r="BU10" s="105">
        <f t="shared" si="21"/>
        <v>52.4504284567987</v>
      </c>
      <c r="BV10" s="105">
        <f t="shared" si="21"/>
        <v>55.597454164206624</v>
      </c>
      <c r="BW10" s="105">
        <f t="shared" si="21"/>
        <v>58.933301414059024</v>
      </c>
      <c r="BX10" s="105">
        <f t="shared" si="21"/>
        <v>62.469299498902565</v>
      </c>
      <c r="BY10" s="105">
        <f aca="true" t="shared" si="22" ref="BY10:EJ10">BX10*(1+$M$3)</f>
        <v>66.21745746883673</v>
      </c>
      <c r="BZ10" s="105">
        <f t="shared" si="22"/>
        <v>70.19050491696693</v>
      </c>
      <c r="CA10" s="105">
        <f t="shared" si="22"/>
        <v>74.40193521198495</v>
      </c>
      <c r="CB10" s="105">
        <f t="shared" si="22"/>
        <v>78.86605132470405</v>
      </c>
      <c r="CC10" s="105">
        <f t="shared" si="22"/>
        <v>83.59801440418629</v>
      </c>
      <c r="CD10" s="105">
        <f t="shared" si="22"/>
        <v>88.61389526843747</v>
      </c>
      <c r="CE10" s="105">
        <f t="shared" si="22"/>
        <v>93.93072898454373</v>
      </c>
      <c r="CF10" s="105">
        <f t="shared" si="22"/>
        <v>99.56657272361636</v>
      </c>
      <c r="CG10" s="105">
        <f t="shared" si="22"/>
        <v>105.54056708703335</v>
      </c>
      <c r="CH10" s="105">
        <f t="shared" si="22"/>
        <v>111.87300111225535</v>
      </c>
      <c r="CI10" s="105">
        <f t="shared" si="22"/>
        <v>118.58538117899067</v>
      </c>
      <c r="CJ10" s="105">
        <f t="shared" si="22"/>
        <v>125.70050404973011</v>
      </c>
      <c r="CK10" s="105">
        <f t="shared" si="22"/>
        <v>133.24253429271394</v>
      </c>
      <c r="CL10" s="105">
        <f t="shared" si="22"/>
        <v>141.2370863502768</v>
      </c>
      <c r="CM10" s="105">
        <f t="shared" si="22"/>
        <v>149.7113115312934</v>
      </c>
      <c r="CN10" s="105">
        <f t="shared" si="22"/>
        <v>158.69399022317103</v>
      </c>
      <c r="CO10" s="105">
        <f t="shared" si="22"/>
        <v>168.2156296365613</v>
      </c>
      <c r="CP10" s="105">
        <f t="shared" si="22"/>
        <v>178.30856741475498</v>
      </c>
      <c r="CQ10" s="105">
        <f t="shared" si="22"/>
        <v>189.0070814596403</v>
      </c>
      <c r="CR10" s="105">
        <f t="shared" si="22"/>
        <v>200.3475063472187</v>
      </c>
      <c r="CS10" s="105">
        <f t="shared" si="22"/>
        <v>212.36835672805185</v>
      </c>
      <c r="CT10" s="105">
        <f t="shared" si="22"/>
        <v>225.11045813173496</v>
      </c>
      <c r="CU10" s="105">
        <f t="shared" si="22"/>
        <v>238.61708561963906</v>
      </c>
      <c r="CV10" s="105">
        <f t="shared" si="22"/>
        <v>252.9341107568174</v>
      </c>
      <c r="CW10" s="105">
        <f t="shared" si="22"/>
        <v>268.11015740222643</v>
      </c>
      <c r="CX10" s="105">
        <f t="shared" si="22"/>
        <v>284.19676684636005</v>
      </c>
      <c r="CY10" s="105">
        <f t="shared" si="22"/>
        <v>301.24857285714165</v>
      </c>
      <c r="CZ10" s="105">
        <f t="shared" si="22"/>
        <v>319.3234872285702</v>
      </c>
      <c r="DA10" s="105">
        <f t="shared" si="22"/>
        <v>338.4828964622844</v>
      </c>
      <c r="DB10" s="105">
        <f t="shared" si="22"/>
        <v>358.7918702500215</v>
      </c>
      <c r="DC10" s="105">
        <f t="shared" si="22"/>
        <v>380.3193824650228</v>
      </c>
      <c r="DD10" s="105">
        <f t="shared" si="22"/>
        <v>403.13854541292415</v>
      </c>
      <c r="DE10" s="105">
        <f t="shared" si="22"/>
        <v>427.3268581376996</v>
      </c>
      <c r="DF10" s="105">
        <f t="shared" si="22"/>
        <v>452.9664696259616</v>
      </c>
      <c r="DG10" s="105">
        <f t="shared" si="22"/>
        <v>480.14445780351934</v>
      </c>
      <c r="DH10" s="105">
        <f t="shared" si="22"/>
        <v>508.9531252717305</v>
      </c>
      <c r="DI10" s="105">
        <f t="shared" si="22"/>
        <v>539.4903127880344</v>
      </c>
      <c r="DJ10" s="105">
        <f t="shared" si="22"/>
        <v>571.8597315553166</v>
      </c>
      <c r="DK10" s="105">
        <f t="shared" si="22"/>
        <v>606.1713154486356</v>
      </c>
      <c r="DL10" s="105">
        <f t="shared" si="22"/>
        <v>642.5415943755538</v>
      </c>
      <c r="DM10" s="105">
        <f t="shared" si="22"/>
        <v>681.0940900380871</v>
      </c>
      <c r="DN10" s="105">
        <f t="shared" si="22"/>
        <v>721.9597354403724</v>
      </c>
      <c r="DO10" s="105">
        <f t="shared" si="22"/>
        <v>765.2773195667947</v>
      </c>
      <c r="DP10" s="105">
        <f t="shared" si="22"/>
        <v>811.1939587408025</v>
      </c>
      <c r="DQ10" s="105">
        <f t="shared" si="22"/>
        <v>859.8655962652507</v>
      </c>
      <c r="DR10" s="105">
        <f t="shared" si="22"/>
        <v>911.4575320411658</v>
      </c>
      <c r="DS10" s="105">
        <f t="shared" si="22"/>
        <v>966.1449839636358</v>
      </c>
      <c r="DT10" s="105">
        <f t="shared" si="22"/>
        <v>1024.113683001454</v>
      </c>
      <c r="DU10" s="105">
        <f t="shared" si="22"/>
        <v>1085.5605039815414</v>
      </c>
      <c r="DV10" s="105">
        <f t="shared" si="22"/>
        <v>1150.6941342204339</v>
      </c>
      <c r="DW10" s="105">
        <f t="shared" si="22"/>
        <v>1219.7357822736599</v>
      </c>
      <c r="DX10" s="105">
        <f t="shared" si="22"/>
        <v>1292.9199292100795</v>
      </c>
      <c r="DY10" s="105">
        <f t="shared" si="22"/>
        <v>1370.4951249626845</v>
      </c>
      <c r="DZ10" s="105">
        <f t="shared" si="22"/>
        <v>1452.7248324604457</v>
      </c>
      <c r="EA10" s="105">
        <f t="shared" si="22"/>
        <v>1539.8883224080726</v>
      </c>
      <c r="EB10" s="105">
        <f t="shared" si="22"/>
        <v>1632.281621752557</v>
      </c>
      <c r="EC10" s="105">
        <f t="shared" si="22"/>
        <v>1730.2185190577104</v>
      </c>
      <c r="ED10" s="105">
        <f t="shared" si="22"/>
        <v>1834.0316302011731</v>
      </c>
      <c r="EE10" s="105">
        <f t="shared" si="22"/>
        <v>1944.0735280132435</v>
      </c>
      <c r="EF10" s="105">
        <f t="shared" si="22"/>
        <v>2060.7179396940383</v>
      </c>
      <c r="EG10" s="105">
        <f t="shared" si="22"/>
        <v>2184.3610160756807</v>
      </c>
      <c r="EH10" s="105">
        <f t="shared" si="22"/>
        <v>2315.4226770402215</v>
      </c>
      <c r="EI10" s="105">
        <f t="shared" si="22"/>
        <v>2454.348037662635</v>
      </c>
      <c r="EJ10" s="105">
        <f t="shared" si="22"/>
        <v>2601.608919922393</v>
      </c>
      <c r="EK10" s="105">
        <f aca="true" t="shared" si="23" ref="EK10:FB10">EJ10*(1+$M$3)</f>
        <v>2757.7054551177366</v>
      </c>
      <c r="EL10" s="105">
        <f t="shared" si="23"/>
        <v>2923.167782424801</v>
      </c>
      <c r="EM10" s="105">
        <f t="shared" si="23"/>
        <v>3098.557849370289</v>
      </c>
      <c r="EN10" s="105">
        <f t="shared" si="23"/>
        <v>3284.471320332507</v>
      </c>
      <c r="EO10" s="105">
        <f t="shared" si="23"/>
        <v>3481.5395995524573</v>
      </c>
      <c r="EP10" s="105">
        <f t="shared" si="23"/>
        <v>3690.4319755256047</v>
      </c>
      <c r="EQ10" s="105">
        <f t="shared" si="23"/>
        <v>3911.857894057141</v>
      </c>
      <c r="ER10" s="105">
        <f t="shared" si="23"/>
        <v>4146.569367700569</v>
      </c>
      <c r="ES10" s="105">
        <f t="shared" si="23"/>
        <v>4395.363529762603</v>
      </c>
      <c r="ET10" s="105">
        <f t="shared" si="23"/>
        <v>4659.08534154836</v>
      </c>
      <c r="EU10" s="105">
        <f t="shared" si="23"/>
        <v>4938.630462041262</v>
      </c>
      <c r="EV10" s="105">
        <f t="shared" si="23"/>
        <v>5234.948289763738</v>
      </c>
      <c r="EW10" s="105">
        <f t="shared" si="23"/>
        <v>5549.0451871495625</v>
      </c>
      <c r="EX10" s="105">
        <f t="shared" si="23"/>
        <v>5881.987898378537</v>
      </c>
      <c r="EY10" s="105">
        <f t="shared" si="23"/>
        <v>6234.907172281249</v>
      </c>
      <c r="EZ10" s="105">
        <f t="shared" si="23"/>
        <v>6609.001602618124</v>
      </c>
      <c r="FA10" s="105">
        <f t="shared" si="23"/>
        <v>7005.541698775211</v>
      </c>
      <c r="FB10" s="105">
        <f t="shared" si="23"/>
        <v>7425.8742007017245</v>
      </c>
    </row>
    <row r="11" spans="1:158" ht="15">
      <c r="A11" s="110">
        <f>'Page 4'!A17</f>
        <v>6</v>
      </c>
      <c r="B11" s="110" t="str">
        <f>'Page 4'!B17</f>
        <v>DTE Energy Co.</v>
      </c>
      <c r="C11" s="111">
        <f>'Page 4'!C17</f>
        <v>2.24</v>
      </c>
      <c r="D11" s="111">
        <f>'Page 4'!D17</f>
        <v>2.6</v>
      </c>
      <c r="E11" s="104">
        <f t="shared" si="9"/>
        <v>0.050933194774384516</v>
      </c>
      <c r="F11" s="104"/>
      <c r="G11" s="104">
        <f t="shared" si="3"/>
        <v>0.11003697082428833</v>
      </c>
      <c r="H11" s="105">
        <f>'Page 4'!F17</f>
        <v>-43.69333333333333</v>
      </c>
      <c r="I11" s="105">
        <f t="shared" si="10"/>
        <v>2.24</v>
      </c>
      <c r="J11" s="105">
        <f t="shared" si="4"/>
        <v>2.3600000000000003</v>
      </c>
      <c r="K11" s="105">
        <f t="shared" si="4"/>
        <v>2.4800000000000004</v>
      </c>
      <c r="L11" s="105">
        <f t="shared" si="11"/>
        <v>2.6</v>
      </c>
      <c r="M11" s="105">
        <f aca="true" t="shared" si="24" ref="M11:BX11">L11*(1+$M$3)</f>
        <v>2.7560000000000002</v>
      </c>
      <c r="N11" s="105">
        <f t="shared" si="24"/>
        <v>2.9213600000000004</v>
      </c>
      <c r="O11" s="105">
        <f t="shared" si="24"/>
        <v>3.0966416000000008</v>
      </c>
      <c r="P11" s="105">
        <f t="shared" si="24"/>
        <v>3.282440096000001</v>
      </c>
      <c r="Q11" s="105">
        <f t="shared" si="24"/>
        <v>3.4793865017600014</v>
      </c>
      <c r="R11" s="105">
        <f t="shared" si="24"/>
        <v>3.688149691865602</v>
      </c>
      <c r="S11" s="105">
        <f t="shared" si="24"/>
        <v>3.909438673377538</v>
      </c>
      <c r="T11" s="105">
        <f t="shared" si="24"/>
        <v>4.14400499378019</v>
      </c>
      <c r="U11" s="105">
        <f t="shared" si="24"/>
        <v>4.392645293407002</v>
      </c>
      <c r="V11" s="105">
        <f t="shared" si="24"/>
        <v>4.656204011011422</v>
      </c>
      <c r="W11" s="105">
        <f t="shared" si="24"/>
        <v>4.935576251672107</v>
      </c>
      <c r="X11" s="105">
        <f t="shared" si="24"/>
        <v>5.231710826772434</v>
      </c>
      <c r="Y11" s="105">
        <f t="shared" si="24"/>
        <v>5.54561347637878</v>
      </c>
      <c r="Z11" s="105">
        <f t="shared" si="24"/>
        <v>5.878350284961507</v>
      </c>
      <c r="AA11" s="105">
        <f t="shared" si="24"/>
        <v>6.231051302059198</v>
      </c>
      <c r="AB11" s="105">
        <f t="shared" si="24"/>
        <v>6.60491438018275</v>
      </c>
      <c r="AC11" s="105">
        <f t="shared" si="24"/>
        <v>7.001209242993715</v>
      </c>
      <c r="AD11" s="105">
        <f t="shared" si="24"/>
        <v>7.4212817975733385</v>
      </c>
      <c r="AE11" s="105">
        <f t="shared" si="24"/>
        <v>7.866558705427739</v>
      </c>
      <c r="AF11" s="105">
        <f t="shared" si="24"/>
        <v>8.338552227753404</v>
      </c>
      <c r="AG11" s="105">
        <f t="shared" si="24"/>
        <v>8.838865361418609</v>
      </c>
      <c r="AH11" s="105">
        <f t="shared" si="24"/>
        <v>9.369197283103727</v>
      </c>
      <c r="AI11" s="105">
        <f t="shared" si="24"/>
        <v>9.931349120089951</v>
      </c>
      <c r="AJ11" s="105">
        <f t="shared" si="24"/>
        <v>10.52723006729535</v>
      </c>
      <c r="AK11" s="105">
        <f t="shared" si="24"/>
        <v>11.15886387133307</v>
      </c>
      <c r="AL11" s="105">
        <f t="shared" si="24"/>
        <v>11.828395703613054</v>
      </c>
      <c r="AM11" s="105">
        <f t="shared" si="24"/>
        <v>12.538099445829838</v>
      </c>
      <c r="AN11" s="105">
        <f t="shared" si="24"/>
        <v>13.290385412579628</v>
      </c>
      <c r="AO11" s="105">
        <f t="shared" si="24"/>
        <v>14.087808537334407</v>
      </c>
      <c r="AP11" s="105">
        <f t="shared" si="24"/>
        <v>14.933077049574472</v>
      </c>
      <c r="AQ11" s="105">
        <f t="shared" si="24"/>
        <v>15.82906167254894</v>
      </c>
      <c r="AR11" s="105">
        <f t="shared" si="24"/>
        <v>16.77880537290188</v>
      </c>
      <c r="AS11" s="105">
        <f t="shared" si="24"/>
        <v>17.78553369527599</v>
      </c>
      <c r="AT11" s="105">
        <f t="shared" si="24"/>
        <v>18.85266571699255</v>
      </c>
      <c r="AU11" s="105">
        <f t="shared" si="24"/>
        <v>19.983825660012105</v>
      </c>
      <c r="AV11" s="105">
        <f t="shared" si="24"/>
        <v>21.18285519961283</v>
      </c>
      <c r="AW11" s="105">
        <f t="shared" si="24"/>
        <v>22.453826511589604</v>
      </c>
      <c r="AX11" s="105">
        <f t="shared" si="24"/>
        <v>23.80105610228498</v>
      </c>
      <c r="AY11" s="105">
        <f t="shared" si="24"/>
        <v>25.22911946842208</v>
      </c>
      <c r="AZ11" s="105">
        <f t="shared" si="24"/>
        <v>26.742866636527406</v>
      </c>
      <c r="BA11" s="105">
        <f t="shared" si="24"/>
        <v>28.34743863471905</v>
      </c>
      <c r="BB11" s="105">
        <f t="shared" si="24"/>
        <v>30.048284952802195</v>
      </c>
      <c r="BC11" s="105">
        <f t="shared" si="24"/>
        <v>31.85118204997033</v>
      </c>
      <c r="BD11" s="105">
        <f t="shared" si="24"/>
        <v>33.762252972968554</v>
      </c>
      <c r="BE11" s="105">
        <f t="shared" si="24"/>
        <v>35.78798815134667</v>
      </c>
      <c r="BF11" s="105">
        <f t="shared" si="24"/>
        <v>37.93526744042747</v>
      </c>
      <c r="BG11" s="105">
        <f t="shared" si="24"/>
        <v>40.211383486853116</v>
      </c>
      <c r="BH11" s="105">
        <f t="shared" si="24"/>
        <v>42.6240664960643</v>
      </c>
      <c r="BI11" s="105">
        <f t="shared" si="24"/>
        <v>45.18151048582816</v>
      </c>
      <c r="BJ11" s="105">
        <f t="shared" si="24"/>
        <v>47.89240111497786</v>
      </c>
      <c r="BK11" s="105">
        <f t="shared" si="24"/>
        <v>50.76594518187653</v>
      </c>
      <c r="BL11" s="105">
        <f t="shared" si="24"/>
        <v>53.81190189278912</v>
      </c>
      <c r="BM11" s="105">
        <f t="shared" si="24"/>
        <v>57.04061600635647</v>
      </c>
      <c r="BN11" s="105">
        <f t="shared" si="24"/>
        <v>60.46305296673786</v>
      </c>
      <c r="BO11" s="105">
        <f t="shared" si="24"/>
        <v>64.09083614474214</v>
      </c>
      <c r="BP11" s="105">
        <f t="shared" si="24"/>
        <v>67.93628631342668</v>
      </c>
      <c r="BQ11" s="105">
        <f t="shared" si="24"/>
        <v>72.01246349223229</v>
      </c>
      <c r="BR11" s="105">
        <f t="shared" si="24"/>
        <v>76.33321130176623</v>
      </c>
      <c r="BS11" s="105">
        <f t="shared" si="24"/>
        <v>80.91320397987221</v>
      </c>
      <c r="BT11" s="105">
        <f t="shared" si="24"/>
        <v>85.76799621866455</v>
      </c>
      <c r="BU11" s="105">
        <f t="shared" si="24"/>
        <v>90.91407599178443</v>
      </c>
      <c r="BV11" s="105">
        <f t="shared" si="24"/>
        <v>96.3689205512915</v>
      </c>
      <c r="BW11" s="105">
        <f t="shared" si="24"/>
        <v>102.15105578436899</v>
      </c>
      <c r="BX11" s="105">
        <f t="shared" si="24"/>
        <v>108.28011913143114</v>
      </c>
      <c r="BY11" s="105">
        <f aca="true" t="shared" si="25" ref="BY11:EJ11">BX11*(1+$M$3)</f>
        <v>114.77692627931701</v>
      </c>
      <c r="BZ11" s="105">
        <f t="shared" si="25"/>
        <v>121.66354185607604</v>
      </c>
      <c r="CA11" s="105">
        <f t="shared" si="25"/>
        <v>128.96335436744062</v>
      </c>
      <c r="CB11" s="105">
        <f t="shared" si="25"/>
        <v>136.70115562948706</v>
      </c>
      <c r="CC11" s="105">
        <f t="shared" si="25"/>
        <v>144.90322496725628</v>
      </c>
      <c r="CD11" s="105">
        <f t="shared" si="25"/>
        <v>153.59741846529167</v>
      </c>
      <c r="CE11" s="105">
        <f t="shared" si="25"/>
        <v>162.81326357320918</v>
      </c>
      <c r="CF11" s="105">
        <f t="shared" si="25"/>
        <v>172.58205938760173</v>
      </c>
      <c r="CG11" s="105">
        <f t="shared" si="25"/>
        <v>182.93698295085784</v>
      </c>
      <c r="CH11" s="105">
        <f t="shared" si="25"/>
        <v>193.9132019279093</v>
      </c>
      <c r="CI11" s="105">
        <f t="shared" si="25"/>
        <v>205.54799404358388</v>
      </c>
      <c r="CJ11" s="105">
        <f t="shared" si="25"/>
        <v>217.88087368619892</v>
      </c>
      <c r="CK11" s="105">
        <f t="shared" si="25"/>
        <v>230.95372610737087</v>
      </c>
      <c r="CL11" s="105">
        <f t="shared" si="25"/>
        <v>244.81094967381313</v>
      </c>
      <c r="CM11" s="105">
        <f t="shared" si="25"/>
        <v>259.4996066542419</v>
      </c>
      <c r="CN11" s="105">
        <f t="shared" si="25"/>
        <v>275.06958305349644</v>
      </c>
      <c r="CO11" s="105">
        <f t="shared" si="25"/>
        <v>291.57375803670624</v>
      </c>
      <c r="CP11" s="105">
        <f t="shared" si="25"/>
        <v>309.06818351890865</v>
      </c>
      <c r="CQ11" s="105">
        <f t="shared" si="25"/>
        <v>327.6122745300432</v>
      </c>
      <c r="CR11" s="105">
        <f t="shared" si="25"/>
        <v>347.2690110018458</v>
      </c>
      <c r="CS11" s="105">
        <f t="shared" si="25"/>
        <v>368.10515166195654</v>
      </c>
      <c r="CT11" s="105">
        <f t="shared" si="25"/>
        <v>390.19146076167397</v>
      </c>
      <c r="CU11" s="105">
        <f t="shared" si="25"/>
        <v>413.6029484073744</v>
      </c>
      <c r="CV11" s="105">
        <f t="shared" si="25"/>
        <v>438.4191253118169</v>
      </c>
      <c r="CW11" s="105">
        <f t="shared" si="25"/>
        <v>464.72427283052593</v>
      </c>
      <c r="CX11" s="105">
        <f t="shared" si="25"/>
        <v>492.60772920035754</v>
      </c>
      <c r="CY11" s="105">
        <f t="shared" si="25"/>
        <v>522.164192952379</v>
      </c>
      <c r="CZ11" s="105">
        <f t="shared" si="25"/>
        <v>553.4940445295218</v>
      </c>
      <c r="DA11" s="105">
        <f t="shared" si="25"/>
        <v>586.7036872012932</v>
      </c>
      <c r="DB11" s="105">
        <f t="shared" si="25"/>
        <v>621.9059084333708</v>
      </c>
      <c r="DC11" s="105">
        <f t="shared" si="25"/>
        <v>659.220262939373</v>
      </c>
      <c r="DD11" s="105">
        <f t="shared" si="25"/>
        <v>698.7734787157355</v>
      </c>
      <c r="DE11" s="105">
        <f t="shared" si="25"/>
        <v>740.6998874386796</v>
      </c>
      <c r="DF11" s="105">
        <f t="shared" si="25"/>
        <v>785.1418806850005</v>
      </c>
      <c r="DG11" s="105">
        <f t="shared" si="25"/>
        <v>832.2503935261005</v>
      </c>
      <c r="DH11" s="105">
        <f t="shared" si="25"/>
        <v>882.1854171376666</v>
      </c>
      <c r="DI11" s="105">
        <f t="shared" si="25"/>
        <v>935.1165421659266</v>
      </c>
      <c r="DJ11" s="105">
        <f t="shared" si="25"/>
        <v>991.2235346958822</v>
      </c>
      <c r="DK11" s="105">
        <f t="shared" si="25"/>
        <v>1050.6969467776353</v>
      </c>
      <c r="DL11" s="105">
        <f t="shared" si="25"/>
        <v>1113.7387635842933</v>
      </c>
      <c r="DM11" s="105">
        <f t="shared" si="25"/>
        <v>1180.563089399351</v>
      </c>
      <c r="DN11" s="105">
        <f t="shared" si="25"/>
        <v>1251.396874763312</v>
      </c>
      <c r="DO11" s="105">
        <f t="shared" si="25"/>
        <v>1326.4806872491108</v>
      </c>
      <c r="DP11" s="105">
        <f t="shared" si="25"/>
        <v>1406.0695284840576</v>
      </c>
      <c r="DQ11" s="105">
        <f t="shared" si="25"/>
        <v>1490.4337001931012</v>
      </c>
      <c r="DR11" s="105">
        <f t="shared" si="25"/>
        <v>1579.8597222046874</v>
      </c>
      <c r="DS11" s="105">
        <f t="shared" si="25"/>
        <v>1674.6513055369687</v>
      </c>
      <c r="DT11" s="105">
        <f t="shared" si="25"/>
        <v>1775.130383869187</v>
      </c>
      <c r="DU11" s="105">
        <f t="shared" si="25"/>
        <v>1881.6382069013382</v>
      </c>
      <c r="DV11" s="105">
        <f t="shared" si="25"/>
        <v>1994.5364993154185</v>
      </c>
      <c r="DW11" s="105">
        <f t="shared" si="25"/>
        <v>2114.2086892743437</v>
      </c>
      <c r="DX11" s="105">
        <f t="shared" si="25"/>
        <v>2241.0612106308045</v>
      </c>
      <c r="DY11" s="105">
        <f t="shared" si="25"/>
        <v>2375.524883268653</v>
      </c>
      <c r="DZ11" s="105">
        <f t="shared" si="25"/>
        <v>2518.056376264772</v>
      </c>
      <c r="EA11" s="105">
        <f t="shared" si="25"/>
        <v>2669.1397588406585</v>
      </c>
      <c r="EB11" s="105">
        <f t="shared" si="25"/>
        <v>2829.288144371098</v>
      </c>
      <c r="EC11" s="105">
        <f t="shared" si="25"/>
        <v>2999.045433033364</v>
      </c>
      <c r="ED11" s="105">
        <f t="shared" si="25"/>
        <v>3178.9881590153664</v>
      </c>
      <c r="EE11" s="105">
        <f t="shared" si="25"/>
        <v>3369.7274485562884</v>
      </c>
      <c r="EF11" s="105">
        <f t="shared" si="25"/>
        <v>3571.9110954696657</v>
      </c>
      <c r="EG11" s="105">
        <f t="shared" si="25"/>
        <v>3786.2257611978457</v>
      </c>
      <c r="EH11" s="105">
        <f t="shared" si="25"/>
        <v>4013.399306869717</v>
      </c>
      <c r="EI11" s="105">
        <f t="shared" si="25"/>
        <v>4254.2032652819</v>
      </c>
      <c r="EJ11" s="105">
        <f t="shared" si="25"/>
        <v>4509.455461198814</v>
      </c>
      <c r="EK11" s="105">
        <f aca="true" t="shared" si="26" ref="EK11:FB11">EJ11*(1+$M$3)</f>
        <v>4780.022788870743</v>
      </c>
      <c r="EL11" s="105">
        <f t="shared" si="26"/>
        <v>5066.824156202988</v>
      </c>
      <c r="EM11" s="105">
        <f t="shared" si="26"/>
        <v>5370.833605575168</v>
      </c>
      <c r="EN11" s="105">
        <f t="shared" si="26"/>
        <v>5693.083621909678</v>
      </c>
      <c r="EO11" s="105">
        <f t="shared" si="26"/>
        <v>6034.668639224259</v>
      </c>
      <c r="EP11" s="105">
        <f t="shared" si="26"/>
        <v>6396.748757577715</v>
      </c>
      <c r="EQ11" s="105">
        <f t="shared" si="26"/>
        <v>6780.553683032378</v>
      </c>
      <c r="ER11" s="105">
        <f t="shared" si="26"/>
        <v>7187.386904014321</v>
      </c>
      <c r="ES11" s="105">
        <f t="shared" si="26"/>
        <v>7618.630118255181</v>
      </c>
      <c r="ET11" s="105">
        <f t="shared" si="26"/>
        <v>8075.747925350492</v>
      </c>
      <c r="EU11" s="105">
        <f t="shared" si="26"/>
        <v>8560.29280087152</v>
      </c>
      <c r="EV11" s="105">
        <f t="shared" si="26"/>
        <v>9073.910368923813</v>
      </c>
      <c r="EW11" s="105">
        <f t="shared" si="26"/>
        <v>9618.344991059243</v>
      </c>
      <c r="EX11" s="105">
        <f t="shared" si="26"/>
        <v>10195.445690522798</v>
      </c>
      <c r="EY11" s="105">
        <f t="shared" si="26"/>
        <v>10807.172431954166</v>
      </c>
      <c r="EZ11" s="105">
        <f t="shared" si="26"/>
        <v>11455.602777871416</v>
      </c>
      <c r="FA11" s="105">
        <f t="shared" si="26"/>
        <v>12142.938944543701</v>
      </c>
      <c r="FB11" s="105">
        <f t="shared" si="26"/>
        <v>12871.515281216323</v>
      </c>
    </row>
    <row r="12" spans="1:158" ht="15">
      <c r="A12" s="110">
        <f>'Page 4'!A18</f>
        <v>7</v>
      </c>
      <c r="B12" s="110" t="str">
        <f>'Page 4'!B18</f>
        <v>Duke Energy</v>
      </c>
      <c r="C12" s="111">
        <f>'Page 4'!C18</f>
        <v>0.99</v>
      </c>
      <c r="D12" s="111">
        <f>'Page 4'!D18</f>
        <v>1.1</v>
      </c>
      <c r="E12" s="104">
        <f t="shared" si="9"/>
        <v>0.03574416865128627</v>
      </c>
      <c r="F12" s="104"/>
      <c r="G12" s="104">
        <f t="shared" si="3"/>
        <v>0.11598215084136519</v>
      </c>
      <c r="H12" s="105">
        <f>'Page 4'!F18</f>
        <v>-16.606666666666666</v>
      </c>
      <c r="I12" s="105">
        <f t="shared" si="10"/>
        <v>0.99</v>
      </c>
      <c r="J12" s="105">
        <f t="shared" si="4"/>
        <v>1.0266666666666666</v>
      </c>
      <c r="K12" s="105">
        <f t="shared" si="4"/>
        <v>1.0633333333333332</v>
      </c>
      <c r="L12" s="105">
        <f t="shared" si="11"/>
        <v>1.1</v>
      </c>
      <c r="M12" s="105">
        <f aca="true" t="shared" si="27" ref="M12:BX12">L12*(1+$M$3)</f>
        <v>1.1660000000000001</v>
      </c>
      <c r="N12" s="105">
        <f t="shared" si="27"/>
        <v>1.2359600000000002</v>
      </c>
      <c r="O12" s="105">
        <f t="shared" si="27"/>
        <v>1.3101176000000003</v>
      </c>
      <c r="P12" s="105">
        <f t="shared" si="27"/>
        <v>1.3887246560000004</v>
      </c>
      <c r="Q12" s="105">
        <f t="shared" si="27"/>
        <v>1.4720481353600006</v>
      </c>
      <c r="R12" s="105">
        <f t="shared" si="27"/>
        <v>1.5603710234816006</v>
      </c>
      <c r="S12" s="105">
        <f t="shared" si="27"/>
        <v>1.6539932848904968</v>
      </c>
      <c r="T12" s="105">
        <f t="shared" si="27"/>
        <v>1.7532328819839267</v>
      </c>
      <c r="U12" s="105">
        <f t="shared" si="27"/>
        <v>1.8584268549029623</v>
      </c>
      <c r="V12" s="105">
        <f t="shared" si="27"/>
        <v>1.9699324661971402</v>
      </c>
      <c r="W12" s="105">
        <f t="shared" si="27"/>
        <v>2.0881284141689687</v>
      </c>
      <c r="X12" s="105">
        <f t="shared" si="27"/>
        <v>2.213416119019107</v>
      </c>
      <c r="Y12" s="105">
        <f t="shared" si="27"/>
        <v>2.3462210861602535</v>
      </c>
      <c r="Z12" s="105">
        <f t="shared" si="27"/>
        <v>2.486994351329869</v>
      </c>
      <c r="AA12" s="105">
        <f t="shared" si="27"/>
        <v>2.636214012409661</v>
      </c>
      <c r="AB12" s="105">
        <f t="shared" si="27"/>
        <v>2.794386853154241</v>
      </c>
      <c r="AC12" s="105">
        <f t="shared" si="27"/>
        <v>2.9620500643434955</v>
      </c>
      <c r="AD12" s="105">
        <f t="shared" si="27"/>
        <v>3.1397730682041054</v>
      </c>
      <c r="AE12" s="105">
        <f t="shared" si="27"/>
        <v>3.328159452296352</v>
      </c>
      <c r="AF12" s="105">
        <f t="shared" si="27"/>
        <v>3.527849019434133</v>
      </c>
      <c r="AG12" s="105">
        <f t="shared" si="27"/>
        <v>3.739519960600181</v>
      </c>
      <c r="AH12" s="105">
        <f t="shared" si="27"/>
        <v>3.9638911582361924</v>
      </c>
      <c r="AI12" s="105">
        <f t="shared" si="27"/>
        <v>4.201724627730364</v>
      </c>
      <c r="AJ12" s="105">
        <f t="shared" si="27"/>
        <v>4.453828105394186</v>
      </c>
      <c r="AK12" s="105">
        <f t="shared" si="27"/>
        <v>4.721057791717838</v>
      </c>
      <c r="AL12" s="105">
        <f t="shared" si="27"/>
        <v>5.004321259220909</v>
      </c>
      <c r="AM12" s="105">
        <f t="shared" si="27"/>
        <v>5.304580534774163</v>
      </c>
      <c r="AN12" s="105">
        <f t="shared" si="27"/>
        <v>5.622855366860613</v>
      </c>
      <c r="AO12" s="105">
        <f t="shared" si="27"/>
        <v>5.96022668887225</v>
      </c>
      <c r="AP12" s="105">
        <f t="shared" si="27"/>
        <v>6.317840290204586</v>
      </c>
      <c r="AQ12" s="105">
        <f t="shared" si="27"/>
        <v>6.696910707616862</v>
      </c>
      <c r="AR12" s="105">
        <f t="shared" si="27"/>
        <v>7.098725350073874</v>
      </c>
      <c r="AS12" s="105">
        <f t="shared" si="27"/>
        <v>7.524648871078306</v>
      </c>
      <c r="AT12" s="105">
        <f t="shared" si="27"/>
        <v>7.976127803343005</v>
      </c>
      <c r="AU12" s="105">
        <f t="shared" si="27"/>
        <v>8.454695471543586</v>
      </c>
      <c r="AV12" s="105">
        <f t="shared" si="27"/>
        <v>8.961977199836202</v>
      </c>
      <c r="AW12" s="105">
        <f t="shared" si="27"/>
        <v>9.499695831826374</v>
      </c>
      <c r="AX12" s="105">
        <f t="shared" si="27"/>
        <v>10.069677581735958</v>
      </c>
      <c r="AY12" s="105">
        <f t="shared" si="27"/>
        <v>10.673858236640116</v>
      </c>
      <c r="AZ12" s="105">
        <f t="shared" si="27"/>
        <v>11.314289730838524</v>
      </c>
      <c r="BA12" s="105">
        <f t="shared" si="27"/>
        <v>11.993147114688837</v>
      </c>
      <c r="BB12" s="105">
        <f t="shared" si="27"/>
        <v>12.712735941570168</v>
      </c>
      <c r="BC12" s="105">
        <f t="shared" si="27"/>
        <v>13.475500098064378</v>
      </c>
      <c r="BD12" s="105">
        <f t="shared" si="27"/>
        <v>14.284030103948242</v>
      </c>
      <c r="BE12" s="105">
        <f t="shared" si="27"/>
        <v>15.141071910185136</v>
      </c>
      <c r="BF12" s="105">
        <f t="shared" si="27"/>
        <v>16.049536224796245</v>
      </c>
      <c r="BG12" s="105">
        <f t="shared" si="27"/>
        <v>17.01250839828402</v>
      </c>
      <c r="BH12" s="105">
        <f t="shared" si="27"/>
        <v>18.03325890218106</v>
      </c>
      <c r="BI12" s="105">
        <f t="shared" si="27"/>
        <v>19.115254436311925</v>
      </c>
      <c r="BJ12" s="105">
        <f t="shared" si="27"/>
        <v>20.26216970249064</v>
      </c>
      <c r="BK12" s="105">
        <f t="shared" si="27"/>
        <v>21.47789988464008</v>
      </c>
      <c r="BL12" s="105">
        <f t="shared" si="27"/>
        <v>22.766573877718486</v>
      </c>
      <c r="BM12" s="105">
        <f t="shared" si="27"/>
        <v>24.132568310381597</v>
      </c>
      <c r="BN12" s="105">
        <f t="shared" si="27"/>
        <v>25.580522409004494</v>
      </c>
      <c r="BO12" s="105">
        <f t="shared" si="27"/>
        <v>27.115353753544767</v>
      </c>
      <c r="BP12" s="105">
        <f t="shared" si="27"/>
        <v>28.742274978757454</v>
      </c>
      <c r="BQ12" s="105">
        <f t="shared" si="27"/>
        <v>30.466811477482903</v>
      </c>
      <c r="BR12" s="105">
        <f t="shared" si="27"/>
        <v>32.29482016613188</v>
      </c>
      <c r="BS12" s="105">
        <f t="shared" si="27"/>
        <v>34.23250937609979</v>
      </c>
      <c r="BT12" s="105">
        <f t="shared" si="27"/>
        <v>36.28645993866578</v>
      </c>
      <c r="BU12" s="105">
        <f t="shared" si="27"/>
        <v>38.463647534985725</v>
      </c>
      <c r="BV12" s="105">
        <f t="shared" si="27"/>
        <v>40.77146638708487</v>
      </c>
      <c r="BW12" s="105">
        <f t="shared" si="27"/>
        <v>43.21775437030997</v>
      </c>
      <c r="BX12" s="105">
        <f t="shared" si="27"/>
        <v>45.81081963252857</v>
      </c>
      <c r="BY12" s="105">
        <f aca="true" t="shared" si="28" ref="BY12:EJ12">BX12*(1+$M$3)</f>
        <v>48.55946881048029</v>
      </c>
      <c r="BZ12" s="105">
        <f t="shared" si="28"/>
        <v>51.47303693910911</v>
      </c>
      <c r="CA12" s="105">
        <f t="shared" si="28"/>
        <v>54.56141915545566</v>
      </c>
      <c r="CB12" s="105">
        <f t="shared" si="28"/>
        <v>57.835104304783</v>
      </c>
      <c r="CC12" s="105">
        <f t="shared" si="28"/>
        <v>61.305210563069984</v>
      </c>
      <c r="CD12" s="105">
        <f t="shared" si="28"/>
        <v>64.9835231968542</v>
      </c>
      <c r="CE12" s="105">
        <f t="shared" si="28"/>
        <v>68.88253458866545</v>
      </c>
      <c r="CF12" s="105">
        <f t="shared" si="28"/>
        <v>73.01548666398539</v>
      </c>
      <c r="CG12" s="105">
        <f t="shared" si="28"/>
        <v>77.39641586382452</v>
      </c>
      <c r="CH12" s="105">
        <f t="shared" si="28"/>
        <v>82.04020081565399</v>
      </c>
      <c r="CI12" s="105">
        <f t="shared" si="28"/>
        <v>86.96261286459324</v>
      </c>
      <c r="CJ12" s="105">
        <f t="shared" si="28"/>
        <v>92.18036963646884</v>
      </c>
      <c r="CK12" s="105">
        <f t="shared" si="28"/>
        <v>97.71119181465697</v>
      </c>
      <c r="CL12" s="105">
        <f t="shared" si="28"/>
        <v>103.5738633235364</v>
      </c>
      <c r="CM12" s="105">
        <f t="shared" si="28"/>
        <v>109.7882951229486</v>
      </c>
      <c r="CN12" s="105">
        <f t="shared" si="28"/>
        <v>116.37559283032552</v>
      </c>
      <c r="CO12" s="105">
        <f t="shared" si="28"/>
        <v>123.35812840014505</v>
      </c>
      <c r="CP12" s="105">
        <f t="shared" si="28"/>
        <v>130.75961610415376</v>
      </c>
      <c r="CQ12" s="105">
        <f t="shared" si="28"/>
        <v>138.605193070403</v>
      </c>
      <c r="CR12" s="105">
        <f t="shared" si="28"/>
        <v>146.9215046546272</v>
      </c>
      <c r="CS12" s="105">
        <f t="shared" si="28"/>
        <v>155.73679493390483</v>
      </c>
      <c r="CT12" s="105">
        <f t="shared" si="28"/>
        <v>165.08100262993912</v>
      </c>
      <c r="CU12" s="105">
        <f t="shared" si="28"/>
        <v>174.98586278773547</v>
      </c>
      <c r="CV12" s="105">
        <f t="shared" si="28"/>
        <v>185.4850145549996</v>
      </c>
      <c r="CW12" s="105">
        <f t="shared" si="28"/>
        <v>196.61411542829958</v>
      </c>
      <c r="CX12" s="105">
        <f t="shared" si="28"/>
        <v>208.41096235399758</v>
      </c>
      <c r="CY12" s="105">
        <f t="shared" si="28"/>
        <v>220.91562009523744</v>
      </c>
      <c r="CZ12" s="105">
        <f t="shared" si="28"/>
        <v>234.1705573009517</v>
      </c>
      <c r="DA12" s="105">
        <f t="shared" si="28"/>
        <v>248.22079073900883</v>
      </c>
      <c r="DB12" s="105">
        <f t="shared" si="28"/>
        <v>263.11403818334935</v>
      </c>
      <c r="DC12" s="105">
        <f t="shared" si="28"/>
        <v>278.90088047435034</v>
      </c>
      <c r="DD12" s="105">
        <f t="shared" si="28"/>
        <v>295.63493330281136</v>
      </c>
      <c r="DE12" s="105">
        <f t="shared" si="28"/>
        <v>313.3730293009801</v>
      </c>
      <c r="DF12" s="105">
        <f t="shared" si="28"/>
        <v>332.1754110590389</v>
      </c>
      <c r="DG12" s="105">
        <f t="shared" si="28"/>
        <v>352.10593572258125</v>
      </c>
      <c r="DH12" s="105">
        <f t="shared" si="28"/>
        <v>373.23229186593613</v>
      </c>
      <c r="DI12" s="105">
        <f t="shared" si="28"/>
        <v>395.62622937789234</v>
      </c>
      <c r="DJ12" s="105">
        <f t="shared" si="28"/>
        <v>419.3638031405659</v>
      </c>
      <c r="DK12" s="105">
        <f t="shared" si="28"/>
        <v>444.52563132899985</v>
      </c>
      <c r="DL12" s="105">
        <f t="shared" si="28"/>
        <v>471.19716920873987</v>
      </c>
      <c r="DM12" s="105">
        <f t="shared" si="28"/>
        <v>499.4689993612643</v>
      </c>
      <c r="DN12" s="105">
        <f t="shared" si="28"/>
        <v>529.4371393229402</v>
      </c>
      <c r="DO12" s="105">
        <f t="shared" si="28"/>
        <v>561.2033676823166</v>
      </c>
      <c r="DP12" s="105">
        <f t="shared" si="28"/>
        <v>594.8755697432557</v>
      </c>
      <c r="DQ12" s="105">
        <f t="shared" si="28"/>
        <v>630.5681039278511</v>
      </c>
      <c r="DR12" s="105">
        <f t="shared" si="28"/>
        <v>668.4021901635222</v>
      </c>
      <c r="DS12" s="105">
        <f t="shared" si="28"/>
        <v>708.5063215733335</v>
      </c>
      <c r="DT12" s="105">
        <f t="shared" si="28"/>
        <v>751.0167008677336</v>
      </c>
      <c r="DU12" s="105">
        <f t="shared" si="28"/>
        <v>796.0777029197976</v>
      </c>
      <c r="DV12" s="105">
        <f t="shared" si="28"/>
        <v>843.8423650949856</v>
      </c>
      <c r="DW12" s="105">
        <f t="shared" si="28"/>
        <v>894.4729070006847</v>
      </c>
      <c r="DX12" s="105">
        <f t="shared" si="28"/>
        <v>948.1412814207258</v>
      </c>
      <c r="DY12" s="105">
        <f t="shared" si="28"/>
        <v>1005.0297583059694</v>
      </c>
      <c r="DZ12" s="105">
        <f t="shared" si="28"/>
        <v>1065.3315438043276</v>
      </c>
      <c r="EA12" s="105">
        <f t="shared" si="28"/>
        <v>1129.2514364325873</v>
      </c>
      <c r="EB12" s="105">
        <f t="shared" si="28"/>
        <v>1197.0065226185427</v>
      </c>
      <c r="EC12" s="105">
        <f t="shared" si="28"/>
        <v>1268.8269139756553</v>
      </c>
      <c r="ED12" s="105">
        <f t="shared" si="28"/>
        <v>1344.9565288141946</v>
      </c>
      <c r="EE12" s="105">
        <f t="shared" si="28"/>
        <v>1425.6539205430463</v>
      </c>
      <c r="EF12" s="105">
        <f t="shared" si="28"/>
        <v>1511.193155775629</v>
      </c>
      <c r="EG12" s="105">
        <f t="shared" si="28"/>
        <v>1601.8647451221668</v>
      </c>
      <c r="EH12" s="105">
        <f t="shared" si="28"/>
        <v>1697.976629829497</v>
      </c>
      <c r="EI12" s="105">
        <f t="shared" si="28"/>
        <v>1799.8552276192668</v>
      </c>
      <c r="EJ12" s="105">
        <f t="shared" si="28"/>
        <v>1907.8465412764228</v>
      </c>
      <c r="EK12" s="105">
        <f aca="true" t="shared" si="29" ref="EK12:FB12">EJ12*(1+$M$3)</f>
        <v>2022.3173337530084</v>
      </c>
      <c r="EL12" s="105">
        <f t="shared" si="29"/>
        <v>2143.656373778189</v>
      </c>
      <c r="EM12" s="105">
        <f t="shared" si="29"/>
        <v>2272.2757562048805</v>
      </c>
      <c r="EN12" s="105">
        <f t="shared" si="29"/>
        <v>2408.6123015771736</v>
      </c>
      <c r="EO12" s="105">
        <f t="shared" si="29"/>
        <v>2553.129039671804</v>
      </c>
      <c r="EP12" s="105">
        <f t="shared" si="29"/>
        <v>2706.3167820521126</v>
      </c>
      <c r="EQ12" s="105">
        <f t="shared" si="29"/>
        <v>2868.6957889752393</v>
      </c>
      <c r="ER12" s="105">
        <f t="shared" si="29"/>
        <v>3040.817536313754</v>
      </c>
      <c r="ES12" s="105">
        <f t="shared" si="29"/>
        <v>3223.266588492579</v>
      </c>
      <c r="ET12" s="105">
        <f t="shared" si="29"/>
        <v>3416.662583802134</v>
      </c>
      <c r="EU12" s="105">
        <f t="shared" si="29"/>
        <v>3621.6623388302623</v>
      </c>
      <c r="EV12" s="105">
        <f t="shared" si="29"/>
        <v>3838.9620791600782</v>
      </c>
      <c r="EW12" s="105">
        <f t="shared" si="29"/>
        <v>4069.2998039096833</v>
      </c>
      <c r="EX12" s="105">
        <f t="shared" si="29"/>
        <v>4313.457792144264</v>
      </c>
      <c r="EY12" s="105">
        <f t="shared" si="29"/>
        <v>4572.26525967292</v>
      </c>
      <c r="EZ12" s="105">
        <f t="shared" si="29"/>
        <v>4846.601175253296</v>
      </c>
      <c r="FA12" s="105">
        <f t="shared" si="29"/>
        <v>5137.397245768494</v>
      </c>
      <c r="FB12" s="105">
        <f t="shared" si="29"/>
        <v>5445.641080514604</v>
      </c>
    </row>
    <row r="13" spans="1:158" ht="15">
      <c r="A13" s="110">
        <f>'Page 4'!A19</f>
        <v>8</v>
      </c>
      <c r="B13" s="110" t="str">
        <f>'Page 4'!B19</f>
        <v>Edison Internat.</v>
      </c>
      <c r="C13" s="111">
        <f>'Page 4'!C19</f>
        <v>1.28</v>
      </c>
      <c r="D13" s="111">
        <f>'Page 4'!D19</f>
        <v>1.5</v>
      </c>
      <c r="E13" s="104">
        <f>(D13/C13)^(1/3)-1</f>
        <v>0.05429083162718662</v>
      </c>
      <c r="F13" s="104"/>
      <c r="G13" s="104">
        <f t="shared" si="3"/>
        <v>0.09700370574704215</v>
      </c>
      <c r="H13" s="105">
        <f>'Page 4'!F19</f>
        <v>-33.88</v>
      </c>
      <c r="I13" s="105">
        <f>C13</f>
        <v>1.28</v>
      </c>
      <c r="J13" s="105">
        <f aca="true" t="shared" si="30" ref="J13:K16">I13+($L13-$I13)/3</f>
        <v>1.3533333333333333</v>
      </c>
      <c r="K13" s="105">
        <f t="shared" si="30"/>
        <v>1.4266666666666665</v>
      </c>
      <c r="L13" s="105">
        <f>D13</f>
        <v>1.5</v>
      </c>
      <c r="M13" s="105">
        <f aca="true" t="shared" si="31" ref="M13:BX13">L13*(1+$M$3)</f>
        <v>1.59</v>
      </c>
      <c r="N13" s="105">
        <f t="shared" si="31"/>
        <v>1.6854000000000002</v>
      </c>
      <c r="O13" s="105">
        <f t="shared" si="31"/>
        <v>1.7865240000000004</v>
      </c>
      <c r="P13" s="105">
        <f t="shared" si="31"/>
        <v>1.8937154400000005</v>
      </c>
      <c r="Q13" s="105">
        <f t="shared" si="31"/>
        <v>2.0073383664000004</v>
      </c>
      <c r="R13" s="105">
        <f t="shared" si="31"/>
        <v>2.1277786683840008</v>
      </c>
      <c r="S13" s="105">
        <f t="shared" si="31"/>
        <v>2.255445388487041</v>
      </c>
      <c r="T13" s="105">
        <f t="shared" si="31"/>
        <v>2.390772111796264</v>
      </c>
      <c r="U13" s="105">
        <f t="shared" si="31"/>
        <v>2.53421843850404</v>
      </c>
      <c r="V13" s="105">
        <f t="shared" si="31"/>
        <v>2.686271544814282</v>
      </c>
      <c r="W13" s="105">
        <f t="shared" si="31"/>
        <v>2.847447837503139</v>
      </c>
      <c r="X13" s="105">
        <f t="shared" si="31"/>
        <v>3.0182947077533275</v>
      </c>
      <c r="Y13" s="105">
        <f t="shared" si="31"/>
        <v>3.1993923902185273</v>
      </c>
      <c r="Z13" s="105">
        <f t="shared" si="31"/>
        <v>3.391355933631639</v>
      </c>
      <c r="AA13" s="105">
        <f t="shared" si="31"/>
        <v>3.5948372896495377</v>
      </c>
      <c r="AB13" s="105">
        <f t="shared" si="31"/>
        <v>3.81052752702851</v>
      </c>
      <c r="AC13" s="105">
        <f t="shared" si="31"/>
        <v>4.039159178650221</v>
      </c>
      <c r="AD13" s="105">
        <f t="shared" si="31"/>
        <v>4.281508729369234</v>
      </c>
      <c r="AE13" s="105">
        <f t="shared" si="31"/>
        <v>4.538399253131388</v>
      </c>
      <c r="AF13" s="105">
        <f t="shared" si="31"/>
        <v>4.810703208319271</v>
      </c>
      <c r="AG13" s="105">
        <f t="shared" si="31"/>
        <v>5.099345400818428</v>
      </c>
      <c r="AH13" s="105">
        <f t="shared" si="31"/>
        <v>5.405306124867534</v>
      </c>
      <c r="AI13" s="105">
        <f t="shared" si="31"/>
        <v>5.729624492359586</v>
      </c>
      <c r="AJ13" s="105">
        <f t="shared" si="31"/>
        <v>6.073401961901162</v>
      </c>
      <c r="AK13" s="105">
        <f t="shared" si="31"/>
        <v>6.437806079615232</v>
      </c>
      <c r="AL13" s="105">
        <f t="shared" si="31"/>
        <v>6.824074444392146</v>
      </c>
      <c r="AM13" s="105">
        <f t="shared" si="31"/>
        <v>7.233518911055675</v>
      </c>
      <c r="AN13" s="105">
        <f t="shared" si="31"/>
        <v>7.667530045719015</v>
      </c>
      <c r="AO13" s="105">
        <f t="shared" si="31"/>
        <v>8.127581848462157</v>
      </c>
      <c r="AP13" s="105">
        <f t="shared" si="31"/>
        <v>8.615236759369887</v>
      </c>
      <c r="AQ13" s="105">
        <f t="shared" si="31"/>
        <v>9.13215096493208</v>
      </c>
      <c r="AR13" s="105">
        <f t="shared" si="31"/>
        <v>9.680080022828006</v>
      </c>
      <c r="AS13" s="105">
        <f t="shared" si="31"/>
        <v>10.260884824197687</v>
      </c>
      <c r="AT13" s="105">
        <f t="shared" si="31"/>
        <v>10.876537913649548</v>
      </c>
      <c r="AU13" s="105">
        <f t="shared" si="31"/>
        <v>11.529130188468521</v>
      </c>
      <c r="AV13" s="105">
        <f t="shared" si="31"/>
        <v>12.220877999776633</v>
      </c>
      <c r="AW13" s="105">
        <f t="shared" si="31"/>
        <v>12.954130679763232</v>
      </c>
      <c r="AX13" s="105">
        <f t="shared" si="31"/>
        <v>13.731378520549026</v>
      </c>
      <c r="AY13" s="105">
        <f t="shared" si="31"/>
        <v>14.555261231781968</v>
      </c>
      <c r="AZ13" s="105">
        <f t="shared" si="31"/>
        <v>15.428576905688887</v>
      </c>
      <c r="BA13" s="105">
        <f t="shared" si="31"/>
        <v>16.35429152003022</v>
      </c>
      <c r="BB13" s="105">
        <f t="shared" si="31"/>
        <v>17.335549011232033</v>
      </c>
      <c r="BC13" s="105">
        <f t="shared" si="31"/>
        <v>18.375681951905957</v>
      </c>
      <c r="BD13" s="105">
        <f t="shared" si="31"/>
        <v>19.478222869020314</v>
      </c>
      <c r="BE13" s="105">
        <f t="shared" si="31"/>
        <v>20.646916241161534</v>
      </c>
      <c r="BF13" s="105">
        <f t="shared" si="31"/>
        <v>21.88573121563123</v>
      </c>
      <c r="BG13" s="105">
        <f t="shared" si="31"/>
        <v>23.198875088569103</v>
      </c>
      <c r="BH13" s="105">
        <f t="shared" si="31"/>
        <v>24.59080759388325</v>
      </c>
      <c r="BI13" s="105">
        <f t="shared" si="31"/>
        <v>26.066256049516248</v>
      </c>
      <c r="BJ13" s="105">
        <f t="shared" si="31"/>
        <v>27.630231412487223</v>
      </c>
      <c r="BK13" s="105">
        <f t="shared" si="31"/>
        <v>29.288045297236458</v>
      </c>
      <c r="BL13" s="105">
        <f t="shared" si="31"/>
        <v>31.04532801507065</v>
      </c>
      <c r="BM13" s="105">
        <f t="shared" si="31"/>
        <v>32.908047695974886</v>
      </c>
      <c r="BN13" s="105">
        <f t="shared" si="31"/>
        <v>34.88253055773338</v>
      </c>
      <c r="BO13" s="105">
        <f t="shared" si="31"/>
        <v>36.97548239119739</v>
      </c>
      <c r="BP13" s="105">
        <f t="shared" si="31"/>
        <v>39.194011334669234</v>
      </c>
      <c r="BQ13" s="105">
        <f t="shared" si="31"/>
        <v>41.54565201474939</v>
      </c>
      <c r="BR13" s="105">
        <f t="shared" si="31"/>
        <v>44.038391135634356</v>
      </c>
      <c r="BS13" s="105">
        <f t="shared" si="31"/>
        <v>46.68069460377242</v>
      </c>
      <c r="BT13" s="105">
        <f t="shared" si="31"/>
        <v>49.48153627999877</v>
      </c>
      <c r="BU13" s="105">
        <f t="shared" si="31"/>
        <v>52.4504284567987</v>
      </c>
      <c r="BV13" s="105">
        <f t="shared" si="31"/>
        <v>55.597454164206624</v>
      </c>
      <c r="BW13" s="105">
        <f t="shared" si="31"/>
        <v>58.933301414059024</v>
      </c>
      <c r="BX13" s="105">
        <f t="shared" si="31"/>
        <v>62.469299498902565</v>
      </c>
      <c r="BY13" s="105">
        <f aca="true" t="shared" si="32" ref="BY13:EJ13">BX13*(1+$M$3)</f>
        <v>66.21745746883673</v>
      </c>
      <c r="BZ13" s="105">
        <f t="shared" si="32"/>
        <v>70.19050491696693</v>
      </c>
      <c r="CA13" s="105">
        <f t="shared" si="32"/>
        <v>74.40193521198495</v>
      </c>
      <c r="CB13" s="105">
        <f t="shared" si="32"/>
        <v>78.86605132470405</v>
      </c>
      <c r="CC13" s="105">
        <f t="shared" si="32"/>
        <v>83.59801440418629</v>
      </c>
      <c r="CD13" s="105">
        <f t="shared" si="32"/>
        <v>88.61389526843747</v>
      </c>
      <c r="CE13" s="105">
        <f t="shared" si="32"/>
        <v>93.93072898454373</v>
      </c>
      <c r="CF13" s="105">
        <f t="shared" si="32"/>
        <v>99.56657272361636</v>
      </c>
      <c r="CG13" s="105">
        <f t="shared" si="32"/>
        <v>105.54056708703335</v>
      </c>
      <c r="CH13" s="105">
        <f t="shared" si="32"/>
        <v>111.87300111225535</v>
      </c>
      <c r="CI13" s="105">
        <f t="shared" si="32"/>
        <v>118.58538117899067</v>
      </c>
      <c r="CJ13" s="105">
        <f t="shared" si="32"/>
        <v>125.70050404973011</v>
      </c>
      <c r="CK13" s="105">
        <f t="shared" si="32"/>
        <v>133.24253429271394</v>
      </c>
      <c r="CL13" s="105">
        <f t="shared" si="32"/>
        <v>141.2370863502768</v>
      </c>
      <c r="CM13" s="105">
        <f t="shared" si="32"/>
        <v>149.7113115312934</v>
      </c>
      <c r="CN13" s="105">
        <f t="shared" si="32"/>
        <v>158.69399022317103</v>
      </c>
      <c r="CO13" s="105">
        <f t="shared" si="32"/>
        <v>168.2156296365613</v>
      </c>
      <c r="CP13" s="105">
        <f t="shared" si="32"/>
        <v>178.30856741475498</v>
      </c>
      <c r="CQ13" s="105">
        <f t="shared" si="32"/>
        <v>189.0070814596403</v>
      </c>
      <c r="CR13" s="105">
        <f t="shared" si="32"/>
        <v>200.3475063472187</v>
      </c>
      <c r="CS13" s="105">
        <f t="shared" si="32"/>
        <v>212.36835672805185</v>
      </c>
      <c r="CT13" s="105">
        <f t="shared" si="32"/>
        <v>225.11045813173496</v>
      </c>
      <c r="CU13" s="105">
        <f t="shared" si="32"/>
        <v>238.61708561963906</v>
      </c>
      <c r="CV13" s="105">
        <f t="shared" si="32"/>
        <v>252.9341107568174</v>
      </c>
      <c r="CW13" s="105">
        <f t="shared" si="32"/>
        <v>268.11015740222643</v>
      </c>
      <c r="CX13" s="105">
        <f t="shared" si="32"/>
        <v>284.19676684636005</v>
      </c>
      <c r="CY13" s="105">
        <f t="shared" si="32"/>
        <v>301.24857285714165</v>
      </c>
      <c r="CZ13" s="105">
        <f t="shared" si="32"/>
        <v>319.3234872285702</v>
      </c>
      <c r="DA13" s="105">
        <f t="shared" si="32"/>
        <v>338.4828964622844</v>
      </c>
      <c r="DB13" s="105">
        <f t="shared" si="32"/>
        <v>358.7918702500215</v>
      </c>
      <c r="DC13" s="105">
        <f t="shared" si="32"/>
        <v>380.3193824650228</v>
      </c>
      <c r="DD13" s="105">
        <f t="shared" si="32"/>
        <v>403.13854541292415</v>
      </c>
      <c r="DE13" s="105">
        <f t="shared" si="32"/>
        <v>427.3268581376996</v>
      </c>
      <c r="DF13" s="105">
        <f t="shared" si="32"/>
        <v>452.9664696259616</v>
      </c>
      <c r="DG13" s="105">
        <f t="shared" si="32"/>
        <v>480.14445780351934</v>
      </c>
      <c r="DH13" s="105">
        <f t="shared" si="32"/>
        <v>508.9531252717305</v>
      </c>
      <c r="DI13" s="105">
        <f t="shared" si="32"/>
        <v>539.4903127880344</v>
      </c>
      <c r="DJ13" s="105">
        <f t="shared" si="32"/>
        <v>571.8597315553166</v>
      </c>
      <c r="DK13" s="105">
        <f t="shared" si="32"/>
        <v>606.1713154486356</v>
      </c>
      <c r="DL13" s="105">
        <f t="shared" si="32"/>
        <v>642.5415943755538</v>
      </c>
      <c r="DM13" s="105">
        <f t="shared" si="32"/>
        <v>681.0940900380871</v>
      </c>
      <c r="DN13" s="105">
        <f t="shared" si="32"/>
        <v>721.9597354403724</v>
      </c>
      <c r="DO13" s="105">
        <f t="shared" si="32"/>
        <v>765.2773195667947</v>
      </c>
      <c r="DP13" s="105">
        <f t="shared" si="32"/>
        <v>811.1939587408025</v>
      </c>
      <c r="DQ13" s="105">
        <f t="shared" si="32"/>
        <v>859.8655962652507</v>
      </c>
      <c r="DR13" s="105">
        <f t="shared" si="32"/>
        <v>911.4575320411658</v>
      </c>
      <c r="DS13" s="105">
        <f t="shared" si="32"/>
        <v>966.1449839636358</v>
      </c>
      <c r="DT13" s="105">
        <f t="shared" si="32"/>
        <v>1024.113683001454</v>
      </c>
      <c r="DU13" s="105">
        <f t="shared" si="32"/>
        <v>1085.5605039815414</v>
      </c>
      <c r="DV13" s="105">
        <f t="shared" si="32"/>
        <v>1150.6941342204339</v>
      </c>
      <c r="DW13" s="105">
        <f t="shared" si="32"/>
        <v>1219.7357822736599</v>
      </c>
      <c r="DX13" s="105">
        <f t="shared" si="32"/>
        <v>1292.9199292100795</v>
      </c>
      <c r="DY13" s="105">
        <f t="shared" si="32"/>
        <v>1370.4951249626845</v>
      </c>
      <c r="DZ13" s="105">
        <f t="shared" si="32"/>
        <v>1452.7248324604457</v>
      </c>
      <c r="EA13" s="105">
        <f t="shared" si="32"/>
        <v>1539.8883224080726</v>
      </c>
      <c r="EB13" s="105">
        <f t="shared" si="32"/>
        <v>1632.281621752557</v>
      </c>
      <c r="EC13" s="105">
        <f t="shared" si="32"/>
        <v>1730.2185190577104</v>
      </c>
      <c r="ED13" s="105">
        <f t="shared" si="32"/>
        <v>1834.0316302011731</v>
      </c>
      <c r="EE13" s="105">
        <f t="shared" si="32"/>
        <v>1944.0735280132435</v>
      </c>
      <c r="EF13" s="105">
        <f t="shared" si="32"/>
        <v>2060.7179396940383</v>
      </c>
      <c r="EG13" s="105">
        <f t="shared" si="32"/>
        <v>2184.3610160756807</v>
      </c>
      <c r="EH13" s="105">
        <f t="shared" si="32"/>
        <v>2315.4226770402215</v>
      </c>
      <c r="EI13" s="105">
        <f t="shared" si="32"/>
        <v>2454.348037662635</v>
      </c>
      <c r="EJ13" s="105">
        <f t="shared" si="32"/>
        <v>2601.608919922393</v>
      </c>
      <c r="EK13" s="105">
        <f aca="true" t="shared" si="33" ref="EK13:FB13">EJ13*(1+$M$3)</f>
        <v>2757.7054551177366</v>
      </c>
      <c r="EL13" s="105">
        <f t="shared" si="33"/>
        <v>2923.167782424801</v>
      </c>
      <c r="EM13" s="105">
        <f t="shared" si="33"/>
        <v>3098.557849370289</v>
      </c>
      <c r="EN13" s="105">
        <f t="shared" si="33"/>
        <v>3284.471320332507</v>
      </c>
      <c r="EO13" s="105">
        <f t="shared" si="33"/>
        <v>3481.5395995524573</v>
      </c>
      <c r="EP13" s="105">
        <f t="shared" si="33"/>
        <v>3690.4319755256047</v>
      </c>
      <c r="EQ13" s="105">
        <f t="shared" si="33"/>
        <v>3911.857894057141</v>
      </c>
      <c r="ER13" s="105">
        <f t="shared" si="33"/>
        <v>4146.569367700569</v>
      </c>
      <c r="ES13" s="105">
        <f t="shared" si="33"/>
        <v>4395.363529762603</v>
      </c>
      <c r="ET13" s="105">
        <f t="shared" si="33"/>
        <v>4659.08534154836</v>
      </c>
      <c r="EU13" s="105">
        <f t="shared" si="33"/>
        <v>4938.630462041262</v>
      </c>
      <c r="EV13" s="105">
        <f t="shared" si="33"/>
        <v>5234.948289763738</v>
      </c>
      <c r="EW13" s="105">
        <f t="shared" si="33"/>
        <v>5549.0451871495625</v>
      </c>
      <c r="EX13" s="105">
        <f t="shared" si="33"/>
        <v>5881.987898378537</v>
      </c>
      <c r="EY13" s="105">
        <f t="shared" si="33"/>
        <v>6234.907172281249</v>
      </c>
      <c r="EZ13" s="105">
        <f t="shared" si="33"/>
        <v>6609.001602618124</v>
      </c>
      <c r="FA13" s="105">
        <f t="shared" si="33"/>
        <v>7005.541698775211</v>
      </c>
      <c r="FB13" s="105">
        <f t="shared" si="33"/>
        <v>7425.8742007017245</v>
      </c>
    </row>
    <row r="14" spans="1:158" ht="15">
      <c r="A14" s="110">
        <f>'Page 4'!A20</f>
        <v>9</v>
      </c>
      <c r="B14" s="110" t="str">
        <f>'Page 4'!B20</f>
        <v>Entergy Corp.</v>
      </c>
      <c r="C14" s="111">
        <f>'Page 4'!C20</f>
        <v>3</v>
      </c>
      <c r="D14" s="111">
        <f>'Page 4'!D20</f>
        <v>3.6</v>
      </c>
      <c r="E14" s="104">
        <f>(D14/C14)^(1/3)-1</f>
        <v>0.06265856918261115</v>
      </c>
      <c r="F14" s="104"/>
      <c r="G14" s="104">
        <f t="shared" si="3"/>
        <v>0.0981549907902883</v>
      </c>
      <c r="H14" s="105">
        <f>'Page 4'!F20</f>
        <v>-78.80499999999999</v>
      </c>
      <c r="I14" s="105">
        <f>C14</f>
        <v>3</v>
      </c>
      <c r="J14" s="105">
        <f t="shared" si="30"/>
        <v>3.2</v>
      </c>
      <c r="K14" s="105">
        <f t="shared" si="30"/>
        <v>3.4000000000000004</v>
      </c>
      <c r="L14" s="105">
        <f>D14</f>
        <v>3.6</v>
      </c>
      <c r="M14" s="105">
        <f aca="true" t="shared" si="34" ref="M14:BX14">L14*(1+$M$3)</f>
        <v>3.8160000000000003</v>
      </c>
      <c r="N14" s="105">
        <f t="shared" si="34"/>
        <v>4.0449600000000006</v>
      </c>
      <c r="O14" s="105">
        <f t="shared" si="34"/>
        <v>4.287657600000001</v>
      </c>
      <c r="P14" s="105">
        <f t="shared" si="34"/>
        <v>4.544917056000001</v>
      </c>
      <c r="Q14" s="105">
        <f t="shared" si="34"/>
        <v>4.817612079360002</v>
      </c>
      <c r="R14" s="105">
        <f t="shared" si="34"/>
        <v>5.106668804121602</v>
      </c>
      <c r="S14" s="105">
        <f t="shared" si="34"/>
        <v>5.4130689323688985</v>
      </c>
      <c r="T14" s="105">
        <f t="shared" si="34"/>
        <v>5.737853068311033</v>
      </c>
      <c r="U14" s="105">
        <f t="shared" si="34"/>
        <v>6.082124252409695</v>
      </c>
      <c r="V14" s="105">
        <f t="shared" si="34"/>
        <v>6.4470517075542775</v>
      </c>
      <c r="W14" s="105">
        <f t="shared" si="34"/>
        <v>6.833874810007535</v>
      </c>
      <c r="X14" s="105">
        <f t="shared" si="34"/>
        <v>7.243907298607987</v>
      </c>
      <c r="Y14" s="105">
        <f t="shared" si="34"/>
        <v>7.678541736524467</v>
      </c>
      <c r="Z14" s="105">
        <f t="shared" si="34"/>
        <v>8.139254240715935</v>
      </c>
      <c r="AA14" s="105">
        <f t="shared" si="34"/>
        <v>8.627609495158891</v>
      </c>
      <c r="AB14" s="105">
        <f t="shared" si="34"/>
        <v>9.145266064868425</v>
      </c>
      <c r="AC14" s="105">
        <f t="shared" si="34"/>
        <v>9.69398202876053</v>
      </c>
      <c r="AD14" s="105">
        <f t="shared" si="34"/>
        <v>10.275620950486163</v>
      </c>
      <c r="AE14" s="105">
        <f t="shared" si="34"/>
        <v>10.892158207515333</v>
      </c>
      <c r="AF14" s="105">
        <f t="shared" si="34"/>
        <v>11.545687699966253</v>
      </c>
      <c r="AG14" s="105">
        <f t="shared" si="34"/>
        <v>12.238428961964228</v>
      </c>
      <c r="AH14" s="105">
        <f t="shared" si="34"/>
        <v>12.972734699682082</v>
      </c>
      <c r="AI14" s="105">
        <f t="shared" si="34"/>
        <v>13.751098781663007</v>
      </c>
      <c r="AJ14" s="105">
        <f t="shared" si="34"/>
        <v>14.576164708562787</v>
      </c>
      <c r="AK14" s="105">
        <f t="shared" si="34"/>
        <v>15.450734591076555</v>
      </c>
      <c r="AL14" s="105">
        <f t="shared" si="34"/>
        <v>16.37777866654115</v>
      </c>
      <c r="AM14" s="105">
        <f t="shared" si="34"/>
        <v>17.36044538653362</v>
      </c>
      <c r="AN14" s="105">
        <f t="shared" si="34"/>
        <v>18.402072109725637</v>
      </c>
      <c r="AO14" s="105">
        <f t="shared" si="34"/>
        <v>19.506196436309175</v>
      </c>
      <c r="AP14" s="105">
        <f t="shared" si="34"/>
        <v>20.676568222487727</v>
      </c>
      <c r="AQ14" s="105">
        <f t="shared" si="34"/>
        <v>21.917162315836993</v>
      </c>
      <c r="AR14" s="105">
        <f t="shared" si="34"/>
        <v>23.232192054787212</v>
      </c>
      <c r="AS14" s="105">
        <f t="shared" si="34"/>
        <v>24.626123578074445</v>
      </c>
      <c r="AT14" s="105">
        <f t="shared" si="34"/>
        <v>26.103690992758914</v>
      </c>
      <c r="AU14" s="105">
        <f t="shared" si="34"/>
        <v>27.66991245232445</v>
      </c>
      <c r="AV14" s="105">
        <f t="shared" si="34"/>
        <v>29.330107199463917</v>
      </c>
      <c r="AW14" s="105">
        <f t="shared" si="34"/>
        <v>31.089913631431752</v>
      </c>
      <c r="AX14" s="105">
        <f t="shared" si="34"/>
        <v>32.95530844931766</v>
      </c>
      <c r="AY14" s="105">
        <f t="shared" si="34"/>
        <v>34.93262695627672</v>
      </c>
      <c r="AZ14" s="105">
        <f t="shared" si="34"/>
        <v>37.028584573653326</v>
      </c>
      <c r="BA14" s="105">
        <f t="shared" si="34"/>
        <v>39.25029964807253</v>
      </c>
      <c r="BB14" s="105">
        <f t="shared" si="34"/>
        <v>41.60531762695688</v>
      </c>
      <c r="BC14" s="105">
        <f t="shared" si="34"/>
        <v>44.101636684574295</v>
      </c>
      <c r="BD14" s="105">
        <f t="shared" si="34"/>
        <v>46.747734885648754</v>
      </c>
      <c r="BE14" s="105">
        <f t="shared" si="34"/>
        <v>49.55259897878768</v>
      </c>
      <c r="BF14" s="105">
        <f t="shared" si="34"/>
        <v>52.525754917514945</v>
      </c>
      <c r="BG14" s="105">
        <f t="shared" si="34"/>
        <v>55.67730021256585</v>
      </c>
      <c r="BH14" s="105">
        <f t="shared" si="34"/>
        <v>59.0179382253198</v>
      </c>
      <c r="BI14" s="105">
        <f t="shared" si="34"/>
        <v>62.55901451883899</v>
      </c>
      <c r="BJ14" s="105">
        <f t="shared" si="34"/>
        <v>66.31255538996933</v>
      </c>
      <c r="BK14" s="105">
        <f t="shared" si="34"/>
        <v>70.2913087133675</v>
      </c>
      <c r="BL14" s="105">
        <f t="shared" si="34"/>
        <v>74.50878723616955</v>
      </c>
      <c r="BM14" s="105">
        <f t="shared" si="34"/>
        <v>78.97931447033973</v>
      </c>
      <c r="BN14" s="105">
        <f t="shared" si="34"/>
        <v>83.71807333856012</v>
      </c>
      <c r="BO14" s="105">
        <f t="shared" si="34"/>
        <v>88.74115773887372</v>
      </c>
      <c r="BP14" s="105">
        <f t="shared" si="34"/>
        <v>94.06562720320615</v>
      </c>
      <c r="BQ14" s="105">
        <f t="shared" si="34"/>
        <v>99.70956483539852</v>
      </c>
      <c r="BR14" s="105">
        <f t="shared" si="34"/>
        <v>105.69213872552244</v>
      </c>
      <c r="BS14" s="105">
        <f t="shared" si="34"/>
        <v>112.03366704905379</v>
      </c>
      <c r="BT14" s="105">
        <f t="shared" si="34"/>
        <v>118.75568707199702</v>
      </c>
      <c r="BU14" s="105">
        <f t="shared" si="34"/>
        <v>125.88102829631684</v>
      </c>
      <c r="BV14" s="105">
        <f t="shared" si="34"/>
        <v>133.43388999409586</v>
      </c>
      <c r="BW14" s="105">
        <f t="shared" si="34"/>
        <v>141.43992339374162</v>
      </c>
      <c r="BX14" s="105">
        <f t="shared" si="34"/>
        <v>149.92631879736612</v>
      </c>
      <c r="BY14" s="105">
        <f aca="true" t="shared" si="35" ref="BY14:EJ14">BX14*(1+$M$3)</f>
        <v>158.9218979252081</v>
      </c>
      <c r="BZ14" s="105">
        <f t="shared" si="35"/>
        <v>168.4572118007206</v>
      </c>
      <c r="CA14" s="105">
        <f t="shared" si="35"/>
        <v>178.56464450876382</v>
      </c>
      <c r="CB14" s="105">
        <f t="shared" si="35"/>
        <v>189.27852317928966</v>
      </c>
      <c r="CC14" s="105">
        <f t="shared" si="35"/>
        <v>200.63523457004706</v>
      </c>
      <c r="CD14" s="105">
        <f t="shared" si="35"/>
        <v>212.6733486442499</v>
      </c>
      <c r="CE14" s="105">
        <f t="shared" si="35"/>
        <v>225.4337495629049</v>
      </c>
      <c r="CF14" s="105">
        <f t="shared" si="35"/>
        <v>238.9597745366792</v>
      </c>
      <c r="CG14" s="105">
        <f t="shared" si="35"/>
        <v>253.29736100887996</v>
      </c>
      <c r="CH14" s="105">
        <f t="shared" si="35"/>
        <v>268.4952026694128</v>
      </c>
      <c r="CI14" s="105">
        <f t="shared" si="35"/>
        <v>284.6049148295776</v>
      </c>
      <c r="CJ14" s="105">
        <f t="shared" si="35"/>
        <v>301.68120971935224</v>
      </c>
      <c r="CK14" s="105">
        <f t="shared" si="35"/>
        <v>319.7820823025134</v>
      </c>
      <c r="CL14" s="105">
        <f t="shared" si="35"/>
        <v>338.9690072406642</v>
      </c>
      <c r="CM14" s="105">
        <f t="shared" si="35"/>
        <v>359.3071476751041</v>
      </c>
      <c r="CN14" s="105">
        <f t="shared" si="35"/>
        <v>380.86557653561033</v>
      </c>
      <c r="CO14" s="105">
        <f t="shared" si="35"/>
        <v>403.71751112774695</v>
      </c>
      <c r="CP14" s="105">
        <f t="shared" si="35"/>
        <v>427.9405617954118</v>
      </c>
      <c r="CQ14" s="105">
        <f t="shared" si="35"/>
        <v>453.61699550313654</v>
      </c>
      <c r="CR14" s="105">
        <f t="shared" si="35"/>
        <v>480.83401523332475</v>
      </c>
      <c r="CS14" s="105">
        <f t="shared" si="35"/>
        <v>509.68405614732427</v>
      </c>
      <c r="CT14" s="105">
        <f t="shared" si="35"/>
        <v>540.2650995161638</v>
      </c>
      <c r="CU14" s="105">
        <f t="shared" si="35"/>
        <v>572.6810054871337</v>
      </c>
      <c r="CV14" s="105">
        <f t="shared" si="35"/>
        <v>607.0418658163618</v>
      </c>
      <c r="CW14" s="105">
        <f t="shared" si="35"/>
        <v>643.4643777653436</v>
      </c>
      <c r="CX14" s="105">
        <f t="shared" si="35"/>
        <v>682.0722404312642</v>
      </c>
      <c r="CY14" s="105">
        <f t="shared" si="35"/>
        <v>722.9965748571401</v>
      </c>
      <c r="CZ14" s="105">
        <f t="shared" si="35"/>
        <v>766.3763693485686</v>
      </c>
      <c r="DA14" s="105">
        <f t="shared" si="35"/>
        <v>812.3589515094827</v>
      </c>
      <c r="DB14" s="105">
        <f t="shared" si="35"/>
        <v>861.1004886000517</v>
      </c>
      <c r="DC14" s="105">
        <f t="shared" si="35"/>
        <v>912.7665179160548</v>
      </c>
      <c r="DD14" s="105">
        <f t="shared" si="35"/>
        <v>967.5325089910182</v>
      </c>
      <c r="DE14" s="105">
        <f t="shared" si="35"/>
        <v>1025.5844595304793</v>
      </c>
      <c r="DF14" s="105">
        <f t="shared" si="35"/>
        <v>1087.1195271023082</v>
      </c>
      <c r="DG14" s="105">
        <f t="shared" si="35"/>
        <v>1152.3466987284467</v>
      </c>
      <c r="DH14" s="105">
        <f t="shared" si="35"/>
        <v>1221.4875006521536</v>
      </c>
      <c r="DI14" s="105">
        <f t="shared" si="35"/>
        <v>1294.7767506912828</v>
      </c>
      <c r="DJ14" s="105">
        <f t="shared" si="35"/>
        <v>1372.46335573276</v>
      </c>
      <c r="DK14" s="105">
        <f t="shared" si="35"/>
        <v>1454.8111570767257</v>
      </c>
      <c r="DL14" s="105">
        <f t="shared" si="35"/>
        <v>1542.0998265013293</v>
      </c>
      <c r="DM14" s="105">
        <f t="shared" si="35"/>
        <v>1634.6258160914092</v>
      </c>
      <c r="DN14" s="105">
        <f t="shared" si="35"/>
        <v>1732.7033650568937</v>
      </c>
      <c r="DO14" s="105">
        <f t="shared" si="35"/>
        <v>1836.6655669603074</v>
      </c>
      <c r="DP14" s="105">
        <f t="shared" si="35"/>
        <v>1946.8655009779259</v>
      </c>
      <c r="DQ14" s="105">
        <f t="shared" si="35"/>
        <v>2063.6774310366013</v>
      </c>
      <c r="DR14" s="105">
        <f t="shared" si="35"/>
        <v>2187.4980768987975</v>
      </c>
      <c r="DS14" s="105">
        <f t="shared" si="35"/>
        <v>2318.7479615127254</v>
      </c>
      <c r="DT14" s="105">
        <f t="shared" si="35"/>
        <v>2457.872839203489</v>
      </c>
      <c r="DU14" s="105">
        <f t="shared" si="35"/>
        <v>2605.3452095556986</v>
      </c>
      <c r="DV14" s="105">
        <f t="shared" si="35"/>
        <v>2761.6659221290406</v>
      </c>
      <c r="DW14" s="105">
        <f t="shared" si="35"/>
        <v>2927.365877456783</v>
      </c>
      <c r="DX14" s="105">
        <f t="shared" si="35"/>
        <v>3103.00783010419</v>
      </c>
      <c r="DY14" s="105">
        <f t="shared" si="35"/>
        <v>3289.1882999104414</v>
      </c>
      <c r="DZ14" s="105">
        <f t="shared" si="35"/>
        <v>3486.539597905068</v>
      </c>
      <c r="EA14" s="105">
        <f t="shared" si="35"/>
        <v>3695.7319737793723</v>
      </c>
      <c r="EB14" s="105">
        <f t="shared" si="35"/>
        <v>3917.4758922061346</v>
      </c>
      <c r="EC14" s="105">
        <f t="shared" si="35"/>
        <v>4152.524445738503</v>
      </c>
      <c r="ED14" s="105">
        <f t="shared" si="35"/>
        <v>4401.675912482814</v>
      </c>
      <c r="EE14" s="105">
        <f t="shared" si="35"/>
        <v>4665.7764672317835</v>
      </c>
      <c r="EF14" s="105">
        <f t="shared" si="35"/>
        <v>4945.723055265691</v>
      </c>
      <c r="EG14" s="105">
        <f t="shared" si="35"/>
        <v>5242.466438581633</v>
      </c>
      <c r="EH14" s="105">
        <f t="shared" si="35"/>
        <v>5557.014424896532</v>
      </c>
      <c r="EI14" s="105">
        <f t="shared" si="35"/>
        <v>5890.435290390324</v>
      </c>
      <c r="EJ14" s="105">
        <f t="shared" si="35"/>
        <v>6243.861407813743</v>
      </c>
      <c r="EK14" s="105">
        <f aca="true" t="shared" si="36" ref="EK14:FB14">EJ14*(1+$M$3)</f>
        <v>6618.493092282569</v>
      </c>
      <c r="EL14" s="105">
        <f t="shared" si="36"/>
        <v>7015.602677819524</v>
      </c>
      <c r="EM14" s="105">
        <f t="shared" si="36"/>
        <v>7436.538838488696</v>
      </c>
      <c r="EN14" s="105">
        <f t="shared" si="36"/>
        <v>7882.731168798017</v>
      </c>
      <c r="EO14" s="105">
        <f t="shared" si="36"/>
        <v>8355.695038925898</v>
      </c>
      <c r="EP14" s="105">
        <f t="shared" si="36"/>
        <v>8857.036741261452</v>
      </c>
      <c r="EQ14" s="105">
        <f t="shared" si="36"/>
        <v>9388.45894573714</v>
      </c>
      <c r="ER14" s="105">
        <f t="shared" si="36"/>
        <v>9951.76648248137</v>
      </c>
      <c r="ES14" s="105">
        <f t="shared" si="36"/>
        <v>10548.872471430252</v>
      </c>
      <c r="ET14" s="105">
        <f t="shared" si="36"/>
        <v>11181.804819716068</v>
      </c>
      <c r="EU14" s="105">
        <f t="shared" si="36"/>
        <v>11852.713108899032</v>
      </c>
      <c r="EV14" s="105">
        <f t="shared" si="36"/>
        <v>12563.875895432975</v>
      </c>
      <c r="EW14" s="105">
        <f t="shared" si="36"/>
        <v>13317.708449158954</v>
      </c>
      <c r="EX14" s="105">
        <f t="shared" si="36"/>
        <v>14116.770956108492</v>
      </c>
      <c r="EY14" s="105">
        <f t="shared" si="36"/>
        <v>14963.777213475003</v>
      </c>
      <c r="EZ14" s="105">
        <f t="shared" si="36"/>
        <v>15861.603846283504</v>
      </c>
      <c r="FA14" s="105">
        <f t="shared" si="36"/>
        <v>16813.300077060514</v>
      </c>
      <c r="FB14" s="105">
        <f t="shared" si="36"/>
        <v>17822.098081684147</v>
      </c>
    </row>
    <row r="15" spans="1:158" ht="15">
      <c r="A15" s="110">
        <f>'Page 4'!A21</f>
        <v>10</v>
      </c>
      <c r="B15" s="110" t="str">
        <f>'Page 4'!B21</f>
        <v>FPL Group, Inc.</v>
      </c>
      <c r="C15" s="111">
        <f>'Page 4'!C21</f>
        <v>2</v>
      </c>
      <c r="D15" s="111">
        <f>'Page 4'!D21</f>
        <v>2.4</v>
      </c>
      <c r="E15" s="104">
        <f>(D15/C15)^(1/3)-1</f>
        <v>0.06265856918261115</v>
      </c>
      <c r="F15" s="104"/>
      <c r="G15" s="104">
        <f>IRR(H15:FB15,0.12)</f>
        <v>0.10129815201153974</v>
      </c>
      <c r="H15" s="105">
        <f>'Page 4'!F21</f>
        <v>-48.62166666666667</v>
      </c>
      <c r="I15" s="105">
        <f>C15</f>
        <v>2</v>
      </c>
      <c r="J15" s="105">
        <f>I15+($L15-$I15)/3</f>
        <v>2.1333333333333333</v>
      </c>
      <c r="K15" s="105">
        <f>J15+($L15-$I15)/3</f>
        <v>2.2666666666666666</v>
      </c>
      <c r="L15" s="105">
        <f>D15</f>
        <v>2.4</v>
      </c>
      <c r="M15" s="105">
        <f aca="true" t="shared" si="37" ref="M15:AR15">L15*(1+$M$3)</f>
        <v>2.544</v>
      </c>
      <c r="N15" s="105">
        <f t="shared" si="37"/>
        <v>2.6966400000000004</v>
      </c>
      <c r="O15" s="105">
        <f t="shared" si="37"/>
        <v>2.8584384000000007</v>
      </c>
      <c r="P15" s="105">
        <f t="shared" si="37"/>
        <v>3.029944704000001</v>
      </c>
      <c r="Q15" s="105">
        <f t="shared" si="37"/>
        <v>3.2117413862400013</v>
      </c>
      <c r="R15" s="105">
        <f t="shared" si="37"/>
        <v>3.4044458694144013</v>
      </c>
      <c r="S15" s="105">
        <f t="shared" si="37"/>
        <v>3.6087126215792655</v>
      </c>
      <c r="T15" s="105">
        <f t="shared" si="37"/>
        <v>3.8252353788740217</v>
      </c>
      <c r="U15" s="105">
        <f t="shared" si="37"/>
        <v>4.054749501606463</v>
      </c>
      <c r="V15" s="105">
        <f t="shared" si="37"/>
        <v>4.298034471702851</v>
      </c>
      <c r="W15" s="105">
        <f t="shared" si="37"/>
        <v>4.555916540005023</v>
      </c>
      <c r="X15" s="105">
        <f t="shared" si="37"/>
        <v>4.829271532405325</v>
      </c>
      <c r="Y15" s="105">
        <f t="shared" si="37"/>
        <v>5.1190278243496445</v>
      </c>
      <c r="Z15" s="105">
        <f t="shared" si="37"/>
        <v>5.426169493810623</v>
      </c>
      <c r="AA15" s="105">
        <f t="shared" si="37"/>
        <v>5.751739663439261</v>
      </c>
      <c r="AB15" s="105">
        <f t="shared" si="37"/>
        <v>6.096844043245617</v>
      </c>
      <c r="AC15" s="105">
        <f t="shared" si="37"/>
        <v>6.462654685840354</v>
      </c>
      <c r="AD15" s="105">
        <f t="shared" si="37"/>
        <v>6.850413966990776</v>
      </c>
      <c r="AE15" s="105">
        <f t="shared" si="37"/>
        <v>7.261438805010223</v>
      </c>
      <c r="AF15" s="105">
        <f t="shared" si="37"/>
        <v>7.697125133310837</v>
      </c>
      <c r="AG15" s="105">
        <f t="shared" si="37"/>
        <v>8.158952641309487</v>
      </c>
      <c r="AH15" s="105">
        <f t="shared" si="37"/>
        <v>8.648489799788056</v>
      </c>
      <c r="AI15" s="105">
        <f t="shared" si="37"/>
        <v>9.16739918777534</v>
      </c>
      <c r="AJ15" s="105">
        <f t="shared" si="37"/>
        <v>9.71744313904186</v>
      </c>
      <c r="AK15" s="105">
        <f t="shared" si="37"/>
        <v>10.300489727384372</v>
      </c>
      <c r="AL15" s="105">
        <f t="shared" si="37"/>
        <v>10.918519111027434</v>
      </c>
      <c r="AM15" s="105">
        <f t="shared" si="37"/>
        <v>11.57363025768908</v>
      </c>
      <c r="AN15" s="105">
        <f t="shared" si="37"/>
        <v>12.268048073150426</v>
      </c>
      <c r="AO15" s="105">
        <f t="shared" si="37"/>
        <v>13.004130957539452</v>
      </c>
      <c r="AP15" s="105">
        <f t="shared" si="37"/>
        <v>13.78437881499182</v>
      </c>
      <c r="AQ15" s="105">
        <f t="shared" si="37"/>
        <v>14.61144154389133</v>
      </c>
      <c r="AR15" s="105">
        <f t="shared" si="37"/>
        <v>15.48812803652481</v>
      </c>
      <c r="AS15" s="105">
        <f aca="true" t="shared" si="38" ref="AS15:BX15">AR15*(1+$M$3)</f>
        <v>16.4174157187163</v>
      </c>
      <c r="AT15" s="105">
        <f t="shared" si="38"/>
        <v>17.402460661839278</v>
      </c>
      <c r="AU15" s="105">
        <f t="shared" si="38"/>
        <v>18.446608301549634</v>
      </c>
      <c r="AV15" s="105">
        <f t="shared" si="38"/>
        <v>19.553404799642614</v>
      </c>
      <c r="AW15" s="105">
        <f t="shared" si="38"/>
        <v>20.72660908762117</v>
      </c>
      <c r="AX15" s="105">
        <f t="shared" si="38"/>
        <v>21.970205632878443</v>
      </c>
      <c r="AY15" s="105">
        <f t="shared" si="38"/>
        <v>23.28841797085115</v>
      </c>
      <c r="AZ15" s="105">
        <f t="shared" si="38"/>
        <v>24.68572304910222</v>
      </c>
      <c r="BA15" s="105">
        <f t="shared" si="38"/>
        <v>26.16686643204835</v>
      </c>
      <c r="BB15" s="105">
        <f t="shared" si="38"/>
        <v>27.736878417971255</v>
      </c>
      <c r="BC15" s="105">
        <f t="shared" si="38"/>
        <v>29.401091123049532</v>
      </c>
      <c r="BD15" s="105">
        <f t="shared" si="38"/>
        <v>31.165156590432506</v>
      </c>
      <c r="BE15" s="105">
        <f t="shared" si="38"/>
        <v>33.03506598585846</v>
      </c>
      <c r="BF15" s="105">
        <f t="shared" si="38"/>
        <v>35.01716994500997</v>
      </c>
      <c r="BG15" s="105">
        <f t="shared" si="38"/>
        <v>37.11820014171057</v>
      </c>
      <c r="BH15" s="105">
        <f t="shared" si="38"/>
        <v>39.345292150213204</v>
      </c>
      <c r="BI15" s="105">
        <f t="shared" si="38"/>
        <v>41.706009679226</v>
      </c>
      <c r="BJ15" s="105">
        <f t="shared" si="38"/>
        <v>44.20837025997956</v>
      </c>
      <c r="BK15" s="105">
        <f t="shared" si="38"/>
        <v>46.86087247557833</v>
      </c>
      <c r="BL15" s="105">
        <f t="shared" si="38"/>
        <v>49.67252482411303</v>
      </c>
      <c r="BM15" s="105">
        <f t="shared" si="38"/>
        <v>52.652876313559815</v>
      </c>
      <c r="BN15" s="105">
        <f t="shared" si="38"/>
        <v>55.812048892373404</v>
      </c>
      <c r="BO15" s="105">
        <f t="shared" si="38"/>
        <v>59.16077182591581</v>
      </c>
      <c r="BP15" s="105">
        <f t="shared" si="38"/>
        <v>62.71041813547076</v>
      </c>
      <c r="BQ15" s="105">
        <f t="shared" si="38"/>
        <v>66.473043223599</v>
      </c>
      <c r="BR15" s="105">
        <f t="shared" si="38"/>
        <v>70.46142581701496</v>
      </c>
      <c r="BS15" s="105">
        <f t="shared" si="38"/>
        <v>74.68911136603586</v>
      </c>
      <c r="BT15" s="105">
        <f t="shared" si="38"/>
        <v>79.17045804799801</v>
      </c>
      <c r="BU15" s="105">
        <f t="shared" si="38"/>
        <v>83.92068553087789</v>
      </c>
      <c r="BV15" s="105">
        <f t="shared" si="38"/>
        <v>88.95592666273056</v>
      </c>
      <c r="BW15" s="105">
        <f t="shared" si="38"/>
        <v>94.2932822624944</v>
      </c>
      <c r="BX15" s="105">
        <f t="shared" si="38"/>
        <v>99.95087919824407</v>
      </c>
      <c r="BY15" s="105">
        <f aca="true" t="shared" si="39" ref="BY15:DD15">BX15*(1+$M$3)</f>
        <v>105.94793195013871</v>
      </c>
      <c r="BZ15" s="105">
        <f t="shared" si="39"/>
        <v>112.30480786714703</v>
      </c>
      <c r="CA15" s="105">
        <f t="shared" si="39"/>
        <v>119.04309633917586</v>
      </c>
      <c r="CB15" s="105">
        <f t="shared" si="39"/>
        <v>126.18568211952642</v>
      </c>
      <c r="CC15" s="105">
        <f t="shared" si="39"/>
        <v>133.756823046698</v>
      </c>
      <c r="CD15" s="105">
        <f t="shared" si="39"/>
        <v>141.78223242949989</v>
      </c>
      <c r="CE15" s="105">
        <f t="shared" si="39"/>
        <v>150.28916637526987</v>
      </c>
      <c r="CF15" s="105">
        <f t="shared" si="39"/>
        <v>159.30651635778608</v>
      </c>
      <c r="CG15" s="105">
        <f t="shared" si="39"/>
        <v>168.86490733925325</v>
      </c>
      <c r="CH15" s="105">
        <f t="shared" si="39"/>
        <v>178.99680177960846</v>
      </c>
      <c r="CI15" s="105">
        <f t="shared" si="39"/>
        <v>189.73660988638497</v>
      </c>
      <c r="CJ15" s="105">
        <f t="shared" si="39"/>
        <v>201.12080647956807</v>
      </c>
      <c r="CK15" s="105">
        <f t="shared" si="39"/>
        <v>213.18805486834216</v>
      </c>
      <c r="CL15" s="105">
        <f t="shared" si="39"/>
        <v>225.9793381604427</v>
      </c>
      <c r="CM15" s="105">
        <f t="shared" si="39"/>
        <v>239.53809845006927</v>
      </c>
      <c r="CN15" s="105">
        <f t="shared" si="39"/>
        <v>253.91038435707344</v>
      </c>
      <c r="CO15" s="105">
        <f t="shared" si="39"/>
        <v>269.14500741849787</v>
      </c>
      <c r="CP15" s="105">
        <f t="shared" si="39"/>
        <v>285.2937078636078</v>
      </c>
      <c r="CQ15" s="105">
        <f t="shared" si="39"/>
        <v>302.4113303354243</v>
      </c>
      <c r="CR15" s="105">
        <f t="shared" si="39"/>
        <v>320.55601015554976</v>
      </c>
      <c r="CS15" s="105">
        <f t="shared" si="39"/>
        <v>339.78937076488273</v>
      </c>
      <c r="CT15" s="105">
        <f t="shared" si="39"/>
        <v>360.1767330107757</v>
      </c>
      <c r="CU15" s="105">
        <f t="shared" si="39"/>
        <v>381.78733699142225</v>
      </c>
      <c r="CV15" s="105">
        <f t="shared" si="39"/>
        <v>404.6945772109076</v>
      </c>
      <c r="CW15" s="105">
        <f t="shared" si="39"/>
        <v>428.97625184356207</v>
      </c>
      <c r="CX15" s="105">
        <f t="shared" si="39"/>
        <v>454.7148269541758</v>
      </c>
      <c r="CY15" s="105">
        <f t="shared" si="39"/>
        <v>481.9977165714264</v>
      </c>
      <c r="CZ15" s="105">
        <f t="shared" si="39"/>
        <v>510.917579565712</v>
      </c>
      <c r="DA15" s="105">
        <f t="shared" si="39"/>
        <v>541.5726343396548</v>
      </c>
      <c r="DB15" s="105">
        <f t="shared" si="39"/>
        <v>574.0669924000341</v>
      </c>
      <c r="DC15" s="105">
        <f t="shared" si="39"/>
        <v>608.5110119440362</v>
      </c>
      <c r="DD15" s="105">
        <f t="shared" si="39"/>
        <v>645.0216726606784</v>
      </c>
      <c r="DE15" s="105">
        <f aca="true" t="shared" si="40" ref="DE15:EJ15">DD15*(1+$M$3)</f>
        <v>683.7229730203192</v>
      </c>
      <c r="DF15" s="105">
        <f t="shared" si="40"/>
        <v>724.7463514015384</v>
      </c>
      <c r="DG15" s="105">
        <f t="shared" si="40"/>
        <v>768.2311324856307</v>
      </c>
      <c r="DH15" s="105">
        <f t="shared" si="40"/>
        <v>814.3250004347686</v>
      </c>
      <c r="DI15" s="105">
        <f t="shared" si="40"/>
        <v>863.1845004608548</v>
      </c>
      <c r="DJ15" s="105">
        <f t="shared" si="40"/>
        <v>914.9755704885062</v>
      </c>
      <c r="DK15" s="105">
        <f t="shared" si="40"/>
        <v>969.8741047178165</v>
      </c>
      <c r="DL15" s="105">
        <f t="shared" si="40"/>
        <v>1028.0665510008855</v>
      </c>
      <c r="DM15" s="105">
        <f t="shared" si="40"/>
        <v>1089.7505440609386</v>
      </c>
      <c r="DN15" s="105">
        <f t="shared" si="40"/>
        <v>1155.135576704595</v>
      </c>
      <c r="DO15" s="105">
        <f t="shared" si="40"/>
        <v>1224.4437113068707</v>
      </c>
      <c r="DP15" s="105">
        <f t="shared" si="40"/>
        <v>1297.910333985283</v>
      </c>
      <c r="DQ15" s="105">
        <f t="shared" si="40"/>
        <v>1375.7849540244</v>
      </c>
      <c r="DR15" s="105">
        <f t="shared" si="40"/>
        <v>1458.332051265864</v>
      </c>
      <c r="DS15" s="105">
        <f t="shared" si="40"/>
        <v>1545.831974341816</v>
      </c>
      <c r="DT15" s="105">
        <f t="shared" si="40"/>
        <v>1638.581892802325</v>
      </c>
      <c r="DU15" s="105">
        <f t="shared" si="40"/>
        <v>1736.8968063704647</v>
      </c>
      <c r="DV15" s="105">
        <f t="shared" si="40"/>
        <v>1841.1106147526928</v>
      </c>
      <c r="DW15" s="105">
        <f t="shared" si="40"/>
        <v>1951.5772516378545</v>
      </c>
      <c r="DX15" s="105">
        <f t="shared" si="40"/>
        <v>2068.671886736126</v>
      </c>
      <c r="DY15" s="105">
        <f t="shared" si="40"/>
        <v>2192.792199940294</v>
      </c>
      <c r="DZ15" s="105">
        <f t="shared" si="40"/>
        <v>2324.3597319367113</v>
      </c>
      <c r="EA15" s="105">
        <f t="shared" si="40"/>
        <v>2463.8213158529143</v>
      </c>
      <c r="EB15" s="105">
        <f t="shared" si="40"/>
        <v>2611.6505948040895</v>
      </c>
      <c r="EC15" s="105">
        <f t="shared" si="40"/>
        <v>2768.349630492335</v>
      </c>
      <c r="ED15" s="105">
        <f t="shared" si="40"/>
        <v>2934.4506083218753</v>
      </c>
      <c r="EE15" s="105">
        <f t="shared" si="40"/>
        <v>3110.517644821188</v>
      </c>
      <c r="EF15" s="105">
        <f t="shared" si="40"/>
        <v>3297.148703510459</v>
      </c>
      <c r="EG15" s="105">
        <f t="shared" si="40"/>
        <v>3494.977625721087</v>
      </c>
      <c r="EH15" s="105">
        <f t="shared" si="40"/>
        <v>3704.676283264352</v>
      </c>
      <c r="EI15" s="105">
        <f t="shared" si="40"/>
        <v>3926.9568602602135</v>
      </c>
      <c r="EJ15" s="105">
        <f t="shared" si="40"/>
        <v>4162.5742718758265</v>
      </c>
      <c r="EK15" s="105">
        <f aca="true" t="shared" si="41" ref="EK15:FB15">EJ15*(1+$M$3)</f>
        <v>4412.328728188377</v>
      </c>
      <c r="EL15" s="105">
        <f t="shared" si="41"/>
        <v>4677.06845187968</v>
      </c>
      <c r="EM15" s="105">
        <f t="shared" si="41"/>
        <v>4957.69255899246</v>
      </c>
      <c r="EN15" s="105">
        <f t="shared" si="41"/>
        <v>5255.154112532008</v>
      </c>
      <c r="EO15" s="105">
        <f t="shared" si="41"/>
        <v>5570.463359283929</v>
      </c>
      <c r="EP15" s="105">
        <f t="shared" si="41"/>
        <v>5904.6911608409655</v>
      </c>
      <c r="EQ15" s="105">
        <f t="shared" si="41"/>
        <v>6258.972630491424</v>
      </c>
      <c r="ER15" s="105">
        <f t="shared" si="41"/>
        <v>6634.51098832091</v>
      </c>
      <c r="ES15" s="105">
        <f t="shared" si="41"/>
        <v>7032.581647620164</v>
      </c>
      <c r="ET15" s="105">
        <f t="shared" si="41"/>
        <v>7454.536546477375</v>
      </c>
      <c r="EU15" s="105">
        <f t="shared" si="41"/>
        <v>7901.808739266018</v>
      </c>
      <c r="EV15" s="105">
        <f t="shared" si="41"/>
        <v>8375.91726362198</v>
      </c>
      <c r="EW15" s="105">
        <f t="shared" si="41"/>
        <v>8878.472299439298</v>
      </c>
      <c r="EX15" s="105">
        <f t="shared" si="41"/>
        <v>9411.180637405656</v>
      </c>
      <c r="EY15" s="105">
        <f t="shared" si="41"/>
        <v>9975.851475649995</v>
      </c>
      <c r="EZ15" s="105">
        <f t="shared" si="41"/>
        <v>10574.402564188995</v>
      </c>
      <c r="FA15" s="105">
        <f t="shared" si="41"/>
        <v>11208.866718040335</v>
      </c>
      <c r="FB15" s="105">
        <f t="shared" si="41"/>
        <v>11881.398721122756</v>
      </c>
    </row>
    <row r="16" spans="1:158" ht="15">
      <c r="A16" s="110">
        <f>'Page 4'!A22</f>
        <v>11</v>
      </c>
      <c r="B16" s="110" t="str">
        <f>'Page 4'!B22</f>
        <v>IDACORP</v>
      </c>
      <c r="C16" s="111">
        <f>'Page 4'!C22</f>
        <v>1.2</v>
      </c>
      <c r="D16" s="111">
        <f>'Page 4'!D22</f>
        <v>1.4</v>
      </c>
      <c r="E16" s="104">
        <f>(D16/C16)^(1/3)-1</f>
        <v>0.05272659960939663</v>
      </c>
      <c r="F16" s="104"/>
      <c r="G16" s="104">
        <f t="shared" si="3"/>
        <v>0.09551978268493137</v>
      </c>
      <c r="H16" s="105">
        <f>'Page 4'!F22</f>
        <v>-32.906666666666666</v>
      </c>
      <c r="I16" s="105">
        <f>C16</f>
        <v>1.2</v>
      </c>
      <c r="J16" s="105">
        <f t="shared" si="30"/>
        <v>1.2666666666666666</v>
      </c>
      <c r="K16" s="105">
        <f t="shared" si="30"/>
        <v>1.3333333333333333</v>
      </c>
      <c r="L16" s="105">
        <f>D16</f>
        <v>1.4</v>
      </c>
      <c r="M16" s="105">
        <f aca="true" t="shared" si="42" ref="M16:BX16">L16*(1+$M$3)</f>
        <v>1.484</v>
      </c>
      <c r="N16" s="105">
        <f t="shared" si="42"/>
        <v>1.57304</v>
      </c>
      <c r="O16" s="105">
        <f t="shared" si="42"/>
        <v>1.6674224</v>
      </c>
      <c r="P16" s="105">
        <f t="shared" si="42"/>
        <v>1.767467744</v>
      </c>
      <c r="Q16" s="105">
        <f t="shared" si="42"/>
        <v>1.8735158086400001</v>
      </c>
      <c r="R16" s="105">
        <f t="shared" si="42"/>
        <v>1.9859267571584003</v>
      </c>
      <c r="S16" s="105">
        <f t="shared" si="42"/>
        <v>2.1050823625879045</v>
      </c>
      <c r="T16" s="105">
        <f t="shared" si="42"/>
        <v>2.231387304343179</v>
      </c>
      <c r="U16" s="105">
        <f t="shared" si="42"/>
        <v>2.3652705426037697</v>
      </c>
      <c r="V16" s="105">
        <f t="shared" si="42"/>
        <v>2.507186775159996</v>
      </c>
      <c r="W16" s="105">
        <f t="shared" si="42"/>
        <v>2.657617981669596</v>
      </c>
      <c r="X16" s="105">
        <f t="shared" si="42"/>
        <v>2.817075060569772</v>
      </c>
      <c r="Y16" s="105">
        <f t="shared" si="42"/>
        <v>2.9860995642039585</v>
      </c>
      <c r="Z16" s="105">
        <f t="shared" si="42"/>
        <v>3.1652655380561963</v>
      </c>
      <c r="AA16" s="105">
        <f t="shared" si="42"/>
        <v>3.355181470339568</v>
      </c>
      <c r="AB16" s="105">
        <f t="shared" si="42"/>
        <v>3.5564923585599426</v>
      </c>
      <c r="AC16" s="105">
        <f t="shared" si="42"/>
        <v>3.7698819000735395</v>
      </c>
      <c r="AD16" s="105">
        <f t="shared" si="42"/>
        <v>3.9960748140779523</v>
      </c>
      <c r="AE16" s="105">
        <f t="shared" si="42"/>
        <v>4.23583930292263</v>
      </c>
      <c r="AF16" s="105">
        <f t="shared" si="42"/>
        <v>4.4899896610979875</v>
      </c>
      <c r="AG16" s="105">
        <f t="shared" si="42"/>
        <v>4.759389040763867</v>
      </c>
      <c r="AH16" s="105">
        <f t="shared" si="42"/>
        <v>5.044952383209699</v>
      </c>
      <c r="AI16" s="105">
        <f t="shared" si="42"/>
        <v>5.347649526202281</v>
      </c>
      <c r="AJ16" s="105">
        <f t="shared" si="42"/>
        <v>5.668508497774418</v>
      </c>
      <c r="AK16" s="105">
        <f t="shared" si="42"/>
        <v>6.008619007640884</v>
      </c>
      <c r="AL16" s="105">
        <f t="shared" si="42"/>
        <v>6.369136148099337</v>
      </c>
      <c r="AM16" s="105">
        <f t="shared" si="42"/>
        <v>6.751284316985298</v>
      </c>
      <c r="AN16" s="105">
        <f t="shared" si="42"/>
        <v>7.156361376004416</v>
      </c>
      <c r="AO16" s="105">
        <f t="shared" si="42"/>
        <v>7.585743058564681</v>
      </c>
      <c r="AP16" s="105">
        <f t="shared" si="42"/>
        <v>8.040887642078562</v>
      </c>
      <c r="AQ16" s="105">
        <f t="shared" si="42"/>
        <v>8.523340900603277</v>
      </c>
      <c r="AR16" s="105">
        <f t="shared" si="42"/>
        <v>9.034741354639474</v>
      </c>
      <c r="AS16" s="105">
        <f t="shared" si="42"/>
        <v>9.576825835917843</v>
      </c>
      <c r="AT16" s="105">
        <f t="shared" si="42"/>
        <v>10.151435386072913</v>
      </c>
      <c r="AU16" s="105">
        <f t="shared" si="42"/>
        <v>10.76052150923729</v>
      </c>
      <c r="AV16" s="105">
        <f t="shared" si="42"/>
        <v>11.406152799791528</v>
      </c>
      <c r="AW16" s="105">
        <f t="shared" si="42"/>
        <v>12.09052196777902</v>
      </c>
      <c r="AX16" s="105">
        <f t="shared" si="42"/>
        <v>12.815953285845762</v>
      </c>
      <c r="AY16" s="105">
        <f t="shared" si="42"/>
        <v>13.584910482996507</v>
      </c>
      <c r="AZ16" s="105">
        <f t="shared" si="42"/>
        <v>14.400005111976299</v>
      </c>
      <c r="BA16" s="105">
        <f t="shared" si="42"/>
        <v>15.264005418694877</v>
      </c>
      <c r="BB16" s="105">
        <f t="shared" si="42"/>
        <v>16.17984574381657</v>
      </c>
      <c r="BC16" s="105">
        <f t="shared" si="42"/>
        <v>17.150636488445567</v>
      </c>
      <c r="BD16" s="105">
        <f t="shared" si="42"/>
        <v>18.179674677752303</v>
      </c>
      <c r="BE16" s="105">
        <f t="shared" si="42"/>
        <v>19.27045515841744</v>
      </c>
      <c r="BF16" s="105">
        <f t="shared" si="42"/>
        <v>20.42668246792249</v>
      </c>
      <c r="BG16" s="105">
        <f t="shared" si="42"/>
        <v>21.65228341599784</v>
      </c>
      <c r="BH16" s="105">
        <f t="shared" si="42"/>
        <v>22.95142042095771</v>
      </c>
      <c r="BI16" s="105">
        <f t="shared" si="42"/>
        <v>24.328505646215174</v>
      </c>
      <c r="BJ16" s="105">
        <f t="shared" si="42"/>
        <v>25.788215984988085</v>
      </c>
      <c r="BK16" s="105">
        <f t="shared" si="42"/>
        <v>27.335508944087373</v>
      </c>
      <c r="BL16" s="105">
        <f t="shared" si="42"/>
        <v>28.975639480732617</v>
      </c>
      <c r="BM16" s="105">
        <f t="shared" si="42"/>
        <v>30.714177849576576</v>
      </c>
      <c r="BN16" s="105">
        <f t="shared" si="42"/>
        <v>32.55702852055117</v>
      </c>
      <c r="BO16" s="105">
        <f t="shared" si="42"/>
        <v>34.51045023178424</v>
      </c>
      <c r="BP16" s="105">
        <f t="shared" si="42"/>
        <v>36.5810772456913</v>
      </c>
      <c r="BQ16" s="105">
        <f t="shared" si="42"/>
        <v>38.775941880432775</v>
      </c>
      <c r="BR16" s="105">
        <f t="shared" si="42"/>
        <v>41.10249839325874</v>
      </c>
      <c r="BS16" s="105">
        <f t="shared" si="42"/>
        <v>43.56864829685427</v>
      </c>
      <c r="BT16" s="105">
        <f t="shared" si="42"/>
        <v>46.18276719466553</v>
      </c>
      <c r="BU16" s="105">
        <f t="shared" si="42"/>
        <v>48.95373322634546</v>
      </c>
      <c r="BV16" s="105">
        <f t="shared" si="42"/>
        <v>51.89095721992619</v>
      </c>
      <c r="BW16" s="105">
        <f t="shared" si="42"/>
        <v>55.00441465312177</v>
      </c>
      <c r="BX16" s="105">
        <f t="shared" si="42"/>
        <v>58.30467953230908</v>
      </c>
      <c r="BY16" s="105">
        <f aca="true" t="shared" si="43" ref="BY16:EJ16">BX16*(1+$M$3)</f>
        <v>61.80296030424763</v>
      </c>
      <c r="BZ16" s="105">
        <f t="shared" si="43"/>
        <v>65.51113792250248</v>
      </c>
      <c r="CA16" s="105">
        <f t="shared" si="43"/>
        <v>69.44180619785264</v>
      </c>
      <c r="CB16" s="105">
        <f t="shared" si="43"/>
        <v>73.6083145697238</v>
      </c>
      <c r="CC16" s="105">
        <f t="shared" si="43"/>
        <v>78.02481344390723</v>
      </c>
      <c r="CD16" s="105">
        <f t="shared" si="43"/>
        <v>82.70630225054167</v>
      </c>
      <c r="CE16" s="105">
        <f t="shared" si="43"/>
        <v>87.66868038557418</v>
      </c>
      <c r="CF16" s="105">
        <f t="shared" si="43"/>
        <v>92.92880120870863</v>
      </c>
      <c r="CG16" s="105">
        <f t="shared" si="43"/>
        <v>98.50452928123116</v>
      </c>
      <c r="CH16" s="105">
        <f t="shared" si="43"/>
        <v>104.41480103810503</v>
      </c>
      <c r="CI16" s="105">
        <f t="shared" si="43"/>
        <v>110.67968910039133</v>
      </c>
      <c r="CJ16" s="105">
        <f t="shared" si="43"/>
        <v>117.32047044641482</v>
      </c>
      <c r="CK16" s="105">
        <f t="shared" si="43"/>
        <v>124.35969867319972</v>
      </c>
      <c r="CL16" s="105">
        <f t="shared" si="43"/>
        <v>131.8212805935917</v>
      </c>
      <c r="CM16" s="105">
        <f t="shared" si="43"/>
        <v>139.7305574292072</v>
      </c>
      <c r="CN16" s="105">
        <f t="shared" si="43"/>
        <v>148.11439087495964</v>
      </c>
      <c r="CO16" s="105">
        <f t="shared" si="43"/>
        <v>157.00125432745722</v>
      </c>
      <c r="CP16" s="105">
        <f t="shared" si="43"/>
        <v>166.42132958710465</v>
      </c>
      <c r="CQ16" s="105">
        <f t="shared" si="43"/>
        <v>176.40660936233093</v>
      </c>
      <c r="CR16" s="105">
        <f t="shared" si="43"/>
        <v>186.99100592407078</v>
      </c>
      <c r="CS16" s="105">
        <f t="shared" si="43"/>
        <v>198.21046627951503</v>
      </c>
      <c r="CT16" s="105">
        <f t="shared" si="43"/>
        <v>210.10309425628594</v>
      </c>
      <c r="CU16" s="105">
        <f t="shared" si="43"/>
        <v>222.70927991166312</v>
      </c>
      <c r="CV16" s="105">
        <f t="shared" si="43"/>
        <v>236.07183670636292</v>
      </c>
      <c r="CW16" s="105">
        <f t="shared" si="43"/>
        <v>250.2361469087447</v>
      </c>
      <c r="CX16" s="105">
        <f t="shared" si="43"/>
        <v>265.2503157232694</v>
      </c>
      <c r="CY16" s="105">
        <f t="shared" si="43"/>
        <v>281.1653346666656</v>
      </c>
      <c r="CZ16" s="105">
        <f t="shared" si="43"/>
        <v>298.03525474666554</v>
      </c>
      <c r="DA16" s="105">
        <f t="shared" si="43"/>
        <v>315.9173700314655</v>
      </c>
      <c r="DB16" s="105">
        <f t="shared" si="43"/>
        <v>334.87241223335343</v>
      </c>
      <c r="DC16" s="105">
        <f t="shared" si="43"/>
        <v>354.9647569673547</v>
      </c>
      <c r="DD16" s="105">
        <f t="shared" si="43"/>
        <v>376.26264238539596</v>
      </c>
      <c r="DE16" s="105">
        <f t="shared" si="43"/>
        <v>398.8384009285197</v>
      </c>
      <c r="DF16" s="105">
        <f t="shared" si="43"/>
        <v>422.7687049842309</v>
      </c>
      <c r="DG16" s="105">
        <f t="shared" si="43"/>
        <v>448.1348272832848</v>
      </c>
      <c r="DH16" s="105">
        <f t="shared" si="43"/>
        <v>475.0229169202819</v>
      </c>
      <c r="DI16" s="105">
        <f t="shared" si="43"/>
        <v>503.5242919354988</v>
      </c>
      <c r="DJ16" s="105">
        <f t="shared" si="43"/>
        <v>533.7357494516287</v>
      </c>
      <c r="DK16" s="105">
        <f t="shared" si="43"/>
        <v>565.7598944187265</v>
      </c>
      <c r="DL16" s="105">
        <f t="shared" si="43"/>
        <v>599.7054880838501</v>
      </c>
      <c r="DM16" s="105">
        <f t="shared" si="43"/>
        <v>635.6878173688812</v>
      </c>
      <c r="DN16" s="105">
        <f t="shared" si="43"/>
        <v>673.829086411014</v>
      </c>
      <c r="DO16" s="105">
        <f t="shared" si="43"/>
        <v>714.2588315956749</v>
      </c>
      <c r="DP16" s="105">
        <f t="shared" si="43"/>
        <v>757.1143614914155</v>
      </c>
      <c r="DQ16" s="105">
        <f t="shared" si="43"/>
        <v>802.5412231809005</v>
      </c>
      <c r="DR16" s="105">
        <f t="shared" si="43"/>
        <v>850.6936965717546</v>
      </c>
      <c r="DS16" s="105">
        <f t="shared" si="43"/>
        <v>901.7353183660599</v>
      </c>
      <c r="DT16" s="105">
        <f t="shared" si="43"/>
        <v>955.8394374680236</v>
      </c>
      <c r="DU16" s="105">
        <f t="shared" si="43"/>
        <v>1013.1898037161051</v>
      </c>
      <c r="DV16" s="105">
        <f t="shared" si="43"/>
        <v>1073.9811919390713</v>
      </c>
      <c r="DW16" s="105">
        <f t="shared" si="43"/>
        <v>1138.4200634554156</v>
      </c>
      <c r="DX16" s="105">
        <f t="shared" si="43"/>
        <v>1206.7252672627405</v>
      </c>
      <c r="DY16" s="105">
        <f t="shared" si="43"/>
        <v>1279.1287832985051</v>
      </c>
      <c r="DZ16" s="105">
        <f t="shared" si="43"/>
        <v>1355.8765102964155</v>
      </c>
      <c r="EA16" s="105">
        <f t="shared" si="43"/>
        <v>1437.2291009142004</v>
      </c>
      <c r="EB16" s="105">
        <f t="shared" si="43"/>
        <v>1523.4628469690526</v>
      </c>
      <c r="EC16" s="105">
        <f t="shared" si="43"/>
        <v>1614.870617787196</v>
      </c>
      <c r="ED16" s="105">
        <f t="shared" si="43"/>
        <v>1711.7628548544278</v>
      </c>
      <c r="EE16" s="105">
        <f t="shared" si="43"/>
        <v>1814.4686261456936</v>
      </c>
      <c r="EF16" s="105">
        <f t="shared" si="43"/>
        <v>1923.3367437144354</v>
      </c>
      <c r="EG16" s="105">
        <f t="shared" si="43"/>
        <v>2038.7369483373018</v>
      </c>
      <c r="EH16" s="105">
        <f t="shared" si="43"/>
        <v>2161.06116523754</v>
      </c>
      <c r="EI16" s="105">
        <f t="shared" si="43"/>
        <v>2290.7248351517924</v>
      </c>
      <c r="EJ16" s="105">
        <f t="shared" si="43"/>
        <v>2428.1683252609</v>
      </c>
      <c r="EK16" s="105">
        <f aca="true" t="shared" si="44" ref="EK16:FB16">EJ16*(1+$M$3)</f>
        <v>2573.8584247765543</v>
      </c>
      <c r="EL16" s="105">
        <f t="shared" si="44"/>
        <v>2728.2899302631477</v>
      </c>
      <c r="EM16" s="105">
        <f t="shared" si="44"/>
        <v>2891.987326078937</v>
      </c>
      <c r="EN16" s="105">
        <f t="shared" si="44"/>
        <v>3065.506565643673</v>
      </c>
      <c r="EO16" s="105">
        <f t="shared" si="44"/>
        <v>3249.4369595822936</v>
      </c>
      <c r="EP16" s="105">
        <f t="shared" si="44"/>
        <v>3444.4031771572313</v>
      </c>
      <c r="EQ16" s="105">
        <f t="shared" si="44"/>
        <v>3651.0673677866653</v>
      </c>
      <c r="ER16" s="105">
        <f t="shared" si="44"/>
        <v>3870.1314098538655</v>
      </c>
      <c r="ES16" s="105">
        <f t="shared" si="44"/>
        <v>4102.339294445098</v>
      </c>
      <c r="ET16" s="105">
        <f t="shared" si="44"/>
        <v>4348.479652111804</v>
      </c>
      <c r="EU16" s="105">
        <f t="shared" si="44"/>
        <v>4609.388431238513</v>
      </c>
      <c r="EV16" s="105">
        <f t="shared" si="44"/>
        <v>4885.951737112823</v>
      </c>
      <c r="EW16" s="105">
        <f t="shared" si="44"/>
        <v>5179.108841339593</v>
      </c>
      <c r="EX16" s="105">
        <f t="shared" si="44"/>
        <v>5489.855371819968</v>
      </c>
      <c r="EY16" s="105">
        <f t="shared" si="44"/>
        <v>5819.246694129167</v>
      </c>
      <c r="EZ16" s="105">
        <f t="shared" si="44"/>
        <v>6168.401495776917</v>
      </c>
      <c r="FA16" s="105">
        <f t="shared" si="44"/>
        <v>6538.505585523532</v>
      </c>
      <c r="FB16" s="105">
        <f t="shared" si="44"/>
        <v>6930.815920654944</v>
      </c>
    </row>
    <row r="17" spans="1:158" ht="15">
      <c r="A17" s="110">
        <f>'Page 4'!A23</f>
        <v>12</v>
      </c>
      <c r="B17" s="110" t="str">
        <f>'Page 4'!B23</f>
        <v>Northeast Utilities</v>
      </c>
      <c r="C17" s="111">
        <f>'Page 4'!C23</f>
        <v>1.1</v>
      </c>
      <c r="D17" s="111">
        <f>'Page 4'!D23</f>
        <v>1.25</v>
      </c>
      <c r="E17" s="104">
        <f>(D17/C17)^(1/3)-1</f>
        <v>0.04353201121161576</v>
      </c>
      <c r="F17" s="104"/>
      <c r="G17" s="104">
        <f aca="true" t="shared" si="45" ref="G17:G22">IRR(H17:FB17,0.12)</f>
        <v>0.10011107759843255</v>
      </c>
      <c r="H17" s="105">
        <f>'Page 4'!F23</f>
        <v>-26.15833333333333</v>
      </c>
      <c r="I17" s="105">
        <f>C17</f>
        <v>1.1</v>
      </c>
      <c r="J17" s="105">
        <f aca="true" t="shared" si="46" ref="J17:K19">I17+($L17-$I17)/3</f>
        <v>1.1500000000000001</v>
      </c>
      <c r="K17" s="105">
        <f t="shared" si="46"/>
        <v>1.2000000000000002</v>
      </c>
      <c r="L17" s="105">
        <f>D17</f>
        <v>1.25</v>
      </c>
      <c r="M17" s="105">
        <f aca="true" t="shared" si="47" ref="M17:AR17">L17*(1+$M$3)</f>
        <v>1.3250000000000002</v>
      </c>
      <c r="N17" s="105">
        <f t="shared" si="47"/>
        <v>1.4045000000000003</v>
      </c>
      <c r="O17" s="105">
        <f t="shared" si="47"/>
        <v>1.4887700000000004</v>
      </c>
      <c r="P17" s="105">
        <f t="shared" si="47"/>
        <v>1.5780962000000005</v>
      </c>
      <c r="Q17" s="105">
        <f t="shared" si="47"/>
        <v>1.6727819720000006</v>
      </c>
      <c r="R17" s="105">
        <f t="shared" si="47"/>
        <v>1.7731488903200008</v>
      </c>
      <c r="S17" s="105">
        <f t="shared" si="47"/>
        <v>1.8795378237392009</v>
      </c>
      <c r="T17" s="105">
        <f t="shared" si="47"/>
        <v>1.9923100931635531</v>
      </c>
      <c r="U17" s="105">
        <f t="shared" si="47"/>
        <v>2.1118486987533664</v>
      </c>
      <c r="V17" s="105">
        <f t="shared" si="47"/>
        <v>2.2385596206785685</v>
      </c>
      <c r="W17" s="105">
        <f t="shared" si="47"/>
        <v>2.3728731979192825</v>
      </c>
      <c r="X17" s="105">
        <f t="shared" si="47"/>
        <v>2.5152455897944397</v>
      </c>
      <c r="Y17" s="105">
        <f t="shared" si="47"/>
        <v>2.666160325182106</v>
      </c>
      <c r="Z17" s="105">
        <f t="shared" si="47"/>
        <v>2.8261299446930326</v>
      </c>
      <c r="AA17" s="105">
        <f t="shared" si="47"/>
        <v>2.995697741374615</v>
      </c>
      <c r="AB17" s="105">
        <f t="shared" si="47"/>
        <v>3.175439605857092</v>
      </c>
      <c r="AC17" s="105">
        <f t="shared" si="47"/>
        <v>3.3659659822085177</v>
      </c>
      <c r="AD17" s="105">
        <f t="shared" si="47"/>
        <v>3.567923941141029</v>
      </c>
      <c r="AE17" s="105">
        <f t="shared" si="47"/>
        <v>3.781999377609491</v>
      </c>
      <c r="AF17" s="105">
        <f t="shared" si="47"/>
        <v>4.008919340266061</v>
      </c>
      <c r="AG17" s="105">
        <f t="shared" si="47"/>
        <v>4.249454500682025</v>
      </c>
      <c r="AH17" s="105">
        <f t="shared" si="47"/>
        <v>4.504421770722947</v>
      </c>
      <c r="AI17" s="105">
        <f t="shared" si="47"/>
        <v>4.774687076966323</v>
      </c>
      <c r="AJ17" s="105">
        <f t="shared" si="47"/>
        <v>5.061168301584303</v>
      </c>
      <c r="AK17" s="105">
        <f t="shared" si="47"/>
        <v>5.364838399679361</v>
      </c>
      <c r="AL17" s="105">
        <f t="shared" si="47"/>
        <v>5.6867287036601235</v>
      </c>
      <c r="AM17" s="105">
        <f t="shared" si="47"/>
        <v>6.027932425879731</v>
      </c>
      <c r="AN17" s="105">
        <f t="shared" si="47"/>
        <v>6.389608371432516</v>
      </c>
      <c r="AO17" s="105">
        <f t="shared" si="47"/>
        <v>6.7729848737184675</v>
      </c>
      <c r="AP17" s="105">
        <f t="shared" si="47"/>
        <v>7.179363966141576</v>
      </c>
      <c r="AQ17" s="105">
        <f t="shared" si="47"/>
        <v>7.610125804110071</v>
      </c>
      <c r="AR17" s="105">
        <f t="shared" si="47"/>
        <v>8.066733352356676</v>
      </c>
      <c r="AS17" s="105">
        <f aca="true" t="shared" si="48" ref="AS17:BX17">AR17*(1+$M$3)</f>
        <v>8.550737353498077</v>
      </c>
      <c r="AT17" s="105">
        <f t="shared" si="48"/>
        <v>9.063781594707962</v>
      </c>
      <c r="AU17" s="105">
        <f t="shared" si="48"/>
        <v>9.60760849039044</v>
      </c>
      <c r="AV17" s="105">
        <f t="shared" si="48"/>
        <v>10.184064999813867</v>
      </c>
      <c r="AW17" s="105">
        <f t="shared" si="48"/>
        <v>10.795108899802699</v>
      </c>
      <c r="AX17" s="105">
        <f t="shared" si="48"/>
        <v>11.442815433790862</v>
      </c>
      <c r="AY17" s="105">
        <f t="shared" si="48"/>
        <v>12.129384359818316</v>
      </c>
      <c r="AZ17" s="105">
        <f t="shared" si="48"/>
        <v>12.857147421407415</v>
      </c>
      <c r="BA17" s="105">
        <f t="shared" si="48"/>
        <v>13.62857626669186</v>
      </c>
      <c r="BB17" s="105">
        <f t="shared" si="48"/>
        <v>14.446290842693372</v>
      </c>
      <c r="BC17" s="105">
        <f t="shared" si="48"/>
        <v>15.313068293254975</v>
      </c>
      <c r="BD17" s="105">
        <f t="shared" si="48"/>
        <v>16.231852390850275</v>
      </c>
      <c r="BE17" s="105">
        <f t="shared" si="48"/>
        <v>17.20576353430129</v>
      </c>
      <c r="BF17" s="105">
        <f t="shared" si="48"/>
        <v>18.23810934635937</v>
      </c>
      <c r="BG17" s="105">
        <f t="shared" si="48"/>
        <v>19.33239590714093</v>
      </c>
      <c r="BH17" s="105">
        <f t="shared" si="48"/>
        <v>20.49233966156939</v>
      </c>
      <c r="BI17" s="105">
        <f t="shared" si="48"/>
        <v>21.721880041263553</v>
      </c>
      <c r="BJ17" s="105">
        <f t="shared" si="48"/>
        <v>23.02519284373937</v>
      </c>
      <c r="BK17" s="105">
        <f t="shared" si="48"/>
        <v>24.40670441436373</v>
      </c>
      <c r="BL17" s="105">
        <f t="shared" si="48"/>
        <v>25.871106679225555</v>
      </c>
      <c r="BM17" s="105">
        <f t="shared" si="48"/>
        <v>27.42337307997909</v>
      </c>
      <c r="BN17" s="105">
        <f t="shared" si="48"/>
        <v>29.068775464777836</v>
      </c>
      <c r="BO17" s="105">
        <f t="shared" si="48"/>
        <v>30.812901992664507</v>
      </c>
      <c r="BP17" s="105">
        <f t="shared" si="48"/>
        <v>32.66167611222438</v>
      </c>
      <c r="BQ17" s="105">
        <f t="shared" si="48"/>
        <v>34.621376678957844</v>
      </c>
      <c r="BR17" s="105">
        <f t="shared" si="48"/>
        <v>36.69865927969531</v>
      </c>
      <c r="BS17" s="105">
        <f t="shared" si="48"/>
        <v>38.90057883647703</v>
      </c>
      <c r="BT17" s="105">
        <f t="shared" si="48"/>
        <v>41.23461356666566</v>
      </c>
      <c r="BU17" s="105">
        <f t="shared" si="48"/>
        <v>43.7086903806656</v>
      </c>
      <c r="BV17" s="105">
        <f t="shared" si="48"/>
        <v>46.33121180350554</v>
      </c>
      <c r="BW17" s="105">
        <f t="shared" si="48"/>
        <v>49.11108451171587</v>
      </c>
      <c r="BX17" s="105">
        <f t="shared" si="48"/>
        <v>52.05774958241883</v>
      </c>
      <c r="BY17" s="105">
        <f aca="true" t="shared" si="49" ref="BY17:DD17">BX17*(1+$M$3)</f>
        <v>55.18121455736396</v>
      </c>
      <c r="BZ17" s="105">
        <f t="shared" si="49"/>
        <v>58.492087430805796</v>
      </c>
      <c r="CA17" s="105">
        <f t="shared" si="49"/>
        <v>62.00161267665415</v>
      </c>
      <c r="CB17" s="105">
        <f t="shared" si="49"/>
        <v>65.7217094372534</v>
      </c>
      <c r="CC17" s="105">
        <f t="shared" si="49"/>
        <v>69.6650120034886</v>
      </c>
      <c r="CD17" s="105">
        <f t="shared" si="49"/>
        <v>73.84491272369792</v>
      </c>
      <c r="CE17" s="105">
        <f t="shared" si="49"/>
        <v>78.2756074871198</v>
      </c>
      <c r="CF17" s="105">
        <f t="shared" si="49"/>
        <v>82.972143936347</v>
      </c>
      <c r="CG17" s="105">
        <f t="shared" si="49"/>
        <v>87.95047257252781</v>
      </c>
      <c r="CH17" s="105">
        <f t="shared" si="49"/>
        <v>93.22750092687949</v>
      </c>
      <c r="CI17" s="105">
        <f t="shared" si="49"/>
        <v>98.82115098249226</v>
      </c>
      <c r="CJ17" s="105">
        <f t="shared" si="49"/>
        <v>104.7504200414418</v>
      </c>
      <c r="CK17" s="105">
        <f t="shared" si="49"/>
        <v>111.03544524392831</v>
      </c>
      <c r="CL17" s="105">
        <f t="shared" si="49"/>
        <v>117.69757195856401</v>
      </c>
      <c r="CM17" s="105">
        <f t="shared" si="49"/>
        <v>124.75942627607786</v>
      </c>
      <c r="CN17" s="105">
        <f t="shared" si="49"/>
        <v>132.24499185264253</v>
      </c>
      <c r="CO17" s="105">
        <f t="shared" si="49"/>
        <v>140.17969136380108</v>
      </c>
      <c r="CP17" s="105">
        <f t="shared" si="49"/>
        <v>148.59047284562917</v>
      </c>
      <c r="CQ17" s="105">
        <f t="shared" si="49"/>
        <v>157.50590121636694</v>
      </c>
      <c r="CR17" s="105">
        <f t="shared" si="49"/>
        <v>166.95625528934897</v>
      </c>
      <c r="CS17" s="105">
        <f t="shared" si="49"/>
        <v>176.97363060670992</v>
      </c>
      <c r="CT17" s="105">
        <f t="shared" si="49"/>
        <v>187.59204844311253</v>
      </c>
      <c r="CU17" s="105">
        <f t="shared" si="49"/>
        <v>198.84757134969928</v>
      </c>
      <c r="CV17" s="105">
        <f t="shared" si="49"/>
        <v>210.77842563068126</v>
      </c>
      <c r="CW17" s="105">
        <f t="shared" si="49"/>
        <v>223.42513116852214</v>
      </c>
      <c r="CX17" s="105">
        <f t="shared" si="49"/>
        <v>236.83063903863348</v>
      </c>
      <c r="CY17" s="105">
        <f t="shared" si="49"/>
        <v>251.0404773809515</v>
      </c>
      <c r="CZ17" s="105">
        <f t="shared" si="49"/>
        <v>266.1029060238086</v>
      </c>
      <c r="DA17" s="105">
        <f t="shared" si="49"/>
        <v>282.06908038523716</v>
      </c>
      <c r="DB17" s="105">
        <f t="shared" si="49"/>
        <v>298.9932252083514</v>
      </c>
      <c r="DC17" s="105">
        <f t="shared" si="49"/>
        <v>316.93281872085254</v>
      </c>
      <c r="DD17" s="105">
        <f t="shared" si="49"/>
        <v>335.9487878441037</v>
      </c>
      <c r="DE17" s="105">
        <f aca="true" t="shared" si="50" ref="DE17:EJ17">DD17*(1+$M$3)</f>
        <v>356.10571511474996</v>
      </c>
      <c r="DF17" s="105">
        <f t="shared" si="50"/>
        <v>377.47205802163495</v>
      </c>
      <c r="DG17" s="105">
        <f t="shared" si="50"/>
        <v>400.12038150293307</v>
      </c>
      <c r="DH17" s="105">
        <f t="shared" si="50"/>
        <v>424.1276043931091</v>
      </c>
      <c r="DI17" s="105">
        <f t="shared" si="50"/>
        <v>449.57526065669566</v>
      </c>
      <c r="DJ17" s="105">
        <f t="shared" si="50"/>
        <v>476.54977629609743</v>
      </c>
      <c r="DK17" s="105">
        <f t="shared" si="50"/>
        <v>505.1427628738633</v>
      </c>
      <c r="DL17" s="105">
        <f t="shared" si="50"/>
        <v>535.4513286462951</v>
      </c>
      <c r="DM17" s="105">
        <f t="shared" si="50"/>
        <v>567.5784083650728</v>
      </c>
      <c r="DN17" s="105">
        <f t="shared" si="50"/>
        <v>601.6331128669773</v>
      </c>
      <c r="DO17" s="105">
        <f t="shared" si="50"/>
        <v>637.7310996389959</v>
      </c>
      <c r="DP17" s="105">
        <f t="shared" si="50"/>
        <v>675.9949656173358</v>
      </c>
      <c r="DQ17" s="105">
        <f t="shared" si="50"/>
        <v>716.5546635543759</v>
      </c>
      <c r="DR17" s="105">
        <f t="shared" si="50"/>
        <v>759.5479433676385</v>
      </c>
      <c r="DS17" s="105">
        <f t="shared" si="50"/>
        <v>805.1208199696969</v>
      </c>
      <c r="DT17" s="105">
        <f t="shared" si="50"/>
        <v>853.4280691678787</v>
      </c>
      <c r="DU17" s="105">
        <f t="shared" si="50"/>
        <v>904.6337533179515</v>
      </c>
      <c r="DV17" s="105">
        <f t="shared" si="50"/>
        <v>958.9117785170286</v>
      </c>
      <c r="DW17" s="105">
        <f t="shared" si="50"/>
        <v>1016.4464852280503</v>
      </c>
      <c r="DX17" s="105">
        <f t="shared" si="50"/>
        <v>1077.4332743417333</v>
      </c>
      <c r="DY17" s="105">
        <f t="shared" si="50"/>
        <v>1142.0792708022373</v>
      </c>
      <c r="DZ17" s="105">
        <f t="shared" si="50"/>
        <v>1210.6040270503715</v>
      </c>
      <c r="EA17" s="105">
        <f t="shared" si="50"/>
        <v>1283.240268673394</v>
      </c>
      <c r="EB17" s="105">
        <f t="shared" si="50"/>
        <v>1360.2346847937977</v>
      </c>
      <c r="EC17" s="105">
        <f t="shared" si="50"/>
        <v>1441.8487658814256</v>
      </c>
      <c r="ED17" s="105">
        <f t="shared" si="50"/>
        <v>1528.3596918343112</v>
      </c>
      <c r="EE17" s="105">
        <f t="shared" si="50"/>
        <v>1620.06127334437</v>
      </c>
      <c r="EF17" s="105">
        <f t="shared" si="50"/>
        <v>1717.2649497450323</v>
      </c>
      <c r="EG17" s="105">
        <f t="shared" si="50"/>
        <v>1820.3008467297343</v>
      </c>
      <c r="EH17" s="105">
        <f t="shared" si="50"/>
        <v>1929.5188975335184</v>
      </c>
      <c r="EI17" s="105">
        <f t="shared" si="50"/>
        <v>2045.2900313855296</v>
      </c>
      <c r="EJ17" s="105">
        <f t="shared" si="50"/>
        <v>2168.0074332686613</v>
      </c>
      <c r="EK17" s="105">
        <f aca="true" t="shared" si="51" ref="EK17:FB17">EJ17*(1+$M$3)</f>
        <v>2298.087879264781</v>
      </c>
      <c r="EL17" s="105">
        <f t="shared" si="51"/>
        <v>2435.973152020668</v>
      </c>
      <c r="EM17" s="105">
        <f t="shared" si="51"/>
        <v>2582.131541141908</v>
      </c>
      <c r="EN17" s="105">
        <f t="shared" si="51"/>
        <v>2737.0594336104227</v>
      </c>
      <c r="EO17" s="105">
        <f t="shared" si="51"/>
        <v>2901.2829996270484</v>
      </c>
      <c r="EP17" s="105">
        <f t="shared" si="51"/>
        <v>3075.3599796046715</v>
      </c>
      <c r="EQ17" s="105">
        <f t="shared" si="51"/>
        <v>3259.881578380952</v>
      </c>
      <c r="ER17" s="105">
        <f t="shared" si="51"/>
        <v>3455.4744730838092</v>
      </c>
      <c r="ES17" s="105">
        <f t="shared" si="51"/>
        <v>3662.802941468838</v>
      </c>
      <c r="ET17" s="105">
        <f t="shared" si="51"/>
        <v>3882.5711179569685</v>
      </c>
      <c r="EU17" s="105">
        <f t="shared" si="51"/>
        <v>4115.525385034387</v>
      </c>
      <c r="EV17" s="105">
        <f t="shared" si="51"/>
        <v>4362.456908136451</v>
      </c>
      <c r="EW17" s="105">
        <f t="shared" si="51"/>
        <v>4624.204322624638</v>
      </c>
      <c r="EX17" s="105">
        <f t="shared" si="51"/>
        <v>4901.656581982116</v>
      </c>
      <c r="EY17" s="105">
        <f t="shared" si="51"/>
        <v>5195.755976901043</v>
      </c>
      <c r="EZ17" s="105">
        <f t="shared" si="51"/>
        <v>5507.501335515106</v>
      </c>
      <c r="FA17" s="105">
        <f t="shared" si="51"/>
        <v>5837.951415646013</v>
      </c>
      <c r="FB17" s="105">
        <f t="shared" si="51"/>
        <v>6188.228500584773</v>
      </c>
    </row>
    <row r="18" spans="1:158" ht="15">
      <c r="A18" s="110">
        <f>'Page 4'!A24</f>
        <v>13</v>
      </c>
      <c r="B18" s="110" t="str">
        <f>'Page 4'!B24</f>
        <v>NSTAR</v>
      </c>
      <c r="C18" s="111">
        <f>'Page 4'!C24</f>
        <v>1.73</v>
      </c>
      <c r="D18" s="111">
        <f>'Page 4'!D24</f>
        <v>2.05</v>
      </c>
      <c r="E18" s="104">
        <f aca="true" t="shared" si="52" ref="E18:E24">(D18/C18)^(1/3)-1</f>
        <v>0.058203643804021654</v>
      </c>
      <c r="F18" s="104"/>
      <c r="G18" s="104">
        <f t="shared" si="45"/>
        <v>0.1095739621693819</v>
      </c>
      <c r="H18" s="105">
        <f>'Page 4'!F24</f>
        <v>-34.708333333333336</v>
      </c>
      <c r="I18" s="105">
        <f aca="true" t="shared" si="53" ref="I18:I24">C18</f>
        <v>1.73</v>
      </c>
      <c r="J18" s="105">
        <f t="shared" si="46"/>
        <v>1.8366666666666667</v>
      </c>
      <c r="K18" s="105">
        <f t="shared" si="46"/>
        <v>1.9433333333333334</v>
      </c>
      <c r="L18" s="105">
        <f aca="true" t="shared" si="54" ref="L18:L24">D18</f>
        <v>2.05</v>
      </c>
      <c r="M18" s="105">
        <f aca="true" t="shared" si="55" ref="M18:AR18">L18*(1+$M$3)</f>
        <v>2.173</v>
      </c>
      <c r="N18" s="105">
        <f t="shared" si="55"/>
        <v>2.30338</v>
      </c>
      <c r="O18" s="105">
        <f t="shared" si="55"/>
        <v>2.4415828000000004</v>
      </c>
      <c r="P18" s="105">
        <f t="shared" si="55"/>
        <v>2.5880777680000007</v>
      </c>
      <c r="Q18" s="105">
        <f t="shared" si="55"/>
        <v>2.7433624340800007</v>
      </c>
      <c r="R18" s="105">
        <f t="shared" si="55"/>
        <v>2.907964180124801</v>
      </c>
      <c r="S18" s="105">
        <f t="shared" si="55"/>
        <v>3.082442030932289</v>
      </c>
      <c r="T18" s="105">
        <f t="shared" si="55"/>
        <v>3.2673885527882267</v>
      </c>
      <c r="U18" s="105">
        <f t="shared" si="55"/>
        <v>3.4634318659555205</v>
      </c>
      <c r="V18" s="105">
        <f t="shared" si="55"/>
        <v>3.671237777912852</v>
      </c>
      <c r="W18" s="105">
        <f t="shared" si="55"/>
        <v>3.8915120445876235</v>
      </c>
      <c r="X18" s="105">
        <f t="shared" si="55"/>
        <v>4.125002767262881</v>
      </c>
      <c r="Y18" s="105">
        <f t="shared" si="55"/>
        <v>4.372502933298654</v>
      </c>
      <c r="Z18" s="105">
        <f t="shared" si="55"/>
        <v>4.634853109296574</v>
      </c>
      <c r="AA18" s="105">
        <f t="shared" si="55"/>
        <v>4.912944295854369</v>
      </c>
      <c r="AB18" s="105">
        <f t="shared" si="55"/>
        <v>5.207720953605631</v>
      </c>
      <c r="AC18" s="105">
        <f t="shared" si="55"/>
        <v>5.520184210821969</v>
      </c>
      <c r="AD18" s="105">
        <f t="shared" si="55"/>
        <v>5.851395263471288</v>
      </c>
      <c r="AE18" s="105">
        <f t="shared" si="55"/>
        <v>6.202478979279565</v>
      </c>
      <c r="AF18" s="105">
        <f t="shared" si="55"/>
        <v>6.574627718036339</v>
      </c>
      <c r="AG18" s="105">
        <f t="shared" si="55"/>
        <v>6.96910538111852</v>
      </c>
      <c r="AH18" s="105">
        <f t="shared" si="55"/>
        <v>7.387251703985632</v>
      </c>
      <c r="AI18" s="105">
        <f t="shared" si="55"/>
        <v>7.83048680622477</v>
      </c>
      <c r="AJ18" s="105">
        <f t="shared" si="55"/>
        <v>8.300316014598257</v>
      </c>
      <c r="AK18" s="105">
        <f t="shared" si="55"/>
        <v>8.798334975474154</v>
      </c>
      <c r="AL18" s="105">
        <f t="shared" si="55"/>
        <v>9.326235074002604</v>
      </c>
      <c r="AM18" s="105">
        <f t="shared" si="55"/>
        <v>9.885809178442761</v>
      </c>
      <c r="AN18" s="105">
        <f t="shared" si="55"/>
        <v>10.478957729149327</v>
      </c>
      <c r="AO18" s="105">
        <f t="shared" si="55"/>
        <v>11.107695192898287</v>
      </c>
      <c r="AP18" s="105">
        <f t="shared" si="55"/>
        <v>11.774156904472186</v>
      </c>
      <c r="AQ18" s="105">
        <f t="shared" si="55"/>
        <v>12.480606318740518</v>
      </c>
      <c r="AR18" s="105">
        <f t="shared" si="55"/>
        <v>13.22944269786495</v>
      </c>
      <c r="AS18" s="105">
        <f aca="true" t="shared" si="56" ref="AS18:BX18">AR18*(1+$M$3)</f>
        <v>14.023209259736849</v>
      </c>
      <c r="AT18" s="105">
        <f t="shared" si="56"/>
        <v>14.86460181532106</v>
      </c>
      <c r="AU18" s="105">
        <f t="shared" si="56"/>
        <v>15.756477924240325</v>
      </c>
      <c r="AV18" s="105">
        <f t="shared" si="56"/>
        <v>16.701866599694746</v>
      </c>
      <c r="AW18" s="105">
        <f t="shared" si="56"/>
        <v>17.703978595676432</v>
      </c>
      <c r="AX18" s="105">
        <f t="shared" si="56"/>
        <v>18.76621731141702</v>
      </c>
      <c r="AY18" s="105">
        <f t="shared" si="56"/>
        <v>19.89219035010204</v>
      </c>
      <c r="AZ18" s="105">
        <f t="shared" si="56"/>
        <v>21.085721771108165</v>
      </c>
      <c r="BA18" s="105">
        <f t="shared" si="56"/>
        <v>22.350865077374657</v>
      </c>
      <c r="BB18" s="105">
        <f t="shared" si="56"/>
        <v>23.691916982017137</v>
      </c>
      <c r="BC18" s="105">
        <f t="shared" si="56"/>
        <v>25.113432000938165</v>
      </c>
      <c r="BD18" s="105">
        <f t="shared" si="56"/>
        <v>26.620237920994455</v>
      </c>
      <c r="BE18" s="105">
        <f t="shared" si="56"/>
        <v>28.217452196254126</v>
      </c>
      <c r="BF18" s="105">
        <f t="shared" si="56"/>
        <v>29.910499328029374</v>
      </c>
      <c r="BG18" s="105">
        <f t="shared" si="56"/>
        <v>31.705129287711138</v>
      </c>
      <c r="BH18" s="105">
        <f t="shared" si="56"/>
        <v>33.60743704497381</v>
      </c>
      <c r="BI18" s="105">
        <f t="shared" si="56"/>
        <v>35.623883267672234</v>
      </c>
      <c r="BJ18" s="105">
        <f t="shared" si="56"/>
        <v>37.76131626373257</v>
      </c>
      <c r="BK18" s="105">
        <f t="shared" si="56"/>
        <v>40.02699523955652</v>
      </c>
      <c r="BL18" s="105">
        <f t="shared" si="56"/>
        <v>42.428614953929916</v>
      </c>
      <c r="BM18" s="105">
        <f t="shared" si="56"/>
        <v>44.974331851165715</v>
      </c>
      <c r="BN18" s="105">
        <f t="shared" si="56"/>
        <v>47.67279176223566</v>
      </c>
      <c r="BO18" s="105">
        <f t="shared" si="56"/>
        <v>50.5331592679698</v>
      </c>
      <c r="BP18" s="105">
        <f t="shared" si="56"/>
        <v>53.56514882404799</v>
      </c>
      <c r="BQ18" s="105">
        <f t="shared" si="56"/>
        <v>56.77905775349087</v>
      </c>
      <c r="BR18" s="105">
        <f t="shared" si="56"/>
        <v>60.18580121870032</v>
      </c>
      <c r="BS18" s="105">
        <f t="shared" si="56"/>
        <v>63.796949291822344</v>
      </c>
      <c r="BT18" s="105">
        <f t="shared" si="56"/>
        <v>67.62476624933169</v>
      </c>
      <c r="BU18" s="105">
        <f t="shared" si="56"/>
        <v>71.68225222429159</v>
      </c>
      <c r="BV18" s="105">
        <f t="shared" si="56"/>
        <v>75.98318735774909</v>
      </c>
      <c r="BW18" s="105">
        <f t="shared" si="56"/>
        <v>80.54217859921404</v>
      </c>
      <c r="BX18" s="105">
        <f t="shared" si="56"/>
        <v>85.37470931516688</v>
      </c>
      <c r="BY18" s="105">
        <f aca="true" t="shared" si="57" ref="BY18:DD18">BX18*(1+$M$3)</f>
        <v>90.4971918740769</v>
      </c>
      <c r="BZ18" s="105">
        <f t="shared" si="57"/>
        <v>95.92702338652153</v>
      </c>
      <c r="CA18" s="105">
        <f t="shared" si="57"/>
        <v>101.68264478971282</v>
      </c>
      <c r="CB18" s="105">
        <f t="shared" si="57"/>
        <v>107.7836034770956</v>
      </c>
      <c r="CC18" s="105">
        <f t="shared" si="57"/>
        <v>114.25061968572133</v>
      </c>
      <c r="CD18" s="105">
        <f t="shared" si="57"/>
        <v>121.10565686686462</v>
      </c>
      <c r="CE18" s="105">
        <f t="shared" si="57"/>
        <v>128.3719962788765</v>
      </c>
      <c r="CF18" s="105">
        <f t="shared" si="57"/>
        <v>136.0743160556091</v>
      </c>
      <c r="CG18" s="105">
        <f t="shared" si="57"/>
        <v>144.23877501894566</v>
      </c>
      <c r="CH18" s="105">
        <f t="shared" si="57"/>
        <v>152.8931015200824</v>
      </c>
      <c r="CI18" s="105">
        <f t="shared" si="57"/>
        <v>162.06668761128736</v>
      </c>
      <c r="CJ18" s="105">
        <f t="shared" si="57"/>
        <v>171.7906888679646</v>
      </c>
      <c r="CK18" s="105">
        <f t="shared" si="57"/>
        <v>182.09813020004248</v>
      </c>
      <c r="CL18" s="105">
        <f t="shared" si="57"/>
        <v>193.02401801204505</v>
      </c>
      <c r="CM18" s="105">
        <f t="shared" si="57"/>
        <v>204.60545909276777</v>
      </c>
      <c r="CN18" s="105">
        <f t="shared" si="57"/>
        <v>216.88178663833386</v>
      </c>
      <c r="CO18" s="105">
        <f t="shared" si="57"/>
        <v>229.8946938366339</v>
      </c>
      <c r="CP18" s="105">
        <f t="shared" si="57"/>
        <v>243.68837546683196</v>
      </c>
      <c r="CQ18" s="105">
        <f t="shared" si="57"/>
        <v>258.3096779948419</v>
      </c>
      <c r="CR18" s="105">
        <f t="shared" si="57"/>
        <v>273.8082586745324</v>
      </c>
      <c r="CS18" s="105">
        <f t="shared" si="57"/>
        <v>290.2367541950044</v>
      </c>
      <c r="CT18" s="105">
        <f t="shared" si="57"/>
        <v>307.65095944670463</v>
      </c>
      <c r="CU18" s="105">
        <f t="shared" si="57"/>
        <v>326.11001701350693</v>
      </c>
      <c r="CV18" s="105">
        <f t="shared" si="57"/>
        <v>345.67661803431736</v>
      </c>
      <c r="CW18" s="105">
        <f t="shared" si="57"/>
        <v>366.41721511637644</v>
      </c>
      <c r="CX18" s="105">
        <f t="shared" si="57"/>
        <v>388.40224802335905</v>
      </c>
      <c r="CY18" s="105">
        <f t="shared" si="57"/>
        <v>411.70638290476063</v>
      </c>
      <c r="CZ18" s="105">
        <f t="shared" si="57"/>
        <v>436.4087658790463</v>
      </c>
      <c r="DA18" s="105">
        <f t="shared" si="57"/>
        <v>462.5932918317891</v>
      </c>
      <c r="DB18" s="105">
        <f t="shared" si="57"/>
        <v>490.34888934169646</v>
      </c>
      <c r="DC18" s="105">
        <f t="shared" si="57"/>
        <v>519.7698227021983</v>
      </c>
      <c r="DD18" s="105">
        <f t="shared" si="57"/>
        <v>550.9560120643303</v>
      </c>
      <c r="DE18" s="105">
        <f aca="true" t="shared" si="58" ref="DE18:EJ18">DD18*(1+$M$3)</f>
        <v>584.01337278819</v>
      </c>
      <c r="DF18" s="105">
        <f t="shared" si="58"/>
        <v>619.0541751554815</v>
      </c>
      <c r="DG18" s="105">
        <f t="shared" si="58"/>
        <v>656.1974256648105</v>
      </c>
      <c r="DH18" s="105">
        <f t="shared" si="58"/>
        <v>695.5692712046991</v>
      </c>
      <c r="DI18" s="105">
        <f t="shared" si="58"/>
        <v>737.3034274769811</v>
      </c>
      <c r="DJ18" s="105">
        <f t="shared" si="58"/>
        <v>781.5416331256</v>
      </c>
      <c r="DK18" s="105">
        <f t="shared" si="58"/>
        <v>828.434131113136</v>
      </c>
      <c r="DL18" s="105">
        <f t="shared" si="58"/>
        <v>878.1401789799243</v>
      </c>
      <c r="DM18" s="105">
        <f t="shared" si="58"/>
        <v>930.8285897187197</v>
      </c>
      <c r="DN18" s="105">
        <f t="shared" si="58"/>
        <v>986.678305101843</v>
      </c>
      <c r="DO18" s="105">
        <f t="shared" si="58"/>
        <v>1045.8790034079536</v>
      </c>
      <c r="DP18" s="105">
        <f t="shared" si="58"/>
        <v>1108.631743612431</v>
      </c>
      <c r="DQ18" s="105">
        <f t="shared" si="58"/>
        <v>1175.1496482291768</v>
      </c>
      <c r="DR18" s="105">
        <f t="shared" si="58"/>
        <v>1245.6586271229276</v>
      </c>
      <c r="DS18" s="105">
        <f t="shared" si="58"/>
        <v>1320.3981447503033</v>
      </c>
      <c r="DT18" s="105">
        <f t="shared" si="58"/>
        <v>1399.6220334353216</v>
      </c>
      <c r="DU18" s="105">
        <f t="shared" si="58"/>
        <v>1483.5993554414408</v>
      </c>
      <c r="DV18" s="105">
        <f t="shared" si="58"/>
        <v>1572.6153167679274</v>
      </c>
      <c r="DW18" s="105">
        <f t="shared" si="58"/>
        <v>1666.9722357740031</v>
      </c>
      <c r="DX18" s="105">
        <f t="shared" si="58"/>
        <v>1766.9905699204435</v>
      </c>
      <c r="DY18" s="105">
        <f t="shared" si="58"/>
        <v>1873.0100041156702</v>
      </c>
      <c r="DZ18" s="105">
        <f t="shared" si="58"/>
        <v>1985.3906043626105</v>
      </c>
      <c r="EA18" s="105">
        <f t="shared" si="58"/>
        <v>2104.514040624367</v>
      </c>
      <c r="EB18" s="105">
        <f t="shared" si="58"/>
        <v>2230.7848830618295</v>
      </c>
      <c r="EC18" s="105">
        <f t="shared" si="58"/>
        <v>2364.6319760455394</v>
      </c>
      <c r="ED18" s="105">
        <f t="shared" si="58"/>
        <v>2506.509894608272</v>
      </c>
      <c r="EE18" s="105">
        <f t="shared" si="58"/>
        <v>2656.9004882847685</v>
      </c>
      <c r="EF18" s="105">
        <f t="shared" si="58"/>
        <v>2816.314517581855</v>
      </c>
      <c r="EG18" s="105">
        <f t="shared" si="58"/>
        <v>2985.2933886367664</v>
      </c>
      <c r="EH18" s="105">
        <f t="shared" si="58"/>
        <v>3164.4109919549724</v>
      </c>
      <c r="EI18" s="105">
        <f t="shared" si="58"/>
        <v>3354.275651472271</v>
      </c>
      <c r="EJ18" s="105">
        <f t="shared" si="58"/>
        <v>3555.5321905606074</v>
      </c>
      <c r="EK18" s="105">
        <f aca="true" t="shared" si="59" ref="EK18:FB18">EJ18*(1+$M$3)</f>
        <v>3768.864121994244</v>
      </c>
      <c r="EL18" s="105">
        <f t="shared" si="59"/>
        <v>3994.995969313899</v>
      </c>
      <c r="EM18" s="105">
        <f t="shared" si="59"/>
        <v>4234.695727472733</v>
      </c>
      <c r="EN18" s="105">
        <f t="shared" si="59"/>
        <v>4488.777471121097</v>
      </c>
      <c r="EO18" s="105">
        <f t="shared" si="59"/>
        <v>4758.104119388363</v>
      </c>
      <c r="EP18" s="105">
        <f t="shared" si="59"/>
        <v>5043.590366551665</v>
      </c>
      <c r="EQ18" s="105">
        <f t="shared" si="59"/>
        <v>5346.205788544766</v>
      </c>
      <c r="ER18" s="105">
        <f t="shared" si="59"/>
        <v>5666.978135857452</v>
      </c>
      <c r="ES18" s="105">
        <f t="shared" si="59"/>
        <v>6006.996824008899</v>
      </c>
      <c r="ET18" s="105">
        <f t="shared" si="59"/>
        <v>6367.416633449434</v>
      </c>
      <c r="EU18" s="105">
        <f t="shared" si="59"/>
        <v>6749.4616314564</v>
      </c>
      <c r="EV18" s="105">
        <f t="shared" si="59"/>
        <v>7154.429329343784</v>
      </c>
      <c r="EW18" s="105">
        <f t="shared" si="59"/>
        <v>7583.695089104412</v>
      </c>
      <c r="EX18" s="105">
        <f t="shared" si="59"/>
        <v>8038.716794450676</v>
      </c>
      <c r="EY18" s="105">
        <f t="shared" si="59"/>
        <v>8521.039802117717</v>
      </c>
      <c r="EZ18" s="105">
        <f t="shared" si="59"/>
        <v>9032.30219024478</v>
      </c>
      <c r="FA18" s="105">
        <f t="shared" si="59"/>
        <v>9574.240321659467</v>
      </c>
      <c r="FB18" s="105">
        <f t="shared" si="59"/>
        <v>10148.694740959036</v>
      </c>
    </row>
    <row r="19" spans="1:158" ht="15">
      <c r="A19" s="110">
        <f>'Page 4'!A25</f>
        <v>14</v>
      </c>
      <c r="B19" s="110" t="str">
        <f>'Page 4'!B25</f>
        <v>PG&amp;E Corp.</v>
      </c>
      <c r="C19" s="111">
        <f>'Page 4'!C25</f>
        <v>1.8</v>
      </c>
      <c r="D19" s="111">
        <f>'Page 4'!D25</f>
        <v>2.2</v>
      </c>
      <c r="E19" s="104">
        <f t="shared" si="52"/>
        <v>0.06917810999860885</v>
      </c>
      <c r="F19" s="104"/>
      <c r="G19" s="104">
        <f t="shared" si="45"/>
        <v>0.1029345802292442</v>
      </c>
      <c r="H19" s="105">
        <f>'Page 4'!F25</f>
        <v>-42.84166666666667</v>
      </c>
      <c r="I19" s="105">
        <f t="shared" si="53"/>
        <v>1.8</v>
      </c>
      <c r="J19" s="105">
        <f t="shared" si="46"/>
        <v>1.9333333333333333</v>
      </c>
      <c r="K19" s="105">
        <f t="shared" si="46"/>
        <v>2.066666666666667</v>
      </c>
      <c r="L19" s="105">
        <f t="shared" si="54"/>
        <v>2.2</v>
      </c>
      <c r="M19" s="105">
        <f aca="true" t="shared" si="60" ref="M19:AR19">L19*(1+$M$3)</f>
        <v>2.3320000000000003</v>
      </c>
      <c r="N19" s="105">
        <f t="shared" si="60"/>
        <v>2.4719200000000003</v>
      </c>
      <c r="O19" s="105">
        <f t="shared" si="60"/>
        <v>2.6202352000000007</v>
      </c>
      <c r="P19" s="105">
        <f t="shared" si="60"/>
        <v>2.777449312000001</v>
      </c>
      <c r="Q19" s="105">
        <f t="shared" si="60"/>
        <v>2.944096270720001</v>
      </c>
      <c r="R19" s="105">
        <f t="shared" si="60"/>
        <v>3.1207420469632012</v>
      </c>
      <c r="S19" s="105">
        <f t="shared" si="60"/>
        <v>3.3079865697809936</v>
      </c>
      <c r="T19" s="105">
        <f t="shared" si="60"/>
        <v>3.5064657639678534</v>
      </c>
      <c r="U19" s="105">
        <f t="shared" si="60"/>
        <v>3.7168537098059247</v>
      </c>
      <c r="V19" s="105">
        <f t="shared" si="60"/>
        <v>3.9398649323942805</v>
      </c>
      <c r="W19" s="105">
        <f t="shared" si="60"/>
        <v>4.176256828337937</v>
      </c>
      <c r="X19" s="105">
        <f t="shared" si="60"/>
        <v>4.426832238038214</v>
      </c>
      <c r="Y19" s="105">
        <f t="shared" si="60"/>
        <v>4.692442172320507</v>
      </c>
      <c r="Z19" s="105">
        <f t="shared" si="60"/>
        <v>4.973988702659738</v>
      </c>
      <c r="AA19" s="105">
        <f t="shared" si="60"/>
        <v>5.272428024819322</v>
      </c>
      <c r="AB19" s="105">
        <f t="shared" si="60"/>
        <v>5.588773706308482</v>
      </c>
      <c r="AC19" s="105">
        <f t="shared" si="60"/>
        <v>5.924100128686991</v>
      </c>
      <c r="AD19" s="105">
        <f t="shared" si="60"/>
        <v>6.279546136408211</v>
      </c>
      <c r="AE19" s="105">
        <f t="shared" si="60"/>
        <v>6.656318904592704</v>
      </c>
      <c r="AF19" s="105">
        <f t="shared" si="60"/>
        <v>7.055698038868266</v>
      </c>
      <c r="AG19" s="105">
        <f t="shared" si="60"/>
        <v>7.479039921200362</v>
      </c>
      <c r="AH19" s="105">
        <f t="shared" si="60"/>
        <v>7.927782316472385</v>
      </c>
      <c r="AI19" s="105">
        <f t="shared" si="60"/>
        <v>8.403449255460728</v>
      </c>
      <c r="AJ19" s="105">
        <f t="shared" si="60"/>
        <v>8.907656210788373</v>
      </c>
      <c r="AK19" s="105">
        <f t="shared" si="60"/>
        <v>9.442115583435676</v>
      </c>
      <c r="AL19" s="105">
        <f t="shared" si="60"/>
        <v>10.008642518441818</v>
      </c>
      <c r="AM19" s="105">
        <f t="shared" si="60"/>
        <v>10.609161069548326</v>
      </c>
      <c r="AN19" s="105">
        <f t="shared" si="60"/>
        <v>11.245710733721227</v>
      </c>
      <c r="AO19" s="105">
        <f t="shared" si="60"/>
        <v>11.9204533777445</v>
      </c>
      <c r="AP19" s="105">
        <f t="shared" si="60"/>
        <v>12.635680580409172</v>
      </c>
      <c r="AQ19" s="105">
        <f t="shared" si="60"/>
        <v>13.393821415233724</v>
      </c>
      <c r="AR19" s="105">
        <f t="shared" si="60"/>
        <v>14.197450700147748</v>
      </c>
      <c r="AS19" s="105">
        <f aca="true" t="shared" si="61" ref="AS19:BX19">AR19*(1+$M$3)</f>
        <v>15.049297742156613</v>
      </c>
      <c r="AT19" s="105">
        <f t="shared" si="61"/>
        <v>15.95225560668601</v>
      </c>
      <c r="AU19" s="105">
        <f t="shared" si="61"/>
        <v>16.90939094308717</v>
      </c>
      <c r="AV19" s="105">
        <f t="shared" si="61"/>
        <v>17.923954399672404</v>
      </c>
      <c r="AW19" s="105">
        <f t="shared" si="61"/>
        <v>18.999391663652748</v>
      </c>
      <c r="AX19" s="105">
        <f t="shared" si="61"/>
        <v>20.139355163471915</v>
      </c>
      <c r="AY19" s="105">
        <f t="shared" si="61"/>
        <v>21.347716473280233</v>
      </c>
      <c r="AZ19" s="105">
        <f t="shared" si="61"/>
        <v>22.62857946167705</v>
      </c>
      <c r="BA19" s="105">
        <f t="shared" si="61"/>
        <v>23.986294229377673</v>
      </c>
      <c r="BB19" s="105">
        <f t="shared" si="61"/>
        <v>25.425471883140336</v>
      </c>
      <c r="BC19" s="105">
        <f t="shared" si="61"/>
        <v>26.951000196128756</v>
      </c>
      <c r="BD19" s="105">
        <f t="shared" si="61"/>
        <v>28.568060207896483</v>
      </c>
      <c r="BE19" s="105">
        <f t="shared" si="61"/>
        <v>30.282143820370273</v>
      </c>
      <c r="BF19" s="105">
        <f t="shared" si="61"/>
        <v>32.09907244959249</v>
      </c>
      <c r="BG19" s="105">
        <f t="shared" si="61"/>
        <v>34.02501679656804</v>
      </c>
      <c r="BH19" s="105">
        <f t="shared" si="61"/>
        <v>36.06651780436212</v>
      </c>
      <c r="BI19" s="105">
        <f t="shared" si="61"/>
        <v>38.23050887262385</v>
      </c>
      <c r="BJ19" s="105">
        <f t="shared" si="61"/>
        <v>40.52433940498128</v>
      </c>
      <c r="BK19" s="105">
        <f t="shared" si="61"/>
        <v>42.95579976928016</v>
      </c>
      <c r="BL19" s="105">
        <f t="shared" si="61"/>
        <v>45.53314775543697</v>
      </c>
      <c r="BM19" s="105">
        <f t="shared" si="61"/>
        <v>48.265136620763194</v>
      </c>
      <c r="BN19" s="105">
        <f t="shared" si="61"/>
        <v>51.16104481800899</v>
      </c>
      <c r="BO19" s="105">
        <f t="shared" si="61"/>
        <v>54.230707507089534</v>
      </c>
      <c r="BP19" s="105">
        <f t="shared" si="61"/>
        <v>57.48454995751491</v>
      </c>
      <c r="BQ19" s="105">
        <f t="shared" si="61"/>
        <v>60.933622954965806</v>
      </c>
      <c r="BR19" s="105">
        <f t="shared" si="61"/>
        <v>64.58964033226376</v>
      </c>
      <c r="BS19" s="105">
        <f t="shared" si="61"/>
        <v>68.46501875219958</v>
      </c>
      <c r="BT19" s="105">
        <f t="shared" si="61"/>
        <v>72.57291987733156</v>
      </c>
      <c r="BU19" s="105">
        <f t="shared" si="61"/>
        <v>76.92729506997145</v>
      </c>
      <c r="BV19" s="105">
        <f t="shared" si="61"/>
        <v>81.54293277416974</v>
      </c>
      <c r="BW19" s="105">
        <f t="shared" si="61"/>
        <v>86.43550874061994</v>
      </c>
      <c r="BX19" s="105">
        <f t="shared" si="61"/>
        <v>91.62163926505714</v>
      </c>
      <c r="BY19" s="105">
        <f aca="true" t="shared" si="62" ref="BY19:DD19">BX19*(1+$M$3)</f>
        <v>97.11893762096058</v>
      </c>
      <c r="BZ19" s="105">
        <f t="shared" si="62"/>
        <v>102.94607387821821</v>
      </c>
      <c r="CA19" s="105">
        <f t="shared" si="62"/>
        <v>109.12283831091132</v>
      </c>
      <c r="CB19" s="105">
        <f t="shared" si="62"/>
        <v>115.670208609566</v>
      </c>
      <c r="CC19" s="105">
        <f t="shared" si="62"/>
        <v>122.61042112613997</v>
      </c>
      <c r="CD19" s="105">
        <f t="shared" si="62"/>
        <v>129.9670463937084</v>
      </c>
      <c r="CE19" s="105">
        <f t="shared" si="62"/>
        <v>137.7650691773309</v>
      </c>
      <c r="CF19" s="105">
        <f t="shared" si="62"/>
        <v>146.03097332797077</v>
      </c>
      <c r="CG19" s="105">
        <f t="shared" si="62"/>
        <v>154.79283172764903</v>
      </c>
      <c r="CH19" s="105">
        <f t="shared" si="62"/>
        <v>164.08040163130798</v>
      </c>
      <c r="CI19" s="105">
        <f t="shared" si="62"/>
        <v>173.92522572918648</v>
      </c>
      <c r="CJ19" s="105">
        <f t="shared" si="62"/>
        <v>184.36073927293768</v>
      </c>
      <c r="CK19" s="105">
        <f t="shared" si="62"/>
        <v>195.42238362931394</v>
      </c>
      <c r="CL19" s="105">
        <f t="shared" si="62"/>
        <v>207.1477266470728</v>
      </c>
      <c r="CM19" s="105">
        <f t="shared" si="62"/>
        <v>219.5765902458972</v>
      </c>
      <c r="CN19" s="105">
        <f t="shared" si="62"/>
        <v>232.75118566065103</v>
      </c>
      <c r="CO19" s="105">
        <f t="shared" si="62"/>
        <v>246.7162568002901</v>
      </c>
      <c r="CP19" s="105">
        <f t="shared" si="62"/>
        <v>261.5192322083075</v>
      </c>
      <c r="CQ19" s="105">
        <f t="shared" si="62"/>
        <v>277.210386140806</v>
      </c>
      <c r="CR19" s="105">
        <f t="shared" si="62"/>
        <v>293.8430093092544</v>
      </c>
      <c r="CS19" s="105">
        <f t="shared" si="62"/>
        <v>311.47358986780966</v>
      </c>
      <c r="CT19" s="105">
        <f t="shared" si="62"/>
        <v>330.16200525987824</v>
      </c>
      <c r="CU19" s="105">
        <f t="shared" si="62"/>
        <v>349.97172557547094</v>
      </c>
      <c r="CV19" s="105">
        <f t="shared" si="62"/>
        <v>370.9700291099992</v>
      </c>
      <c r="CW19" s="105">
        <f t="shared" si="62"/>
        <v>393.22823085659917</v>
      </c>
      <c r="CX19" s="105">
        <f t="shared" si="62"/>
        <v>416.82192470799515</v>
      </c>
      <c r="CY19" s="105">
        <f t="shared" si="62"/>
        <v>441.8312401904749</v>
      </c>
      <c r="CZ19" s="105">
        <f t="shared" si="62"/>
        <v>468.3411146019034</v>
      </c>
      <c r="DA19" s="105">
        <f t="shared" si="62"/>
        <v>496.44158147801767</v>
      </c>
      <c r="DB19" s="105">
        <f t="shared" si="62"/>
        <v>526.2280763666987</v>
      </c>
      <c r="DC19" s="105">
        <f t="shared" si="62"/>
        <v>557.8017609487007</v>
      </c>
      <c r="DD19" s="105">
        <f t="shared" si="62"/>
        <v>591.2698666056227</v>
      </c>
      <c r="DE19" s="105">
        <f aca="true" t="shared" si="63" ref="DE19:EJ19">DD19*(1+$M$3)</f>
        <v>626.7460586019602</v>
      </c>
      <c r="DF19" s="105">
        <f t="shared" si="63"/>
        <v>664.3508221180778</v>
      </c>
      <c r="DG19" s="105">
        <f t="shared" si="63"/>
        <v>704.2118714451625</v>
      </c>
      <c r="DH19" s="105">
        <f t="shared" si="63"/>
        <v>746.4645837318723</v>
      </c>
      <c r="DI19" s="105">
        <f t="shared" si="63"/>
        <v>791.2524587557847</v>
      </c>
      <c r="DJ19" s="105">
        <f t="shared" si="63"/>
        <v>838.7276062811318</v>
      </c>
      <c r="DK19" s="105">
        <f t="shared" si="63"/>
        <v>889.0512626579997</v>
      </c>
      <c r="DL19" s="105">
        <f t="shared" si="63"/>
        <v>942.3943384174797</v>
      </c>
      <c r="DM19" s="105">
        <f t="shared" si="63"/>
        <v>998.9379987225286</v>
      </c>
      <c r="DN19" s="105">
        <f t="shared" si="63"/>
        <v>1058.8742786458804</v>
      </c>
      <c r="DO19" s="105">
        <f t="shared" si="63"/>
        <v>1122.4067353646333</v>
      </c>
      <c r="DP19" s="105">
        <f t="shared" si="63"/>
        <v>1189.7511394865114</v>
      </c>
      <c r="DQ19" s="105">
        <f t="shared" si="63"/>
        <v>1261.1362078557022</v>
      </c>
      <c r="DR19" s="105">
        <f t="shared" si="63"/>
        <v>1336.8043803270443</v>
      </c>
      <c r="DS19" s="105">
        <f t="shared" si="63"/>
        <v>1417.012643146667</v>
      </c>
      <c r="DT19" s="105">
        <f t="shared" si="63"/>
        <v>1502.0334017354671</v>
      </c>
      <c r="DU19" s="105">
        <f t="shared" si="63"/>
        <v>1592.1554058395952</v>
      </c>
      <c r="DV19" s="105">
        <f t="shared" si="63"/>
        <v>1687.684730189971</v>
      </c>
      <c r="DW19" s="105">
        <f t="shared" si="63"/>
        <v>1788.9458140013694</v>
      </c>
      <c r="DX19" s="105">
        <f t="shared" si="63"/>
        <v>1896.2825628414516</v>
      </c>
      <c r="DY19" s="105">
        <f t="shared" si="63"/>
        <v>2010.0595166119388</v>
      </c>
      <c r="DZ19" s="105">
        <f t="shared" si="63"/>
        <v>2130.663087608655</v>
      </c>
      <c r="EA19" s="105">
        <f t="shared" si="63"/>
        <v>2258.5028728651746</v>
      </c>
      <c r="EB19" s="105">
        <f t="shared" si="63"/>
        <v>2394.0130452370854</v>
      </c>
      <c r="EC19" s="105">
        <f t="shared" si="63"/>
        <v>2537.6538279513106</v>
      </c>
      <c r="ED19" s="105">
        <f t="shared" si="63"/>
        <v>2689.913057628389</v>
      </c>
      <c r="EE19" s="105">
        <f t="shared" si="63"/>
        <v>2851.3078410860926</v>
      </c>
      <c r="EF19" s="105">
        <f t="shared" si="63"/>
        <v>3022.386311551258</v>
      </c>
      <c r="EG19" s="105">
        <f t="shared" si="63"/>
        <v>3203.7294902443336</v>
      </c>
      <c r="EH19" s="105">
        <f t="shared" si="63"/>
        <v>3395.953259658994</v>
      </c>
      <c r="EI19" s="105">
        <f t="shared" si="63"/>
        <v>3599.7104552385335</v>
      </c>
      <c r="EJ19" s="105">
        <f t="shared" si="63"/>
        <v>3815.6930825528457</v>
      </c>
      <c r="EK19" s="105">
        <f aca="true" t="shared" si="64" ref="EK19:FB19">EJ19*(1+$M$3)</f>
        <v>4044.6346675060167</v>
      </c>
      <c r="EL19" s="105">
        <f t="shared" si="64"/>
        <v>4287.312747556378</v>
      </c>
      <c r="EM19" s="105">
        <f t="shared" si="64"/>
        <v>4544.551512409761</v>
      </c>
      <c r="EN19" s="105">
        <f t="shared" si="64"/>
        <v>4817.224603154347</v>
      </c>
      <c r="EO19" s="105">
        <f t="shared" si="64"/>
        <v>5106.258079343608</v>
      </c>
      <c r="EP19" s="105">
        <f t="shared" si="64"/>
        <v>5412.633564104225</v>
      </c>
      <c r="EQ19" s="105">
        <f t="shared" si="64"/>
        <v>5737.391577950479</v>
      </c>
      <c r="ER19" s="105">
        <f t="shared" si="64"/>
        <v>6081.635072627508</v>
      </c>
      <c r="ES19" s="105">
        <f t="shared" si="64"/>
        <v>6446.533176985158</v>
      </c>
      <c r="ET19" s="105">
        <f t="shared" si="64"/>
        <v>6833.325167604268</v>
      </c>
      <c r="EU19" s="105">
        <f t="shared" si="64"/>
        <v>7243.324677660525</v>
      </c>
      <c r="EV19" s="105">
        <f t="shared" si="64"/>
        <v>7677.9241583201565</v>
      </c>
      <c r="EW19" s="105">
        <f t="shared" si="64"/>
        <v>8138.599607819367</v>
      </c>
      <c r="EX19" s="105">
        <f t="shared" si="64"/>
        <v>8626.915584288528</v>
      </c>
      <c r="EY19" s="105">
        <f t="shared" si="64"/>
        <v>9144.53051934584</v>
      </c>
      <c r="EZ19" s="105">
        <f t="shared" si="64"/>
        <v>9693.202350506592</v>
      </c>
      <c r="FA19" s="105">
        <f t="shared" si="64"/>
        <v>10274.794491536988</v>
      </c>
      <c r="FB19" s="105">
        <f t="shared" si="64"/>
        <v>10891.282161029209</v>
      </c>
    </row>
    <row r="20" spans="1:158" ht="15">
      <c r="A20" s="110">
        <f>'Page 4'!A26</f>
        <v>15</v>
      </c>
      <c r="B20" s="110" t="str">
        <f>'Page 4'!B26</f>
        <v>Portland General</v>
      </c>
      <c r="C20" s="111">
        <f>'Page 4'!C26</f>
        <v>1.05</v>
      </c>
      <c r="D20" s="111">
        <f>'Page 4'!D26</f>
        <v>1.2</v>
      </c>
      <c r="E20" s="104">
        <f t="shared" si="52"/>
        <v>0.04551591714942038</v>
      </c>
      <c r="F20" s="104"/>
      <c r="G20" s="104">
        <f t="shared" si="45"/>
        <v>0.11264172600267827</v>
      </c>
      <c r="H20" s="105">
        <f>'Page 4'!F26</f>
        <v>-19.20333333333333</v>
      </c>
      <c r="I20" s="105">
        <f t="shared" si="53"/>
        <v>1.05</v>
      </c>
      <c r="J20" s="105">
        <f aca="true" t="shared" si="65" ref="J20:K22">I20+($L20-$I20)/3</f>
        <v>1.1</v>
      </c>
      <c r="K20" s="105">
        <f t="shared" si="65"/>
        <v>1.1500000000000001</v>
      </c>
      <c r="L20" s="105">
        <f t="shared" si="54"/>
        <v>1.2</v>
      </c>
      <c r="M20" s="105">
        <f aca="true" t="shared" si="66" ref="M20:AR20">L20*(1+$M$3)</f>
        <v>1.272</v>
      </c>
      <c r="N20" s="105">
        <f t="shared" si="66"/>
        <v>1.3483200000000002</v>
      </c>
      <c r="O20" s="105">
        <f t="shared" si="66"/>
        <v>1.4292192000000004</v>
      </c>
      <c r="P20" s="105">
        <f t="shared" si="66"/>
        <v>1.5149723520000005</v>
      </c>
      <c r="Q20" s="105">
        <f t="shared" si="66"/>
        <v>1.6058706931200006</v>
      </c>
      <c r="R20" s="105">
        <f t="shared" si="66"/>
        <v>1.7022229347072007</v>
      </c>
      <c r="S20" s="105">
        <f t="shared" si="66"/>
        <v>1.8043563107896328</v>
      </c>
      <c r="T20" s="105">
        <f t="shared" si="66"/>
        <v>1.9126176894370108</v>
      </c>
      <c r="U20" s="105">
        <f t="shared" si="66"/>
        <v>2.0273747508032316</v>
      </c>
      <c r="V20" s="105">
        <f t="shared" si="66"/>
        <v>2.1490172358514257</v>
      </c>
      <c r="W20" s="105">
        <f t="shared" si="66"/>
        <v>2.2779582700025114</v>
      </c>
      <c r="X20" s="105">
        <f t="shared" si="66"/>
        <v>2.4146357662026623</v>
      </c>
      <c r="Y20" s="105">
        <f t="shared" si="66"/>
        <v>2.5595139121748223</v>
      </c>
      <c r="Z20" s="105">
        <f t="shared" si="66"/>
        <v>2.7130847469053117</v>
      </c>
      <c r="AA20" s="105">
        <f t="shared" si="66"/>
        <v>2.8758698317196303</v>
      </c>
      <c r="AB20" s="105">
        <f t="shared" si="66"/>
        <v>3.0484220216228084</v>
      </c>
      <c r="AC20" s="105">
        <f t="shared" si="66"/>
        <v>3.231327342920177</v>
      </c>
      <c r="AD20" s="105">
        <f t="shared" si="66"/>
        <v>3.425206983495388</v>
      </c>
      <c r="AE20" s="105">
        <f t="shared" si="66"/>
        <v>3.6307194025051115</v>
      </c>
      <c r="AF20" s="105">
        <f t="shared" si="66"/>
        <v>3.8485625666554184</v>
      </c>
      <c r="AG20" s="105">
        <f t="shared" si="66"/>
        <v>4.079476320654743</v>
      </c>
      <c r="AH20" s="105">
        <f t="shared" si="66"/>
        <v>4.324244899894028</v>
      </c>
      <c r="AI20" s="105">
        <f t="shared" si="66"/>
        <v>4.58369959388767</v>
      </c>
      <c r="AJ20" s="105">
        <f t="shared" si="66"/>
        <v>4.85872156952093</v>
      </c>
      <c r="AK20" s="105">
        <f t="shared" si="66"/>
        <v>5.150244863692186</v>
      </c>
      <c r="AL20" s="105">
        <f t="shared" si="66"/>
        <v>5.459259555513717</v>
      </c>
      <c r="AM20" s="105">
        <f t="shared" si="66"/>
        <v>5.78681512884454</v>
      </c>
      <c r="AN20" s="105">
        <f t="shared" si="66"/>
        <v>6.134024036575213</v>
      </c>
      <c r="AO20" s="105">
        <f t="shared" si="66"/>
        <v>6.502065478769726</v>
      </c>
      <c r="AP20" s="105">
        <f t="shared" si="66"/>
        <v>6.89218940749591</v>
      </c>
      <c r="AQ20" s="105">
        <f t="shared" si="66"/>
        <v>7.305720771945665</v>
      </c>
      <c r="AR20" s="105">
        <f t="shared" si="66"/>
        <v>7.744064018262405</v>
      </c>
      <c r="AS20" s="105">
        <f aca="true" t="shared" si="67" ref="AS20:BX20">AR20*(1+$M$3)</f>
        <v>8.20870785935815</v>
      </c>
      <c r="AT20" s="105">
        <f t="shared" si="67"/>
        <v>8.701230330919639</v>
      </c>
      <c r="AU20" s="105">
        <f t="shared" si="67"/>
        <v>9.223304150774817</v>
      </c>
      <c r="AV20" s="105">
        <f t="shared" si="67"/>
        <v>9.776702399821307</v>
      </c>
      <c r="AW20" s="105">
        <f t="shared" si="67"/>
        <v>10.363304543810585</v>
      </c>
      <c r="AX20" s="105">
        <f t="shared" si="67"/>
        <v>10.985102816439221</v>
      </c>
      <c r="AY20" s="105">
        <f t="shared" si="67"/>
        <v>11.644208985425575</v>
      </c>
      <c r="AZ20" s="105">
        <f t="shared" si="67"/>
        <v>12.34286152455111</v>
      </c>
      <c r="BA20" s="105">
        <f t="shared" si="67"/>
        <v>13.083433216024176</v>
      </c>
      <c r="BB20" s="105">
        <f t="shared" si="67"/>
        <v>13.868439208985627</v>
      </c>
      <c r="BC20" s="105">
        <f t="shared" si="67"/>
        <v>14.700545561524766</v>
      </c>
      <c r="BD20" s="105">
        <f t="shared" si="67"/>
        <v>15.582578295216253</v>
      </c>
      <c r="BE20" s="105">
        <f t="shared" si="67"/>
        <v>16.51753299292923</v>
      </c>
      <c r="BF20" s="105">
        <f t="shared" si="67"/>
        <v>17.508584972504984</v>
      </c>
      <c r="BG20" s="105">
        <f t="shared" si="67"/>
        <v>18.559100070855283</v>
      </c>
      <c r="BH20" s="105">
        <f t="shared" si="67"/>
        <v>19.672646075106602</v>
      </c>
      <c r="BI20" s="105">
        <f t="shared" si="67"/>
        <v>20.853004839613</v>
      </c>
      <c r="BJ20" s="105">
        <f t="shared" si="67"/>
        <v>22.10418512998978</v>
      </c>
      <c r="BK20" s="105">
        <f t="shared" si="67"/>
        <v>23.430436237789166</v>
      </c>
      <c r="BL20" s="105">
        <f t="shared" si="67"/>
        <v>24.836262412056517</v>
      </c>
      <c r="BM20" s="105">
        <f t="shared" si="67"/>
        <v>26.326438156779908</v>
      </c>
      <c r="BN20" s="105">
        <f t="shared" si="67"/>
        <v>27.906024446186702</v>
      </c>
      <c r="BO20" s="105">
        <f t="shared" si="67"/>
        <v>29.580385912957905</v>
      </c>
      <c r="BP20" s="105">
        <f t="shared" si="67"/>
        <v>31.35520906773538</v>
      </c>
      <c r="BQ20" s="105">
        <f t="shared" si="67"/>
        <v>33.2365216117995</v>
      </c>
      <c r="BR20" s="105">
        <f t="shared" si="67"/>
        <v>35.23071290850748</v>
      </c>
      <c r="BS20" s="105">
        <f t="shared" si="67"/>
        <v>37.34455568301793</v>
      </c>
      <c r="BT20" s="105">
        <f t="shared" si="67"/>
        <v>39.585229023999005</v>
      </c>
      <c r="BU20" s="105">
        <f t="shared" si="67"/>
        <v>41.960342765438945</v>
      </c>
      <c r="BV20" s="105">
        <f t="shared" si="67"/>
        <v>44.47796333136528</v>
      </c>
      <c r="BW20" s="105">
        <f t="shared" si="67"/>
        <v>47.1466411312472</v>
      </c>
      <c r="BX20" s="105">
        <f t="shared" si="67"/>
        <v>49.97543959912203</v>
      </c>
      <c r="BY20" s="105">
        <f aca="true" t="shared" si="68" ref="BY20:DD20">BX20*(1+$M$3)</f>
        <v>52.973965975069355</v>
      </c>
      <c r="BZ20" s="105">
        <f t="shared" si="68"/>
        <v>56.15240393357352</v>
      </c>
      <c r="CA20" s="105">
        <f t="shared" si="68"/>
        <v>59.52154816958793</v>
      </c>
      <c r="CB20" s="105">
        <f t="shared" si="68"/>
        <v>63.09284105976321</v>
      </c>
      <c r="CC20" s="105">
        <f t="shared" si="68"/>
        <v>66.878411523349</v>
      </c>
      <c r="CD20" s="105">
        <f t="shared" si="68"/>
        <v>70.89111621474994</v>
      </c>
      <c r="CE20" s="105">
        <f t="shared" si="68"/>
        <v>75.14458318763494</v>
      </c>
      <c r="CF20" s="105">
        <f t="shared" si="68"/>
        <v>79.65325817889304</v>
      </c>
      <c r="CG20" s="105">
        <f t="shared" si="68"/>
        <v>84.43245366962663</v>
      </c>
      <c r="CH20" s="105">
        <f t="shared" si="68"/>
        <v>89.49840088980423</v>
      </c>
      <c r="CI20" s="105">
        <f t="shared" si="68"/>
        <v>94.86830494319248</v>
      </c>
      <c r="CJ20" s="105">
        <f t="shared" si="68"/>
        <v>100.56040323978404</v>
      </c>
      <c r="CK20" s="105">
        <f t="shared" si="68"/>
        <v>106.59402743417108</v>
      </c>
      <c r="CL20" s="105">
        <f t="shared" si="68"/>
        <v>112.98966908022135</v>
      </c>
      <c r="CM20" s="105">
        <f t="shared" si="68"/>
        <v>119.76904922503464</v>
      </c>
      <c r="CN20" s="105">
        <f t="shared" si="68"/>
        <v>126.95519217853672</v>
      </c>
      <c r="CO20" s="105">
        <f t="shared" si="68"/>
        <v>134.57250370924893</v>
      </c>
      <c r="CP20" s="105">
        <f t="shared" si="68"/>
        <v>142.6468539318039</v>
      </c>
      <c r="CQ20" s="105">
        <f t="shared" si="68"/>
        <v>151.20566516771214</v>
      </c>
      <c r="CR20" s="105">
        <f t="shared" si="68"/>
        <v>160.27800507777488</v>
      </c>
      <c r="CS20" s="105">
        <f t="shared" si="68"/>
        <v>169.89468538244137</v>
      </c>
      <c r="CT20" s="105">
        <f t="shared" si="68"/>
        <v>180.08836650538785</v>
      </c>
      <c r="CU20" s="105">
        <f t="shared" si="68"/>
        <v>190.89366849571113</v>
      </c>
      <c r="CV20" s="105">
        <f t="shared" si="68"/>
        <v>202.3472886054538</v>
      </c>
      <c r="CW20" s="105">
        <f t="shared" si="68"/>
        <v>214.48812592178103</v>
      </c>
      <c r="CX20" s="105">
        <f t="shared" si="68"/>
        <v>227.3574134770879</v>
      </c>
      <c r="CY20" s="105">
        <f t="shared" si="68"/>
        <v>240.9988582857132</v>
      </c>
      <c r="CZ20" s="105">
        <f t="shared" si="68"/>
        <v>255.458789782856</v>
      </c>
      <c r="DA20" s="105">
        <f t="shared" si="68"/>
        <v>270.7863171698274</v>
      </c>
      <c r="DB20" s="105">
        <f t="shared" si="68"/>
        <v>287.03349620001705</v>
      </c>
      <c r="DC20" s="105">
        <f t="shared" si="68"/>
        <v>304.2555059720181</v>
      </c>
      <c r="DD20" s="105">
        <f t="shared" si="68"/>
        <v>322.5108363303392</v>
      </c>
      <c r="DE20" s="105">
        <f aca="true" t="shared" si="69" ref="DE20:EJ20">DD20*(1+$M$3)</f>
        <v>341.8614865101596</v>
      </c>
      <c r="DF20" s="105">
        <f t="shared" si="69"/>
        <v>362.3731757007692</v>
      </c>
      <c r="DG20" s="105">
        <f t="shared" si="69"/>
        <v>384.11556624281536</v>
      </c>
      <c r="DH20" s="105">
        <f t="shared" si="69"/>
        <v>407.1625002173843</v>
      </c>
      <c r="DI20" s="105">
        <f t="shared" si="69"/>
        <v>431.5922502304274</v>
      </c>
      <c r="DJ20" s="105">
        <f t="shared" si="69"/>
        <v>457.4877852442531</v>
      </c>
      <c r="DK20" s="105">
        <f t="shared" si="69"/>
        <v>484.93705235890826</v>
      </c>
      <c r="DL20" s="105">
        <f t="shared" si="69"/>
        <v>514.0332755004428</v>
      </c>
      <c r="DM20" s="105">
        <f t="shared" si="69"/>
        <v>544.8752720304693</v>
      </c>
      <c r="DN20" s="105">
        <f t="shared" si="69"/>
        <v>577.5677883522975</v>
      </c>
      <c r="DO20" s="105">
        <f t="shared" si="69"/>
        <v>612.2218556534353</v>
      </c>
      <c r="DP20" s="105">
        <f t="shared" si="69"/>
        <v>648.9551669926415</v>
      </c>
      <c r="DQ20" s="105">
        <f t="shared" si="69"/>
        <v>687.8924770122</v>
      </c>
      <c r="DR20" s="105">
        <f t="shared" si="69"/>
        <v>729.166025632932</v>
      </c>
      <c r="DS20" s="105">
        <f t="shared" si="69"/>
        <v>772.915987170908</v>
      </c>
      <c r="DT20" s="105">
        <f t="shared" si="69"/>
        <v>819.2909464011625</v>
      </c>
      <c r="DU20" s="105">
        <f t="shared" si="69"/>
        <v>868.4484031852323</v>
      </c>
      <c r="DV20" s="105">
        <f t="shared" si="69"/>
        <v>920.5553073763464</v>
      </c>
      <c r="DW20" s="105">
        <f t="shared" si="69"/>
        <v>975.7886258189272</v>
      </c>
      <c r="DX20" s="105">
        <f t="shared" si="69"/>
        <v>1034.335943368063</v>
      </c>
      <c r="DY20" s="105">
        <f t="shared" si="69"/>
        <v>1096.396099970147</v>
      </c>
      <c r="DZ20" s="105">
        <f t="shared" si="69"/>
        <v>1162.1798659683557</v>
      </c>
      <c r="EA20" s="105">
        <f t="shared" si="69"/>
        <v>1231.9106579264571</v>
      </c>
      <c r="EB20" s="105">
        <f t="shared" si="69"/>
        <v>1305.8252974020447</v>
      </c>
      <c r="EC20" s="105">
        <f t="shared" si="69"/>
        <v>1384.1748152461676</v>
      </c>
      <c r="ED20" s="105">
        <f t="shared" si="69"/>
        <v>1467.2253041609376</v>
      </c>
      <c r="EE20" s="105">
        <f t="shared" si="69"/>
        <v>1555.258822410594</v>
      </c>
      <c r="EF20" s="105">
        <f t="shared" si="69"/>
        <v>1648.5743517552296</v>
      </c>
      <c r="EG20" s="105">
        <f t="shared" si="69"/>
        <v>1747.4888128605435</v>
      </c>
      <c r="EH20" s="105">
        <f t="shared" si="69"/>
        <v>1852.338141632176</v>
      </c>
      <c r="EI20" s="105">
        <f t="shared" si="69"/>
        <v>1963.4784301301067</v>
      </c>
      <c r="EJ20" s="105">
        <f t="shared" si="69"/>
        <v>2081.2871359379133</v>
      </c>
      <c r="EK20" s="105">
        <f aca="true" t="shared" si="70" ref="EK20:FB20">EJ20*(1+$M$3)</f>
        <v>2206.1643640941884</v>
      </c>
      <c r="EL20" s="105">
        <f t="shared" si="70"/>
        <v>2338.53422593984</v>
      </c>
      <c r="EM20" s="105">
        <f t="shared" si="70"/>
        <v>2478.84627949623</v>
      </c>
      <c r="EN20" s="105">
        <f t="shared" si="70"/>
        <v>2627.577056266004</v>
      </c>
      <c r="EO20" s="105">
        <f t="shared" si="70"/>
        <v>2785.2316796419645</v>
      </c>
      <c r="EP20" s="105">
        <f t="shared" si="70"/>
        <v>2952.3455804204827</v>
      </c>
      <c r="EQ20" s="105">
        <f t="shared" si="70"/>
        <v>3129.486315245712</v>
      </c>
      <c r="ER20" s="105">
        <f t="shared" si="70"/>
        <v>3317.255494160455</v>
      </c>
      <c r="ES20" s="105">
        <f t="shared" si="70"/>
        <v>3516.290823810082</v>
      </c>
      <c r="ET20" s="105">
        <f t="shared" si="70"/>
        <v>3727.2682732386875</v>
      </c>
      <c r="EU20" s="105">
        <f t="shared" si="70"/>
        <v>3950.904369633009</v>
      </c>
      <c r="EV20" s="105">
        <f t="shared" si="70"/>
        <v>4187.95863181099</v>
      </c>
      <c r="EW20" s="105">
        <f t="shared" si="70"/>
        <v>4439.236149719649</v>
      </c>
      <c r="EX20" s="105">
        <f t="shared" si="70"/>
        <v>4705.590318702828</v>
      </c>
      <c r="EY20" s="105">
        <f t="shared" si="70"/>
        <v>4987.925737824998</v>
      </c>
      <c r="EZ20" s="105">
        <f t="shared" si="70"/>
        <v>5287.201282094497</v>
      </c>
      <c r="FA20" s="105">
        <f t="shared" si="70"/>
        <v>5604.433359020168</v>
      </c>
      <c r="FB20" s="105">
        <f t="shared" si="70"/>
        <v>5940.699360561378</v>
      </c>
    </row>
    <row r="21" spans="1:158" ht="15">
      <c r="A21" s="110">
        <f>'Page 4'!A27</f>
        <v>16</v>
      </c>
      <c r="B21" s="110" t="str">
        <f>'Page 4'!B27</f>
        <v>Progress Energy</v>
      </c>
      <c r="C21" s="111">
        <f>'Page 4'!C27</f>
        <v>2.52</v>
      </c>
      <c r="D21" s="111">
        <f>'Page 4'!D27</f>
        <v>2.58</v>
      </c>
      <c r="E21" s="104">
        <f t="shared" si="52"/>
        <v>0.007874339956668752</v>
      </c>
      <c r="F21" s="104"/>
      <c r="G21" s="104">
        <f t="shared" si="45"/>
        <v>0.1162021265601498</v>
      </c>
      <c r="H21" s="105">
        <f>'Page 4'!F27</f>
        <v>-39.13</v>
      </c>
      <c r="I21" s="105">
        <f t="shared" si="53"/>
        <v>2.52</v>
      </c>
      <c r="J21" s="105">
        <f t="shared" si="65"/>
        <v>2.54</v>
      </c>
      <c r="K21" s="105">
        <f t="shared" si="65"/>
        <v>2.56</v>
      </c>
      <c r="L21" s="105">
        <f t="shared" si="54"/>
        <v>2.58</v>
      </c>
      <c r="M21" s="105">
        <f aca="true" t="shared" si="71" ref="M21:AR21">L21*(1+$M$3)</f>
        <v>2.7348000000000003</v>
      </c>
      <c r="N21" s="105">
        <f t="shared" si="71"/>
        <v>2.8988880000000004</v>
      </c>
      <c r="O21" s="105">
        <f t="shared" si="71"/>
        <v>3.0728212800000003</v>
      </c>
      <c r="P21" s="105">
        <f t="shared" si="71"/>
        <v>3.2571905568000004</v>
      </c>
      <c r="Q21" s="105">
        <f t="shared" si="71"/>
        <v>3.4526219902080006</v>
      </c>
      <c r="R21" s="105">
        <f t="shared" si="71"/>
        <v>3.6597793096204807</v>
      </c>
      <c r="S21" s="105">
        <f t="shared" si="71"/>
        <v>3.87936606819771</v>
      </c>
      <c r="T21" s="105">
        <f t="shared" si="71"/>
        <v>4.112128032289573</v>
      </c>
      <c r="U21" s="105">
        <f t="shared" si="71"/>
        <v>4.358855714226948</v>
      </c>
      <c r="V21" s="105">
        <f t="shared" si="71"/>
        <v>4.620387057080565</v>
      </c>
      <c r="W21" s="105">
        <f t="shared" si="71"/>
        <v>4.8976102805054</v>
      </c>
      <c r="X21" s="105">
        <f t="shared" si="71"/>
        <v>5.191466897335724</v>
      </c>
      <c r="Y21" s="105">
        <f t="shared" si="71"/>
        <v>5.502954911175868</v>
      </c>
      <c r="Z21" s="105">
        <f t="shared" si="71"/>
        <v>5.833132205846421</v>
      </c>
      <c r="AA21" s="105">
        <f t="shared" si="71"/>
        <v>6.183120138197206</v>
      </c>
      <c r="AB21" s="105">
        <f t="shared" si="71"/>
        <v>6.554107346489039</v>
      </c>
      <c r="AC21" s="105">
        <f t="shared" si="71"/>
        <v>6.947353787278382</v>
      </c>
      <c r="AD21" s="105">
        <f t="shared" si="71"/>
        <v>7.364195014515085</v>
      </c>
      <c r="AE21" s="105">
        <f t="shared" si="71"/>
        <v>7.80604671538599</v>
      </c>
      <c r="AF21" s="105">
        <f t="shared" si="71"/>
        <v>8.274409518309149</v>
      </c>
      <c r="AG21" s="105">
        <f t="shared" si="71"/>
        <v>8.770874089407698</v>
      </c>
      <c r="AH21" s="105">
        <f t="shared" si="71"/>
        <v>9.297126534772161</v>
      </c>
      <c r="AI21" s="105">
        <f t="shared" si="71"/>
        <v>9.854954126858491</v>
      </c>
      <c r="AJ21" s="105">
        <f t="shared" si="71"/>
        <v>10.446251374470002</v>
      </c>
      <c r="AK21" s="105">
        <f t="shared" si="71"/>
        <v>11.073026456938203</v>
      </c>
      <c r="AL21" s="105">
        <f t="shared" si="71"/>
        <v>11.737408044354495</v>
      </c>
      <c r="AM21" s="105">
        <f t="shared" si="71"/>
        <v>12.441652527015766</v>
      </c>
      <c r="AN21" s="105">
        <f t="shared" si="71"/>
        <v>13.188151678636713</v>
      </c>
      <c r="AO21" s="105">
        <f t="shared" si="71"/>
        <v>13.979440779354915</v>
      </c>
      <c r="AP21" s="105">
        <f t="shared" si="71"/>
        <v>14.818207226116211</v>
      </c>
      <c r="AQ21" s="105">
        <f t="shared" si="71"/>
        <v>15.707299659683185</v>
      </c>
      <c r="AR21" s="105">
        <f t="shared" si="71"/>
        <v>16.649737639264178</v>
      </c>
      <c r="AS21" s="105">
        <f aca="true" t="shared" si="72" ref="AS21:BX21">AR21*(1+$M$3)</f>
        <v>17.648721897620028</v>
      </c>
      <c r="AT21" s="105">
        <f t="shared" si="72"/>
        <v>18.70764521147723</v>
      </c>
      <c r="AU21" s="105">
        <f t="shared" si="72"/>
        <v>19.830103924165865</v>
      </c>
      <c r="AV21" s="105">
        <f t="shared" si="72"/>
        <v>21.01991015961582</v>
      </c>
      <c r="AW21" s="105">
        <f t="shared" si="72"/>
        <v>22.28110476919277</v>
      </c>
      <c r="AX21" s="105">
        <f t="shared" si="72"/>
        <v>23.617971055344338</v>
      </c>
      <c r="AY21" s="105">
        <f t="shared" si="72"/>
        <v>25.035049318665</v>
      </c>
      <c r="AZ21" s="105">
        <f t="shared" si="72"/>
        <v>26.5371522777849</v>
      </c>
      <c r="BA21" s="105">
        <f t="shared" si="72"/>
        <v>28.129381414452</v>
      </c>
      <c r="BB21" s="105">
        <f t="shared" si="72"/>
        <v>29.81714429931912</v>
      </c>
      <c r="BC21" s="105">
        <f t="shared" si="72"/>
        <v>31.60617295727827</v>
      </c>
      <c r="BD21" s="105">
        <f t="shared" si="72"/>
        <v>33.50254333471497</v>
      </c>
      <c r="BE21" s="105">
        <f t="shared" si="72"/>
        <v>35.51269593479787</v>
      </c>
      <c r="BF21" s="105">
        <f t="shared" si="72"/>
        <v>37.64345769088574</v>
      </c>
      <c r="BG21" s="105">
        <f t="shared" si="72"/>
        <v>39.902065152338885</v>
      </c>
      <c r="BH21" s="105">
        <f t="shared" si="72"/>
        <v>42.29618906147922</v>
      </c>
      <c r="BI21" s="105">
        <f t="shared" si="72"/>
        <v>44.83396040516797</v>
      </c>
      <c r="BJ21" s="105">
        <f t="shared" si="72"/>
        <v>47.52399802947805</v>
      </c>
      <c r="BK21" s="105">
        <f t="shared" si="72"/>
        <v>50.375437911246735</v>
      </c>
      <c r="BL21" s="105">
        <f t="shared" si="72"/>
        <v>53.397964185921545</v>
      </c>
      <c r="BM21" s="105">
        <f t="shared" si="72"/>
        <v>56.60184203707684</v>
      </c>
      <c r="BN21" s="105">
        <f t="shared" si="72"/>
        <v>59.99795255930145</v>
      </c>
      <c r="BO21" s="105">
        <f t="shared" si="72"/>
        <v>63.59782971285954</v>
      </c>
      <c r="BP21" s="105">
        <f t="shared" si="72"/>
        <v>67.41369949563112</v>
      </c>
      <c r="BQ21" s="105">
        <f t="shared" si="72"/>
        <v>71.45852146536899</v>
      </c>
      <c r="BR21" s="105">
        <f t="shared" si="72"/>
        <v>75.74603275329113</v>
      </c>
      <c r="BS21" s="105">
        <f t="shared" si="72"/>
        <v>80.2907947184886</v>
      </c>
      <c r="BT21" s="105">
        <f t="shared" si="72"/>
        <v>85.10824240159792</v>
      </c>
      <c r="BU21" s="105">
        <f t="shared" si="72"/>
        <v>90.2147369456938</v>
      </c>
      <c r="BV21" s="105">
        <f t="shared" si="72"/>
        <v>95.62762116243543</v>
      </c>
      <c r="BW21" s="105">
        <f t="shared" si="72"/>
        <v>101.36527843218157</v>
      </c>
      <c r="BX21" s="105">
        <f t="shared" si="72"/>
        <v>107.44719513811246</v>
      </c>
      <c r="BY21" s="105">
        <f aca="true" t="shared" si="73" ref="BY21:DD21">BX21*(1+$M$3)</f>
        <v>113.89402684639921</v>
      </c>
      <c r="BZ21" s="105">
        <f t="shared" si="73"/>
        <v>120.72766845718317</v>
      </c>
      <c r="CA21" s="105">
        <f t="shared" si="73"/>
        <v>127.97132856461417</v>
      </c>
      <c r="CB21" s="105">
        <f t="shared" si="73"/>
        <v>135.64960827849103</v>
      </c>
      <c r="CC21" s="105">
        <f t="shared" si="73"/>
        <v>143.7885847752005</v>
      </c>
      <c r="CD21" s="105">
        <f t="shared" si="73"/>
        <v>152.41589986171252</v>
      </c>
      <c r="CE21" s="105">
        <f t="shared" si="73"/>
        <v>161.56085385341527</v>
      </c>
      <c r="CF21" s="105">
        <f t="shared" si="73"/>
        <v>171.2545050846202</v>
      </c>
      <c r="CG21" s="105">
        <f t="shared" si="73"/>
        <v>181.52977538969742</v>
      </c>
      <c r="CH21" s="105">
        <f t="shared" si="73"/>
        <v>192.42156191307927</v>
      </c>
      <c r="CI21" s="105">
        <f t="shared" si="73"/>
        <v>203.96685562786405</v>
      </c>
      <c r="CJ21" s="105">
        <f t="shared" si="73"/>
        <v>216.2048669655359</v>
      </c>
      <c r="CK21" s="105">
        <f t="shared" si="73"/>
        <v>229.17715898346808</v>
      </c>
      <c r="CL21" s="105">
        <f t="shared" si="73"/>
        <v>242.92778852247616</v>
      </c>
      <c r="CM21" s="105">
        <f t="shared" si="73"/>
        <v>257.5034558338248</v>
      </c>
      <c r="CN21" s="105">
        <f t="shared" si="73"/>
        <v>272.95366318385425</v>
      </c>
      <c r="CO21" s="105">
        <f t="shared" si="73"/>
        <v>289.3308829748855</v>
      </c>
      <c r="CP21" s="105">
        <f t="shared" si="73"/>
        <v>306.6907359533787</v>
      </c>
      <c r="CQ21" s="105">
        <f t="shared" si="73"/>
        <v>325.0921801105814</v>
      </c>
      <c r="CR21" s="105">
        <f t="shared" si="73"/>
        <v>344.5977109172163</v>
      </c>
      <c r="CS21" s="105">
        <f t="shared" si="73"/>
        <v>365.2735735722493</v>
      </c>
      <c r="CT21" s="105">
        <f t="shared" si="73"/>
        <v>387.18998798658424</v>
      </c>
      <c r="CU21" s="105">
        <f t="shared" si="73"/>
        <v>410.42138726577934</v>
      </c>
      <c r="CV21" s="105">
        <f t="shared" si="73"/>
        <v>435.0466705017261</v>
      </c>
      <c r="CW21" s="105">
        <f t="shared" si="73"/>
        <v>461.1494707318297</v>
      </c>
      <c r="CX21" s="105">
        <f t="shared" si="73"/>
        <v>488.8184389757395</v>
      </c>
      <c r="CY21" s="105">
        <f t="shared" si="73"/>
        <v>518.1475453142839</v>
      </c>
      <c r="CZ21" s="105">
        <f t="shared" si="73"/>
        <v>549.236398033141</v>
      </c>
      <c r="DA21" s="105">
        <f t="shared" si="73"/>
        <v>582.1905819151294</v>
      </c>
      <c r="DB21" s="105">
        <f t="shared" si="73"/>
        <v>617.1220168300372</v>
      </c>
      <c r="DC21" s="105">
        <f t="shared" si="73"/>
        <v>654.1493378398394</v>
      </c>
      <c r="DD21" s="105">
        <f t="shared" si="73"/>
        <v>693.3982981102298</v>
      </c>
      <c r="DE21" s="105">
        <f aca="true" t="shared" si="74" ref="DE21:EJ21">DD21*(1+$M$3)</f>
        <v>735.0021959968436</v>
      </c>
      <c r="DF21" s="105">
        <f t="shared" si="74"/>
        <v>779.1023277566543</v>
      </c>
      <c r="DG21" s="105">
        <f t="shared" si="74"/>
        <v>825.8484674220535</v>
      </c>
      <c r="DH21" s="105">
        <f t="shared" si="74"/>
        <v>875.3993754673768</v>
      </c>
      <c r="DI21" s="105">
        <f t="shared" si="74"/>
        <v>927.9233379954194</v>
      </c>
      <c r="DJ21" s="105">
        <f t="shared" si="74"/>
        <v>983.5987382751446</v>
      </c>
      <c r="DK21" s="105">
        <f t="shared" si="74"/>
        <v>1042.6146625716533</v>
      </c>
      <c r="DL21" s="105">
        <f t="shared" si="74"/>
        <v>1105.1715423259525</v>
      </c>
      <c r="DM21" s="105">
        <f t="shared" si="74"/>
        <v>1171.4818348655097</v>
      </c>
      <c r="DN21" s="105">
        <f t="shared" si="74"/>
        <v>1241.7707449574402</v>
      </c>
      <c r="DO21" s="105">
        <f t="shared" si="74"/>
        <v>1316.2769896548866</v>
      </c>
      <c r="DP21" s="105">
        <f t="shared" si="74"/>
        <v>1395.2536090341798</v>
      </c>
      <c r="DQ21" s="105">
        <f t="shared" si="74"/>
        <v>1478.9688255762308</v>
      </c>
      <c r="DR21" s="105">
        <f t="shared" si="74"/>
        <v>1567.7069551108048</v>
      </c>
      <c r="DS21" s="105">
        <f t="shared" si="74"/>
        <v>1661.769372417453</v>
      </c>
      <c r="DT21" s="105">
        <f t="shared" si="74"/>
        <v>1761.4755347625003</v>
      </c>
      <c r="DU21" s="105">
        <f t="shared" si="74"/>
        <v>1867.1640668482503</v>
      </c>
      <c r="DV21" s="105">
        <f t="shared" si="74"/>
        <v>1979.1939108591455</v>
      </c>
      <c r="DW21" s="105">
        <f t="shared" si="74"/>
        <v>2097.9455455106945</v>
      </c>
      <c r="DX21" s="105">
        <f t="shared" si="74"/>
        <v>2223.8222782413363</v>
      </c>
      <c r="DY21" s="105">
        <f t="shared" si="74"/>
        <v>2357.2516149358166</v>
      </c>
      <c r="DZ21" s="105">
        <f t="shared" si="74"/>
        <v>2498.6867118319656</v>
      </c>
      <c r="EA21" s="105">
        <f t="shared" si="74"/>
        <v>2648.6079145418835</v>
      </c>
      <c r="EB21" s="105">
        <f t="shared" si="74"/>
        <v>2807.5243894143964</v>
      </c>
      <c r="EC21" s="105">
        <f t="shared" si="74"/>
        <v>2975.9758527792605</v>
      </c>
      <c r="ED21" s="105">
        <f t="shared" si="74"/>
        <v>3154.5344039460165</v>
      </c>
      <c r="EE21" s="105">
        <f t="shared" si="74"/>
        <v>3343.8064681827777</v>
      </c>
      <c r="EF21" s="105">
        <f t="shared" si="74"/>
        <v>3544.4348562737446</v>
      </c>
      <c r="EG21" s="105">
        <f t="shared" si="74"/>
        <v>3757.1009476501695</v>
      </c>
      <c r="EH21" s="105">
        <f t="shared" si="74"/>
        <v>3982.5270045091797</v>
      </c>
      <c r="EI21" s="105">
        <f t="shared" si="74"/>
        <v>4221.478624779731</v>
      </c>
      <c r="EJ21" s="105">
        <f t="shared" si="74"/>
        <v>4474.767342266515</v>
      </c>
      <c r="EK21" s="105">
        <f aca="true" t="shared" si="75" ref="EK21:FB21">EJ21*(1+$M$3)</f>
        <v>4743.253382802506</v>
      </c>
      <c r="EL21" s="105">
        <f t="shared" si="75"/>
        <v>5027.848585770656</v>
      </c>
      <c r="EM21" s="105">
        <f t="shared" si="75"/>
        <v>5329.5195009168965</v>
      </c>
      <c r="EN21" s="105">
        <f t="shared" si="75"/>
        <v>5649.290670971911</v>
      </c>
      <c r="EO21" s="105">
        <f t="shared" si="75"/>
        <v>5988.248111230226</v>
      </c>
      <c r="EP21" s="105">
        <f t="shared" si="75"/>
        <v>6347.54299790404</v>
      </c>
      <c r="EQ21" s="105">
        <f t="shared" si="75"/>
        <v>6728.395577778283</v>
      </c>
      <c r="ER21" s="105">
        <f t="shared" si="75"/>
        <v>7132.099312444981</v>
      </c>
      <c r="ES21" s="105">
        <f t="shared" si="75"/>
        <v>7560.02527119168</v>
      </c>
      <c r="ET21" s="105">
        <f t="shared" si="75"/>
        <v>8013.626787463181</v>
      </c>
      <c r="EU21" s="105">
        <f t="shared" si="75"/>
        <v>8494.444394710972</v>
      </c>
      <c r="EV21" s="105">
        <f t="shared" si="75"/>
        <v>9004.111058393632</v>
      </c>
      <c r="EW21" s="105">
        <f t="shared" si="75"/>
        <v>9544.35772189725</v>
      </c>
      <c r="EX21" s="105">
        <f t="shared" si="75"/>
        <v>10117.019185211086</v>
      </c>
      <c r="EY21" s="105">
        <f t="shared" si="75"/>
        <v>10724.040336323751</v>
      </c>
      <c r="EZ21" s="105">
        <f t="shared" si="75"/>
        <v>11367.482756503177</v>
      </c>
      <c r="FA21" s="105">
        <f t="shared" si="75"/>
        <v>12049.531721893369</v>
      </c>
      <c r="FB21" s="105">
        <f t="shared" si="75"/>
        <v>12772.503625206971</v>
      </c>
    </row>
    <row r="22" spans="1:158" ht="15">
      <c r="A22" s="110">
        <f>'Page 4'!A28</f>
        <v>17</v>
      </c>
      <c r="B22" s="110" t="str">
        <f>'Page 4'!B28</f>
        <v>SCANA Corp.</v>
      </c>
      <c r="C22" s="111">
        <f>'Page 4'!C28</f>
        <v>1.92</v>
      </c>
      <c r="D22" s="111">
        <f>'Page 4'!D28</f>
        <v>2.05</v>
      </c>
      <c r="E22" s="104">
        <f t="shared" si="52"/>
        <v>0.022078401228711186</v>
      </c>
      <c r="F22" s="104"/>
      <c r="G22" s="104">
        <f t="shared" si="45"/>
        <v>0.10755992581923601</v>
      </c>
      <c r="H22" s="105">
        <f>'Page 4'!F28</f>
        <v>-36.48666666666666</v>
      </c>
      <c r="I22" s="105">
        <f t="shared" si="53"/>
        <v>1.92</v>
      </c>
      <c r="J22" s="105">
        <f t="shared" si="65"/>
        <v>1.9633333333333332</v>
      </c>
      <c r="K22" s="105">
        <f t="shared" si="65"/>
        <v>2.0066666666666664</v>
      </c>
      <c r="L22" s="105">
        <f t="shared" si="54"/>
        <v>2.05</v>
      </c>
      <c r="M22" s="105">
        <f aca="true" t="shared" si="76" ref="M22:AR22">L22*(1+$M$3)</f>
        <v>2.173</v>
      </c>
      <c r="N22" s="105">
        <f t="shared" si="76"/>
        <v>2.30338</v>
      </c>
      <c r="O22" s="105">
        <f t="shared" si="76"/>
        <v>2.4415828000000004</v>
      </c>
      <c r="P22" s="105">
        <f t="shared" si="76"/>
        <v>2.5880777680000007</v>
      </c>
      <c r="Q22" s="105">
        <f t="shared" si="76"/>
        <v>2.7433624340800007</v>
      </c>
      <c r="R22" s="105">
        <f t="shared" si="76"/>
        <v>2.907964180124801</v>
      </c>
      <c r="S22" s="105">
        <f t="shared" si="76"/>
        <v>3.082442030932289</v>
      </c>
      <c r="T22" s="105">
        <f t="shared" si="76"/>
        <v>3.2673885527882267</v>
      </c>
      <c r="U22" s="105">
        <f t="shared" si="76"/>
        <v>3.4634318659555205</v>
      </c>
      <c r="V22" s="105">
        <f t="shared" si="76"/>
        <v>3.671237777912852</v>
      </c>
      <c r="W22" s="105">
        <f t="shared" si="76"/>
        <v>3.8915120445876235</v>
      </c>
      <c r="X22" s="105">
        <f t="shared" si="76"/>
        <v>4.125002767262881</v>
      </c>
      <c r="Y22" s="105">
        <f t="shared" si="76"/>
        <v>4.372502933298654</v>
      </c>
      <c r="Z22" s="105">
        <f t="shared" si="76"/>
        <v>4.634853109296574</v>
      </c>
      <c r="AA22" s="105">
        <f t="shared" si="76"/>
        <v>4.912944295854369</v>
      </c>
      <c r="AB22" s="105">
        <f t="shared" si="76"/>
        <v>5.207720953605631</v>
      </c>
      <c r="AC22" s="105">
        <f t="shared" si="76"/>
        <v>5.520184210821969</v>
      </c>
      <c r="AD22" s="105">
        <f t="shared" si="76"/>
        <v>5.851395263471288</v>
      </c>
      <c r="AE22" s="105">
        <f t="shared" si="76"/>
        <v>6.202478979279565</v>
      </c>
      <c r="AF22" s="105">
        <f t="shared" si="76"/>
        <v>6.574627718036339</v>
      </c>
      <c r="AG22" s="105">
        <f t="shared" si="76"/>
        <v>6.96910538111852</v>
      </c>
      <c r="AH22" s="105">
        <f t="shared" si="76"/>
        <v>7.387251703985632</v>
      </c>
      <c r="AI22" s="105">
        <f t="shared" si="76"/>
        <v>7.83048680622477</v>
      </c>
      <c r="AJ22" s="105">
        <f t="shared" si="76"/>
        <v>8.300316014598257</v>
      </c>
      <c r="AK22" s="105">
        <f t="shared" si="76"/>
        <v>8.798334975474154</v>
      </c>
      <c r="AL22" s="105">
        <f t="shared" si="76"/>
        <v>9.326235074002604</v>
      </c>
      <c r="AM22" s="105">
        <f t="shared" si="76"/>
        <v>9.885809178442761</v>
      </c>
      <c r="AN22" s="105">
        <f t="shared" si="76"/>
        <v>10.478957729149327</v>
      </c>
      <c r="AO22" s="105">
        <f t="shared" si="76"/>
        <v>11.107695192898287</v>
      </c>
      <c r="AP22" s="105">
        <f t="shared" si="76"/>
        <v>11.774156904472186</v>
      </c>
      <c r="AQ22" s="105">
        <f t="shared" si="76"/>
        <v>12.480606318740518</v>
      </c>
      <c r="AR22" s="105">
        <f t="shared" si="76"/>
        <v>13.22944269786495</v>
      </c>
      <c r="AS22" s="105">
        <f aca="true" t="shared" si="77" ref="AS22:BX22">AR22*(1+$M$3)</f>
        <v>14.023209259736849</v>
      </c>
      <c r="AT22" s="105">
        <f t="shared" si="77"/>
        <v>14.86460181532106</v>
      </c>
      <c r="AU22" s="105">
        <f t="shared" si="77"/>
        <v>15.756477924240325</v>
      </c>
      <c r="AV22" s="105">
        <f t="shared" si="77"/>
        <v>16.701866599694746</v>
      </c>
      <c r="AW22" s="105">
        <f t="shared" si="77"/>
        <v>17.703978595676432</v>
      </c>
      <c r="AX22" s="105">
        <f t="shared" si="77"/>
        <v>18.76621731141702</v>
      </c>
      <c r="AY22" s="105">
        <f t="shared" si="77"/>
        <v>19.89219035010204</v>
      </c>
      <c r="AZ22" s="105">
        <f t="shared" si="77"/>
        <v>21.085721771108165</v>
      </c>
      <c r="BA22" s="105">
        <f t="shared" si="77"/>
        <v>22.350865077374657</v>
      </c>
      <c r="BB22" s="105">
        <f t="shared" si="77"/>
        <v>23.691916982017137</v>
      </c>
      <c r="BC22" s="105">
        <f t="shared" si="77"/>
        <v>25.113432000938165</v>
      </c>
      <c r="BD22" s="105">
        <f t="shared" si="77"/>
        <v>26.620237920994455</v>
      </c>
      <c r="BE22" s="105">
        <f t="shared" si="77"/>
        <v>28.217452196254126</v>
      </c>
      <c r="BF22" s="105">
        <f t="shared" si="77"/>
        <v>29.910499328029374</v>
      </c>
      <c r="BG22" s="105">
        <f t="shared" si="77"/>
        <v>31.705129287711138</v>
      </c>
      <c r="BH22" s="105">
        <f t="shared" si="77"/>
        <v>33.60743704497381</v>
      </c>
      <c r="BI22" s="105">
        <f t="shared" si="77"/>
        <v>35.623883267672234</v>
      </c>
      <c r="BJ22" s="105">
        <f t="shared" si="77"/>
        <v>37.76131626373257</v>
      </c>
      <c r="BK22" s="105">
        <f t="shared" si="77"/>
        <v>40.02699523955652</v>
      </c>
      <c r="BL22" s="105">
        <f t="shared" si="77"/>
        <v>42.428614953929916</v>
      </c>
      <c r="BM22" s="105">
        <f t="shared" si="77"/>
        <v>44.974331851165715</v>
      </c>
      <c r="BN22" s="105">
        <f t="shared" si="77"/>
        <v>47.67279176223566</v>
      </c>
      <c r="BO22" s="105">
        <f t="shared" si="77"/>
        <v>50.5331592679698</v>
      </c>
      <c r="BP22" s="105">
        <f t="shared" si="77"/>
        <v>53.56514882404799</v>
      </c>
      <c r="BQ22" s="105">
        <f t="shared" si="77"/>
        <v>56.77905775349087</v>
      </c>
      <c r="BR22" s="105">
        <f t="shared" si="77"/>
        <v>60.18580121870032</v>
      </c>
      <c r="BS22" s="105">
        <f t="shared" si="77"/>
        <v>63.796949291822344</v>
      </c>
      <c r="BT22" s="105">
        <f t="shared" si="77"/>
        <v>67.62476624933169</v>
      </c>
      <c r="BU22" s="105">
        <f t="shared" si="77"/>
        <v>71.68225222429159</v>
      </c>
      <c r="BV22" s="105">
        <f t="shared" si="77"/>
        <v>75.98318735774909</v>
      </c>
      <c r="BW22" s="105">
        <f t="shared" si="77"/>
        <v>80.54217859921404</v>
      </c>
      <c r="BX22" s="105">
        <f t="shared" si="77"/>
        <v>85.37470931516688</v>
      </c>
      <c r="BY22" s="105">
        <f aca="true" t="shared" si="78" ref="BY22:DD22">BX22*(1+$M$3)</f>
        <v>90.4971918740769</v>
      </c>
      <c r="BZ22" s="105">
        <f t="shared" si="78"/>
        <v>95.92702338652153</v>
      </c>
      <c r="CA22" s="105">
        <f t="shared" si="78"/>
        <v>101.68264478971282</v>
      </c>
      <c r="CB22" s="105">
        <f t="shared" si="78"/>
        <v>107.7836034770956</v>
      </c>
      <c r="CC22" s="105">
        <f t="shared" si="78"/>
        <v>114.25061968572133</v>
      </c>
      <c r="CD22" s="105">
        <f t="shared" si="78"/>
        <v>121.10565686686462</v>
      </c>
      <c r="CE22" s="105">
        <f t="shared" si="78"/>
        <v>128.3719962788765</v>
      </c>
      <c r="CF22" s="105">
        <f t="shared" si="78"/>
        <v>136.0743160556091</v>
      </c>
      <c r="CG22" s="105">
        <f t="shared" si="78"/>
        <v>144.23877501894566</v>
      </c>
      <c r="CH22" s="105">
        <f t="shared" si="78"/>
        <v>152.8931015200824</v>
      </c>
      <c r="CI22" s="105">
        <f t="shared" si="78"/>
        <v>162.06668761128736</v>
      </c>
      <c r="CJ22" s="105">
        <f t="shared" si="78"/>
        <v>171.7906888679646</v>
      </c>
      <c r="CK22" s="105">
        <f t="shared" si="78"/>
        <v>182.09813020004248</v>
      </c>
      <c r="CL22" s="105">
        <f t="shared" si="78"/>
        <v>193.02401801204505</v>
      </c>
      <c r="CM22" s="105">
        <f t="shared" si="78"/>
        <v>204.60545909276777</v>
      </c>
      <c r="CN22" s="105">
        <f t="shared" si="78"/>
        <v>216.88178663833386</v>
      </c>
      <c r="CO22" s="105">
        <f t="shared" si="78"/>
        <v>229.8946938366339</v>
      </c>
      <c r="CP22" s="105">
        <f t="shared" si="78"/>
        <v>243.68837546683196</v>
      </c>
      <c r="CQ22" s="105">
        <f t="shared" si="78"/>
        <v>258.3096779948419</v>
      </c>
      <c r="CR22" s="105">
        <f t="shared" si="78"/>
        <v>273.8082586745324</v>
      </c>
      <c r="CS22" s="105">
        <f t="shared" si="78"/>
        <v>290.2367541950044</v>
      </c>
      <c r="CT22" s="105">
        <f t="shared" si="78"/>
        <v>307.65095944670463</v>
      </c>
      <c r="CU22" s="105">
        <f t="shared" si="78"/>
        <v>326.11001701350693</v>
      </c>
      <c r="CV22" s="105">
        <f t="shared" si="78"/>
        <v>345.67661803431736</v>
      </c>
      <c r="CW22" s="105">
        <f t="shared" si="78"/>
        <v>366.41721511637644</v>
      </c>
      <c r="CX22" s="105">
        <f t="shared" si="78"/>
        <v>388.40224802335905</v>
      </c>
      <c r="CY22" s="105">
        <f t="shared" si="78"/>
        <v>411.70638290476063</v>
      </c>
      <c r="CZ22" s="105">
        <f t="shared" si="78"/>
        <v>436.4087658790463</v>
      </c>
      <c r="DA22" s="105">
        <f t="shared" si="78"/>
        <v>462.5932918317891</v>
      </c>
      <c r="DB22" s="105">
        <f t="shared" si="78"/>
        <v>490.34888934169646</v>
      </c>
      <c r="DC22" s="105">
        <f t="shared" si="78"/>
        <v>519.7698227021983</v>
      </c>
      <c r="DD22" s="105">
        <f t="shared" si="78"/>
        <v>550.9560120643303</v>
      </c>
      <c r="DE22" s="105">
        <f aca="true" t="shared" si="79" ref="DE22:EJ22">DD22*(1+$M$3)</f>
        <v>584.01337278819</v>
      </c>
      <c r="DF22" s="105">
        <f t="shared" si="79"/>
        <v>619.0541751554815</v>
      </c>
      <c r="DG22" s="105">
        <f t="shared" si="79"/>
        <v>656.1974256648105</v>
      </c>
      <c r="DH22" s="105">
        <f t="shared" si="79"/>
        <v>695.5692712046991</v>
      </c>
      <c r="DI22" s="105">
        <f t="shared" si="79"/>
        <v>737.3034274769811</v>
      </c>
      <c r="DJ22" s="105">
        <f t="shared" si="79"/>
        <v>781.5416331256</v>
      </c>
      <c r="DK22" s="105">
        <f t="shared" si="79"/>
        <v>828.434131113136</v>
      </c>
      <c r="DL22" s="105">
        <f t="shared" si="79"/>
        <v>878.1401789799243</v>
      </c>
      <c r="DM22" s="105">
        <f t="shared" si="79"/>
        <v>930.8285897187197</v>
      </c>
      <c r="DN22" s="105">
        <f t="shared" si="79"/>
        <v>986.678305101843</v>
      </c>
      <c r="DO22" s="105">
        <f t="shared" si="79"/>
        <v>1045.8790034079536</v>
      </c>
      <c r="DP22" s="105">
        <f t="shared" si="79"/>
        <v>1108.631743612431</v>
      </c>
      <c r="DQ22" s="105">
        <f t="shared" si="79"/>
        <v>1175.1496482291768</v>
      </c>
      <c r="DR22" s="105">
        <f t="shared" si="79"/>
        <v>1245.6586271229276</v>
      </c>
      <c r="DS22" s="105">
        <f t="shared" si="79"/>
        <v>1320.3981447503033</v>
      </c>
      <c r="DT22" s="105">
        <f t="shared" si="79"/>
        <v>1399.6220334353216</v>
      </c>
      <c r="DU22" s="105">
        <f t="shared" si="79"/>
        <v>1483.5993554414408</v>
      </c>
      <c r="DV22" s="105">
        <f t="shared" si="79"/>
        <v>1572.6153167679274</v>
      </c>
      <c r="DW22" s="105">
        <f t="shared" si="79"/>
        <v>1666.9722357740031</v>
      </c>
      <c r="DX22" s="105">
        <f t="shared" si="79"/>
        <v>1766.9905699204435</v>
      </c>
      <c r="DY22" s="105">
        <f t="shared" si="79"/>
        <v>1873.0100041156702</v>
      </c>
      <c r="DZ22" s="105">
        <f t="shared" si="79"/>
        <v>1985.3906043626105</v>
      </c>
      <c r="EA22" s="105">
        <f t="shared" si="79"/>
        <v>2104.514040624367</v>
      </c>
      <c r="EB22" s="105">
        <f t="shared" si="79"/>
        <v>2230.7848830618295</v>
      </c>
      <c r="EC22" s="105">
        <f t="shared" si="79"/>
        <v>2364.6319760455394</v>
      </c>
      <c r="ED22" s="105">
        <f t="shared" si="79"/>
        <v>2506.509894608272</v>
      </c>
      <c r="EE22" s="105">
        <f t="shared" si="79"/>
        <v>2656.9004882847685</v>
      </c>
      <c r="EF22" s="105">
        <f t="shared" si="79"/>
        <v>2816.314517581855</v>
      </c>
      <c r="EG22" s="105">
        <f t="shared" si="79"/>
        <v>2985.2933886367664</v>
      </c>
      <c r="EH22" s="105">
        <f t="shared" si="79"/>
        <v>3164.4109919549724</v>
      </c>
      <c r="EI22" s="105">
        <f t="shared" si="79"/>
        <v>3354.275651472271</v>
      </c>
      <c r="EJ22" s="105">
        <f t="shared" si="79"/>
        <v>3555.5321905606074</v>
      </c>
      <c r="EK22" s="105">
        <f aca="true" t="shared" si="80" ref="EK22:FB22">EJ22*(1+$M$3)</f>
        <v>3768.864121994244</v>
      </c>
      <c r="EL22" s="105">
        <f t="shared" si="80"/>
        <v>3994.995969313899</v>
      </c>
      <c r="EM22" s="105">
        <f t="shared" si="80"/>
        <v>4234.695727472733</v>
      </c>
      <c r="EN22" s="105">
        <f t="shared" si="80"/>
        <v>4488.777471121097</v>
      </c>
      <c r="EO22" s="105">
        <f t="shared" si="80"/>
        <v>4758.104119388363</v>
      </c>
      <c r="EP22" s="105">
        <f t="shared" si="80"/>
        <v>5043.590366551665</v>
      </c>
      <c r="EQ22" s="105">
        <f t="shared" si="80"/>
        <v>5346.205788544766</v>
      </c>
      <c r="ER22" s="105">
        <f t="shared" si="80"/>
        <v>5666.978135857452</v>
      </c>
      <c r="ES22" s="105">
        <f t="shared" si="80"/>
        <v>6006.996824008899</v>
      </c>
      <c r="ET22" s="105">
        <f t="shared" si="80"/>
        <v>6367.416633449434</v>
      </c>
      <c r="EU22" s="105">
        <f t="shared" si="80"/>
        <v>6749.4616314564</v>
      </c>
      <c r="EV22" s="105">
        <f t="shared" si="80"/>
        <v>7154.429329343784</v>
      </c>
      <c r="EW22" s="105">
        <f t="shared" si="80"/>
        <v>7583.695089104412</v>
      </c>
      <c r="EX22" s="105">
        <f t="shared" si="80"/>
        <v>8038.716794450676</v>
      </c>
      <c r="EY22" s="105">
        <f t="shared" si="80"/>
        <v>8521.039802117717</v>
      </c>
      <c r="EZ22" s="105">
        <f t="shared" si="80"/>
        <v>9032.30219024478</v>
      </c>
      <c r="FA22" s="105">
        <f t="shared" si="80"/>
        <v>9574.240321659467</v>
      </c>
      <c r="FB22" s="105">
        <f t="shared" si="80"/>
        <v>10148.694740959036</v>
      </c>
    </row>
    <row r="23" spans="1:158" ht="15">
      <c r="A23" s="110">
        <f>'Page 4'!A29</f>
        <v>18</v>
      </c>
      <c r="B23" s="110" t="str">
        <f>'Page 4'!B29</f>
        <v>Sempra Energy</v>
      </c>
      <c r="C23" s="111">
        <f>'Page 4'!C29</f>
        <v>1.72</v>
      </c>
      <c r="D23" s="111">
        <f>'Page 4'!D29</f>
        <v>2.1</v>
      </c>
      <c r="E23" s="104">
        <f t="shared" si="52"/>
        <v>0.06880124070055649</v>
      </c>
      <c r="F23" s="104"/>
      <c r="G23" s="104">
        <f>IRR(H23:FB23,0.12)</f>
        <v>0.09423113970388756</v>
      </c>
      <c r="H23" s="105">
        <f>'Page 4'!F29</f>
        <v>-51.00666666666667</v>
      </c>
      <c r="I23" s="105">
        <f t="shared" si="53"/>
        <v>1.72</v>
      </c>
      <c r="J23" s="105">
        <f aca="true" t="shared" si="81" ref="J23:K26">I23+($L23-$I23)/3</f>
        <v>1.8466666666666667</v>
      </c>
      <c r="K23" s="105">
        <f t="shared" si="81"/>
        <v>1.9733333333333334</v>
      </c>
      <c r="L23" s="105">
        <f t="shared" si="54"/>
        <v>2.1</v>
      </c>
      <c r="M23" s="105">
        <f aca="true" t="shared" si="82" ref="M23:AR23">L23*(1+$M$3)</f>
        <v>2.2260000000000004</v>
      </c>
      <c r="N23" s="105">
        <f t="shared" si="82"/>
        <v>2.3595600000000005</v>
      </c>
      <c r="O23" s="105">
        <f t="shared" si="82"/>
        <v>2.5011336000000006</v>
      </c>
      <c r="P23" s="105">
        <f t="shared" si="82"/>
        <v>2.6512016160000007</v>
      </c>
      <c r="Q23" s="105">
        <f t="shared" si="82"/>
        <v>2.810273712960001</v>
      </c>
      <c r="R23" s="105">
        <f t="shared" si="82"/>
        <v>2.978890135737601</v>
      </c>
      <c r="S23" s="105">
        <f t="shared" si="82"/>
        <v>3.1576235438818574</v>
      </c>
      <c r="T23" s="105">
        <f t="shared" si="82"/>
        <v>3.3470809565147692</v>
      </c>
      <c r="U23" s="105">
        <f t="shared" si="82"/>
        <v>3.5479058139056554</v>
      </c>
      <c r="V23" s="105">
        <f t="shared" si="82"/>
        <v>3.760780162739995</v>
      </c>
      <c r="W23" s="105">
        <f t="shared" si="82"/>
        <v>3.9864269725043946</v>
      </c>
      <c r="X23" s="105">
        <f t="shared" si="82"/>
        <v>4.2256125908546585</v>
      </c>
      <c r="Y23" s="105">
        <f t="shared" si="82"/>
        <v>4.479149346305938</v>
      </c>
      <c r="Z23" s="105">
        <f t="shared" si="82"/>
        <v>4.747898307084295</v>
      </c>
      <c r="AA23" s="105">
        <f t="shared" si="82"/>
        <v>5.032772205509353</v>
      </c>
      <c r="AB23" s="105">
        <f t="shared" si="82"/>
        <v>5.334738537839915</v>
      </c>
      <c r="AC23" s="105">
        <f t="shared" si="82"/>
        <v>5.6548228501103095</v>
      </c>
      <c r="AD23" s="105">
        <f t="shared" si="82"/>
        <v>5.994112221116929</v>
      </c>
      <c r="AE23" s="105">
        <f t="shared" si="82"/>
        <v>6.353758954383944</v>
      </c>
      <c r="AF23" s="105">
        <f t="shared" si="82"/>
        <v>6.734984491646982</v>
      </c>
      <c r="AG23" s="105">
        <f t="shared" si="82"/>
        <v>7.139083561145801</v>
      </c>
      <c r="AH23" s="105">
        <f t="shared" si="82"/>
        <v>7.567428574814549</v>
      </c>
      <c r="AI23" s="105">
        <f t="shared" si="82"/>
        <v>8.021474289303423</v>
      </c>
      <c r="AJ23" s="105">
        <f t="shared" si="82"/>
        <v>8.50276274666163</v>
      </c>
      <c r="AK23" s="105">
        <f t="shared" si="82"/>
        <v>9.012928511461327</v>
      </c>
      <c r="AL23" s="105">
        <f t="shared" si="82"/>
        <v>9.553704222149006</v>
      </c>
      <c r="AM23" s="105">
        <f t="shared" si="82"/>
        <v>10.126926475477948</v>
      </c>
      <c r="AN23" s="105">
        <f t="shared" si="82"/>
        <v>10.734542064006625</v>
      </c>
      <c r="AO23" s="105">
        <f t="shared" si="82"/>
        <v>11.378614587847023</v>
      </c>
      <c r="AP23" s="105">
        <f t="shared" si="82"/>
        <v>12.061331463117845</v>
      </c>
      <c r="AQ23" s="105">
        <f t="shared" si="82"/>
        <v>12.785011350904917</v>
      </c>
      <c r="AR23" s="105">
        <f t="shared" si="82"/>
        <v>13.552112031959211</v>
      </c>
      <c r="AS23" s="105">
        <f aca="true" t="shared" si="83" ref="AS23:BX23">AR23*(1+$M$3)</f>
        <v>14.365238753876765</v>
      </c>
      <c r="AT23" s="105">
        <f t="shared" si="83"/>
        <v>15.227153079109371</v>
      </c>
      <c r="AU23" s="105">
        <f t="shared" si="83"/>
        <v>16.140782263855932</v>
      </c>
      <c r="AV23" s="105">
        <f t="shared" si="83"/>
        <v>17.109229199687288</v>
      </c>
      <c r="AW23" s="105">
        <f t="shared" si="83"/>
        <v>18.135782951668528</v>
      </c>
      <c r="AX23" s="105">
        <f t="shared" si="83"/>
        <v>19.22392992876864</v>
      </c>
      <c r="AY23" s="105">
        <f t="shared" si="83"/>
        <v>20.37736572449476</v>
      </c>
      <c r="AZ23" s="105">
        <f t="shared" si="83"/>
        <v>21.600007667964444</v>
      </c>
      <c r="BA23" s="105">
        <f t="shared" si="83"/>
        <v>22.89600812804231</v>
      </c>
      <c r="BB23" s="105">
        <f t="shared" si="83"/>
        <v>24.26976861572485</v>
      </c>
      <c r="BC23" s="105">
        <f t="shared" si="83"/>
        <v>25.72595473266834</v>
      </c>
      <c r="BD23" s="105">
        <f t="shared" si="83"/>
        <v>27.269512016628443</v>
      </c>
      <c r="BE23" s="105">
        <f t="shared" si="83"/>
        <v>28.90568273762615</v>
      </c>
      <c r="BF23" s="105">
        <f t="shared" si="83"/>
        <v>30.64002370188372</v>
      </c>
      <c r="BG23" s="105">
        <f t="shared" si="83"/>
        <v>32.47842512399674</v>
      </c>
      <c r="BH23" s="105">
        <f t="shared" si="83"/>
        <v>34.42713063143655</v>
      </c>
      <c r="BI23" s="105">
        <f t="shared" si="83"/>
        <v>36.492758469322744</v>
      </c>
      <c r="BJ23" s="105">
        <f t="shared" si="83"/>
        <v>38.68232397748211</v>
      </c>
      <c r="BK23" s="105">
        <f t="shared" si="83"/>
        <v>41.00326341613104</v>
      </c>
      <c r="BL23" s="105">
        <f t="shared" si="83"/>
        <v>43.46345922109891</v>
      </c>
      <c r="BM23" s="105">
        <f t="shared" si="83"/>
        <v>46.071266774364844</v>
      </c>
      <c r="BN23" s="105">
        <f t="shared" si="83"/>
        <v>48.835542780826735</v>
      </c>
      <c r="BO23" s="105">
        <f t="shared" si="83"/>
        <v>51.76567534767634</v>
      </c>
      <c r="BP23" s="105">
        <f t="shared" si="83"/>
        <v>54.87161586853693</v>
      </c>
      <c r="BQ23" s="105">
        <f t="shared" si="83"/>
        <v>58.163912820649145</v>
      </c>
      <c r="BR23" s="105">
        <f t="shared" si="83"/>
        <v>61.6537475898881</v>
      </c>
      <c r="BS23" s="105">
        <f t="shared" si="83"/>
        <v>65.35297244528138</v>
      </c>
      <c r="BT23" s="105">
        <f t="shared" si="83"/>
        <v>69.27415079199827</v>
      </c>
      <c r="BU23" s="105">
        <f t="shared" si="83"/>
        <v>73.43059983951817</v>
      </c>
      <c r="BV23" s="105">
        <f t="shared" si="83"/>
        <v>77.83643582988925</v>
      </c>
      <c r="BW23" s="105">
        <f t="shared" si="83"/>
        <v>82.50662197968262</v>
      </c>
      <c r="BX23" s="105">
        <f t="shared" si="83"/>
        <v>87.45701929846358</v>
      </c>
      <c r="BY23" s="105">
        <f aca="true" t="shared" si="84" ref="BY23:DD23">BX23*(1+$M$3)</f>
        <v>92.7044404563714</v>
      </c>
      <c r="BZ23" s="105">
        <f t="shared" si="84"/>
        <v>98.26670688375368</v>
      </c>
      <c r="CA23" s="105">
        <f t="shared" si="84"/>
        <v>104.16270929677891</v>
      </c>
      <c r="CB23" s="105">
        <f t="shared" si="84"/>
        <v>110.41247185458566</v>
      </c>
      <c r="CC23" s="105">
        <f t="shared" si="84"/>
        <v>117.0372201658608</v>
      </c>
      <c r="CD23" s="105">
        <f t="shared" si="84"/>
        <v>124.05945337581245</v>
      </c>
      <c r="CE23" s="105">
        <f t="shared" si="84"/>
        <v>131.5030205783612</v>
      </c>
      <c r="CF23" s="105">
        <f t="shared" si="84"/>
        <v>139.3932018130629</v>
      </c>
      <c r="CG23" s="105">
        <f t="shared" si="84"/>
        <v>147.75679392184668</v>
      </c>
      <c r="CH23" s="105">
        <f t="shared" si="84"/>
        <v>156.6222015571575</v>
      </c>
      <c r="CI23" s="105">
        <f t="shared" si="84"/>
        <v>166.01953365058696</v>
      </c>
      <c r="CJ23" s="105">
        <f t="shared" si="84"/>
        <v>175.98070566962218</v>
      </c>
      <c r="CK23" s="105">
        <f t="shared" si="84"/>
        <v>186.53954800979952</v>
      </c>
      <c r="CL23" s="105">
        <f t="shared" si="84"/>
        <v>197.7319208903875</v>
      </c>
      <c r="CM23" s="105">
        <f t="shared" si="84"/>
        <v>209.59583614381077</v>
      </c>
      <c r="CN23" s="105">
        <f t="shared" si="84"/>
        <v>222.17158631243942</v>
      </c>
      <c r="CO23" s="105">
        <f t="shared" si="84"/>
        <v>235.5018814911858</v>
      </c>
      <c r="CP23" s="105">
        <f t="shared" si="84"/>
        <v>249.63199438065695</v>
      </c>
      <c r="CQ23" s="105">
        <f t="shared" si="84"/>
        <v>264.60991404349636</v>
      </c>
      <c r="CR23" s="105">
        <f t="shared" si="84"/>
        <v>280.48650888610615</v>
      </c>
      <c r="CS23" s="105">
        <f t="shared" si="84"/>
        <v>297.31569941927256</v>
      </c>
      <c r="CT23" s="105">
        <f t="shared" si="84"/>
        <v>315.15464138442894</v>
      </c>
      <c r="CU23" s="105">
        <f t="shared" si="84"/>
        <v>334.0639198674947</v>
      </c>
      <c r="CV23" s="105">
        <f t="shared" si="84"/>
        <v>354.1077550595444</v>
      </c>
      <c r="CW23" s="105">
        <f t="shared" si="84"/>
        <v>375.35422036311707</v>
      </c>
      <c r="CX23" s="105">
        <f t="shared" si="84"/>
        <v>397.8754735849041</v>
      </c>
      <c r="CY23" s="105">
        <f t="shared" si="84"/>
        <v>421.7480019999984</v>
      </c>
      <c r="CZ23" s="105">
        <f t="shared" si="84"/>
        <v>447.05288211999834</v>
      </c>
      <c r="DA23" s="105">
        <f t="shared" si="84"/>
        <v>473.8760550471983</v>
      </c>
      <c r="DB23" s="105">
        <f t="shared" si="84"/>
        <v>502.3086183500302</v>
      </c>
      <c r="DC23" s="105">
        <f t="shared" si="84"/>
        <v>532.4471354510321</v>
      </c>
      <c r="DD23" s="105">
        <f t="shared" si="84"/>
        <v>564.393963578094</v>
      </c>
      <c r="DE23" s="105">
        <f aca="true" t="shared" si="85" ref="DE23:EJ23">DD23*(1+$M$3)</f>
        <v>598.2576013927797</v>
      </c>
      <c r="DF23" s="105">
        <f t="shared" si="85"/>
        <v>634.1530574763466</v>
      </c>
      <c r="DG23" s="105">
        <f t="shared" si="85"/>
        <v>672.2022409249274</v>
      </c>
      <c r="DH23" s="105">
        <f t="shared" si="85"/>
        <v>712.5343753804231</v>
      </c>
      <c r="DI23" s="105">
        <f t="shared" si="85"/>
        <v>755.2864379032485</v>
      </c>
      <c r="DJ23" s="105">
        <f t="shared" si="85"/>
        <v>800.6036241774434</v>
      </c>
      <c r="DK23" s="105">
        <f t="shared" si="85"/>
        <v>848.63984162809</v>
      </c>
      <c r="DL23" s="105">
        <f t="shared" si="85"/>
        <v>899.5582321257755</v>
      </c>
      <c r="DM23" s="105">
        <f t="shared" si="85"/>
        <v>953.531726053322</v>
      </c>
      <c r="DN23" s="105">
        <f t="shared" si="85"/>
        <v>1010.7436296165214</v>
      </c>
      <c r="DO23" s="105">
        <f t="shared" si="85"/>
        <v>1071.3882473935128</v>
      </c>
      <c r="DP23" s="105">
        <f t="shared" si="85"/>
        <v>1135.6715422371235</v>
      </c>
      <c r="DQ23" s="105">
        <f t="shared" si="85"/>
        <v>1203.811834771351</v>
      </c>
      <c r="DR23" s="105">
        <f t="shared" si="85"/>
        <v>1276.040544857632</v>
      </c>
      <c r="DS23" s="105">
        <f t="shared" si="85"/>
        <v>1352.6029775490902</v>
      </c>
      <c r="DT23" s="105">
        <f t="shared" si="85"/>
        <v>1433.7591562020357</v>
      </c>
      <c r="DU23" s="105">
        <f t="shared" si="85"/>
        <v>1519.784705574158</v>
      </c>
      <c r="DV23" s="105">
        <f t="shared" si="85"/>
        <v>1610.9717879086074</v>
      </c>
      <c r="DW23" s="105">
        <f t="shared" si="85"/>
        <v>1707.630095183124</v>
      </c>
      <c r="DX23" s="105">
        <f t="shared" si="85"/>
        <v>1810.0879008941115</v>
      </c>
      <c r="DY23" s="105">
        <f t="shared" si="85"/>
        <v>1918.6931749477583</v>
      </c>
      <c r="DZ23" s="105">
        <f t="shared" si="85"/>
        <v>2033.8147654446238</v>
      </c>
      <c r="EA23" s="105">
        <f t="shared" si="85"/>
        <v>2155.8436513713013</v>
      </c>
      <c r="EB23" s="105">
        <f t="shared" si="85"/>
        <v>2285.1942704535795</v>
      </c>
      <c r="EC23" s="105">
        <f t="shared" si="85"/>
        <v>2422.3059266807945</v>
      </c>
      <c r="ED23" s="105">
        <f t="shared" si="85"/>
        <v>2567.6442822816425</v>
      </c>
      <c r="EE23" s="105">
        <f t="shared" si="85"/>
        <v>2721.7029392185414</v>
      </c>
      <c r="EF23" s="105">
        <f t="shared" si="85"/>
        <v>2885.005115571654</v>
      </c>
      <c r="EG23" s="105">
        <f t="shared" si="85"/>
        <v>3058.105422505954</v>
      </c>
      <c r="EH23" s="105">
        <f t="shared" si="85"/>
        <v>3241.591747856311</v>
      </c>
      <c r="EI23" s="105">
        <f t="shared" si="85"/>
        <v>3436.0872527276897</v>
      </c>
      <c r="EJ23" s="105">
        <f t="shared" si="85"/>
        <v>3642.2524878913514</v>
      </c>
      <c r="EK23" s="105">
        <f aca="true" t="shared" si="86" ref="EK23:FB23">EJ23*(1+$M$3)</f>
        <v>3860.7876371648326</v>
      </c>
      <c r="EL23" s="105">
        <f t="shared" si="86"/>
        <v>4092.434895394723</v>
      </c>
      <c r="EM23" s="105">
        <f t="shared" si="86"/>
        <v>4337.980989118407</v>
      </c>
      <c r="EN23" s="105">
        <f t="shared" si="86"/>
        <v>4598.259848465512</v>
      </c>
      <c r="EO23" s="105">
        <f t="shared" si="86"/>
        <v>4874.155439373443</v>
      </c>
      <c r="EP23" s="105">
        <f t="shared" si="86"/>
        <v>5166.60476573585</v>
      </c>
      <c r="EQ23" s="105">
        <f t="shared" si="86"/>
        <v>5476.601051680002</v>
      </c>
      <c r="ER23" s="105">
        <f t="shared" si="86"/>
        <v>5805.197114780802</v>
      </c>
      <c r="ES23" s="105">
        <f t="shared" si="86"/>
        <v>6153.50894166765</v>
      </c>
      <c r="ET23" s="105">
        <f t="shared" si="86"/>
        <v>6522.71947816771</v>
      </c>
      <c r="EU23" s="105">
        <f t="shared" si="86"/>
        <v>6914.0826468577725</v>
      </c>
      <c r="EV23" s="105">
        <f t="shared" si="86"/>
        <v>7328.927605669239</v>
      </c>
      <c r="EW23" s="105">
        <f t="shared" si="86"/>
        <v>7768.663262009393</v>
      </c>
      <c r="EX23" s="105">
        <f t="shared" si="86"/>
        <v>8234.783057729957</v>
      </c>
      <c r="EY23" s="105">
        <f t="shared" si="86"/>
        <v>8728.870041193755</v>
      </c>
      <c r="EZ23" s="105">
        <f t="shared" si="86"/>
        <v>9252.60224366538</v>
      </c>
      <c r="FA23" s="105">
        <f t="shared" si="86"/>
        <v>9807.758378285303</v>
      </c>
      <c r="FB23" s="105">
        <f t="shared" si="86"/>
        <v>10396.223880982423</v>
      </c>
    </row>
    <row r="24" spans="1:158" ht="15">
      <c r="A24" s="110">
        <f>'Page 4'!A30</f>
        <v>19</v>
      </c>
      <c r="B24" s="110" t="str">
        <f>'Page 4'!B30</f>
        <v>Southern Co.</v>
      </c>
      <c r="C24" s="111">
        <f>'Page 4'!C30</f>
        <v>1.85</v>
      </c>
      <c r="D24" s="111">
        <f>'Page 4'!D30</f>
        <v>2.1</v>
      </c>
      <c r="E24" s="104">
        <f t="shared" si="52"/>
        <v>0.043155828045921885</v>
      </c>
      <c r="F24" s="104"/>
      <c r="G24" s="104">
        <f>IRR(H24:FB24,0.12)</f>
        <v>0.114695426151997</v>
      </c>
      <c r="H24" s="105">
        <f>'Page 4'!F30</f>
        <v>-32.375</v>
      </c>
      <c r="I24" s="105">
        <f t="shared" si="53"/>
        <v>1.85</v>
      </c>
      <c r="J24" s="105">
        <f t="shared" si="81"/>
        <v>1.9333333333333333</v>
      </c>
      <c r="K24" s="105">
        <f t="shared" si="81"/>
        <v>2.0166666666666666</v>
      </c>
      <c r="L24" s="105">
        <f t="shared" si="54"/>
        <v>2.1</v>
      </c>
      <c r="M24" s="105">
        <f aca="true" t="shared" si="87" ref="M24:AR24">L24*(1+$M$3)</f>
        <v>2.2260000000000004</v>
      </c>
      <c r="N24" s="105">
        <f t="shared" si="87"/>
        <v>2.3595600000000005</v>
      </c>
      <c r="O24" s="105">
        <f t="shared" si="87"/>
        <v>2.5011336000000006</v>
      </c>
      <c r="P24" s="105">
        <f t="shared" si="87"/>
        <v>2.6512016160000007</v>
      </c>
      <c r="Q24" s="105">
        <f t="shared" si="87"/>
        <v>2.810273712960001</v>
      </c>
      <c r="R24" s="105">
        <f t="shared" si="87"/>
        <v>2.978890135737601</v>
      </c>
      <c r="S24" s="105">
        <f t="shared" si="87"/>
        <v>3.1576235438818574</v>
      </c>
      <c r="T24" s="105">
        <f t="shared" si="87"/>
        <v>3.3470809565147692</v>
      </c>
      <c r="U24" s="105">
        <f t="shared" si="87"/>
        <v>3.5479058139056554</v>
      </c>
      <c r="V24" s="105">
        <f t="shared" si="87"/>
        <v>3.760780162739995</v>
      </c>
      <c r="W24" s="105">
        <f t="shared" si="87"/>
        <v>3.9864269725043946</v>
      </c>
      <c r="X24" s="105">
        <f t="shared" si="87"/>
        <v>4.2256125908546585</v>
      </c>
      <c r="Y24" s="105">
        <f t="shared" si="87"/>
        <v>4.479149346305938</v>
      </c>
      <c r="Z24" s="105">
        <f t="shared" si="87"/>
        <v>4.747898307084295</v>
      </c>
      <c r="AA24" s="105">
        <f t="shared" si="87"/>
        <v>5.032772205509353</v>
      </c>
      <c r="AB24" s="105">
        <f t="shared" si="87"/>
        <v>5.334738537839915</v>
      </c>
      <c r="AC24" s="105">
        <f t="shared" si="87"/>
        <v>5.6548228501103095</v>
      </c>
      <c r="AD24" s="105">
        <f t="shared" si="87"/>
        <v>5.994112221116929</v>
      </c>
      <c r="AE24" s="105">
        <f t="shared" si="87"/>
        <v>6.353758954383944</v>
      </c>
      <c r="AF24" s="105">
        <f t="shared" si="87"/>
        <v>6.734984491646982</v>
      </c>
      <c r="AG24" s="105">
        <f t="shared" si="87"/>
        <v>7.139083561145801</v>
      </c>
      <c r="AH24" s="105">
        <f t="shared" si="87"/>
        <v>7.567428574814549</v>
      </c>
      <c r="AI24" s="105">
        <f t="shared" si="87"/>
        <v>8.021474289303423</v>
      </c>
      <c r="AJ24" s="105">
        <f t="shared" si="87"/>
        <v>8.50276274666163</v>
      </c>
      <c r="AK24" s="105">
        <f t="shared" si="87"/>
        <v>9.012928511461327</v>
      </c>
      <c r="AL24" s="105">
        <f t="shared" si="87"/>
        <v>9.553704222149006</v>
      </c>
      <c r="AM24" s="105">
        <f t="shared" si="87"/>
        <v>10.126926475477948</v>
      </c>
      <c r="AN24" s="105">
        <f t="shared" si="87"/>
        <v>10.734542064006625</v>
      </c>
      <c r="AO24" s="105">
        <f t="shared" si="87"/>
        <v>11.378614587847023</v>
      </c>
      <c r="AP24" s="105">
        <f t="shared" si="87"/>
        <v>12.061331463117845</v>
      </c>
      <c r="AQ24" s="105">
        <f t="shared" si="87"/>
        <v>12.785011350904917</v>
      </c>
      <c r="AR24" s="105">
        <f t="shared" si="87"/>
        <v>13.552112031959211</v>
      </c>
      <c r="AS24" s="105">
        <f aca="true" t="shared" si="88" ref="AS24:BX24">AR24*(1+$M$3)</f>
        <v>14.365238753876765</v>
      </c>
      <c r="AT24" s="105">
        <f t="shared" si="88"/>
        <v>15.227153079109371</v>
      </c>
      <c r="AU24" s="105">
        <f t="shared" si="88"/>
        <v>16.140782263855932</v>
      </c>
      <c r="AV24" s="105">
        <f t="shared" si="88"/>
        <v>17.109229199687288</v>
      </c>
      <c r="AW24" s="105">
        <f t="shared" si="88"/>
        <v>18.135782951668528</v>
      </c>
      <c r="AX24" s="105">
        <f t="shared" si="88"/>
        <v>19.22392992876864</v>
      </c>
      <c r="AY24" s="105">
        <f t="shared" si="88"/>
        <v>20.37736572449476</v>
      </c>
      <c r="AZ24" s="105">
        <f t="shared" si="88"/>
        <v>21.600007667964444</v>
      </c>
      <c r="BA24" s="105">
        <f t="shared" si="88"/>
        <v>22.89600812804231</v>
      </c>
      <c r="BB24" s="105">
        <f t="shared" si="88"/>
        <v>24.26976861572485</v>
      </c>
      <c r="BC24" s="105">
        <f t="shared" si="88"/>
        <v>25.72595473266834</v>
      </c>
      <c r="BD24" s="105">
        <f t="shared" si="88"/>
        <v>27.269512016628443</v>
      </c>
      <c r="BE24" s="105">
        <f t="shared" si="88"/>
        <v>28.90568273762615</v>
      </c>
      <c r="BF24" s="105">
        <f t="shared" si="88"/>
        <v>30.64002370188372</v>
      </c>
      <c r="BG24" s="105">
        <f t="shared" si="88"/>
        <v>32.47842512399674</v>
      </c>
      <c r="BH24" s="105">
        <f t="shared" si="88"/>
        <v>34.42713063143655</v>
      </c>
      <c r="BI24" s="105">
        <f t="shared" si="88"/>
        <v>36.492758469322744</v>
      </c>
      <c r="BJ24" s="105">
        <f t="shared" si="88"/>
        <v>38.68232397748211</v>
      </c>
      <c r="BK24" s="105">
        <f t="shared" si="88"/>
        <v>41.00326341613104</v>
      </c>
      <c r="BL24" s="105">
        <f t="shared" si="88"/>
        <v>43.46345922109891</v>
      </c>
      <c r="BM24" s="105">
        <f t="shared" si="88"/>
        <v>46.071266774364844</v>
      </c>
      <c r="BN24" s="105">
        <f t="shared" si="88"/>
        <v>48.835542780826735</v>
      </c>
      <c r="BO24" s="105">
        <f t="shared" si="88"/>
        <v>51.76567534767634</v>
      </c>
      <c r="BP24" s="105">
        <f t="shared" si="88"/>
        <v>54.87161586853693</v>
      </c>
      <c r="BQ24" s="105">
        <f t="shared" si="88"/>
        <v>58.163912820649145</v>
      </c>
      <c r="BR24" s="105">
        <f t="shared" si="88"/>
        <v>61.6537475898881</v>
      </c>
      <c r="BS24" s="105">
        <f t="shared" si="88"/>
        <v>65.35297244528138</v>
      </c>
      <c r="BT24" s="105">
        <f t="shared" si="88"/>
        <v>69.27415079199827</v>
      </c>
      <c r="BU24" s="105">
        <f t="shared" si="88"/>
        <v>73.43059983951817</v>
      </c>
      <c r="BV24" s="105">
        <f t="shared" si="88"/>
        <v>77.83643582988925</v>
      </c>
      <c r="BW24" s="105">
        <f t="shared" si="88"/>
        <v>82.50662197968262</v>
      </c>
      <c r="BX24" s="105">
        <f t="shared" si="88"/>
        <v>87.45701929846358</v>
      </c>
      <c r="BY24" s="105">
        <f aca="true" t="shared" si="89" ref="BY24:DD24">BX24*(1+$M$3)</f>
        <v>92.7044404563714</v>
      </c>
      <c r="BZ24" s="105">
        <f t="shared" si="89"/>
        <v>98.26670688375368</v>
      </c>
      <c r="CA24" s="105">
        <f t="shared" si="89"/>
        <v>104.16270929677891</v>
      </c>
      <c r="CB24" s="105">
        <f t="shared" si="89"/>
        <v>110.41247185458566</v>
      </c>
      <c r="CC24" s="105">
        <f t="shared" si="89"/>
        <v>117.0372201658608</v>
      </c>
      <c r="CD24" s="105">
        <f t="shared" si="89"/>
        <v>124.05945337581245</v>
      </c>
      <c r="CE24" s="105">
        <f t="shared" si="89"/>
        <v>131.5030205783612</v>
      </c>
      <c r="CF24" s="105">
        <f t="shared" si="89"/>
        <v>139.3932018130629</v>
      </c>
      <c r="CG24" s="105">
        <f t="shared" si="89"/>
        <v>147.75679392184668</v>
      </c>
      <c r="CH24" s="105">
        <f t="shared" si="89"/>
        <v>156.6222015571575</v>
      </c>
      <c r="CI24" s="105">
        <f t="shared" si="89"/>
        <v>166.01953365058696</v>
      </c>
      <c r="CJ24" s="105">
        <f t="shared" si="89"/>
        <v>175.98070566962218</v>
      </c>
      <c r="CK24" s="105">
        <f t="shared" si="89"/>
        <v>186.53954800979952</v>
      </c>
      <c r="CL24" s="105">
        <f t="shared" si="89"/>
        <v>197.7319208903875</v>
      </c>
      <c r="CM24" s="105">
        <f t="shared" si="89"/>
        <v>209.59583614381077</v>
      </c>
      <c r="CN24" s="105">
        <f t="shared" si="89"/>
        <v>222.17158631243942</v>
      </c>
      <c r="CO24" s="105">
        <f t="shared" si="89"/>
        <v>235.5018814911858</v>
      </c>
      <c r="CP24" s="105">
        <f t="shared" si="89"/>
        <v>249.63199438065695</v>
      </c>
      <c r="CQ24" s="105">
        <f t="shared" si="89"/>
        <v>264.60991404349636</v>
      </c>
      <c r="CR24" s="105">
        <f t="shared" si="89"/>
        <v>280.48650888610615</v>
      </c>
      <c r="CS24" s="105">
        <f t="shared" si="89"/>
        <v>297.31569941927256</v>
      </c>
      <c r="CT24" s="105">
        <f t="shared" si="89"/>
        <v>315.15464138442894</v>
      </c>
      <c r="CU24" s="105">
        <f t="shared" si="89"/>
        <v>334.0639198674947</v>
      </c>
      <c r="CV24" s="105">
        <f t="shared" si="89"/>
        <v>354.1077550595444</v>
      </c>
      <c r="CW24" s="105">
        <f t="shared" si="89"/>
        <v>375.35422036311707</v>
      </c>
      <c r="CX24" s="105">
        <f t="shared" si="89"/>
        <v>397.8754735849041</v>
      </c>
      <c r="CY24" s="105">
        <f t="shared" si="89"/>
        <v>421.7480019999984</v>
      </c>
      <c r="CZ24" s="105">
        <f t="shared" si="89"/>
        <v>447.05288211999834</v>
      </c>
      <c r="DA24" s="105">
        <f t="shared" si="89"/>
        <v>473.8760550471983</v>
      </c>
      <c r="DB24" s="105">
        <f t="shared" si="89"/>
        <v>502.3086183500302</v>
      </c>
      <c r="DC24" s="105">
        <f t="shared" si="89"/>
        <v>532.4471354510321</v>
      </c>
      <c r="DD24" s="105">
        <f t="shared" si="89"/>
        <v>564.393963578094</v>
      </c>
      <c r="DE24" s="105">
        <f aca="true" t="shared" si="90" ref="DE24:EJ24">DD24*(1+$M$3)</f>
        <v>598.2576013927797</v>
      </c>
      <c r="DF24" s="105">
        <f t="shared" si="90"/>
        <v>634.1530574763466</v>
      </c>
      <c r="DG24" s="105">
        <f t="shared" si="90"/>
        <v>672.2022409249274</v>
      </c>
      <c r="DH24" s="105">
        <f t="shared" si="90"/>
        <v>712.5343753804231</v>
      </c>
      <c r="DI24" s="105">
        <f t="shared" si="90"/>
        <v>755.2864379032485</v>
      </c>
      <c r="DJ24" s="105">
        <f t="shared" si="90"/>
        <v>800.6036241774434</v>
      </c>
      <c r="DK24" s="105">
        <f t="shared" si="90"/>
        <v>848.63984162809</v>
      </c>
      <c r="DL24" s="105">
        <f t="shared" si="90"/>
        <v>899.5582321257755</v>
      </c>
      <c r="DM24" s="105">
        <f t="shared" si="90"/>
        <v>953.531726053322</v>
      </c>
      <c r="DN24" s="105">
        <f t="shared" si="90"/>
        <v>1010.7436296165214</v>
      </c>
      <c r="DO24" s="105">
        <f t="shared" si="90"/>
        <v>1071.3882473935128</v>
      </c>
      <c r="DP24" s="105">
        <f t="shared" si="90"/>
        <v>1135.6715422371235</v>
      </c>
      <c r="DQ24" s="105">
        <f t="shared" si="90"/>
        <v>1203.811834771351</v>
      </c>
      <c r="DR24" s="105">
        <f t="shared" si="90"/>
        <v>1276.040544857632</v>
      </c>
      <c r="DS24" s="105">
        <f t="shared" si="90"/>
        <v>1352.6029775490902</v>
      </c>
      <c r="DT24" s="105">
        <f t="shared" si="90"/>
        <v>1433.7591562020357</v>
      </c>
      <c r="DU24" s="105">
        <f t="shared" si="90"/>
        <v>1519.784705574158</v>
      </c>
      <c r="DV24" s="105">
        <f t="shared" si="90"/>
        <v>1610.9717879086074</v>
      </c>
      <c r="DW24" s="105">
        <f t="shared" si="90"/>
        <v>1707.630095183124</v>
      </c>
      <c r="DX24" s="105">
        <f t="shared" si="90"/>
        <v>1810.0879008941115</v>
      </c>
      <c r="DY24" s="105">
        <f t="shared" si="90"/>
        <v>1918.6931749477583</v>
      </c>
      <c r="DZ24" s="105">
        <f t="shared" si="90"/>
        <v>2033.8147654446238</v>
      </c>
      <c r="EA24" s="105">
        <f t="shared" si="90"/>
        <v>2155.8436513713013</v>
      </c>
      <c r="EB24" s="105">
        <f t="shared" si="90"/>
        <v>2285.1942704535795</v>
      </c>
      <c r="EC24" s="105">
        <f t="shared" si="90"/>
        <v>2422.3059266807945</v>
      </c>
      <c r="ED24" s="105">
        <f t="shared" si="90"/>
        <v>2567.6442822816425</v>
      </c>
      <c r="EE24" s="105">
        <f t="shared" si="90"/>
        <v>2721.7029392185414</v>
      </c>
      <c r="EF24" s="105">
        <f t="shared" si="90"/>
        <v>2885.005115571654</v>
      </c>
      <c r="EG24" s="105">
        <f t="shared" si="90"/>
        <v>3058.105422505954</v>
      </c>
      <c r="EH24" s="105">
        <f t="shared" si="90"/>
        <v>3241.591747856311</v>
      </c>
      <c r="EI24" s="105">
        <f t="shared" si="90"/>
        <v>3436.0872527276897</v>
      </c>
      <c r="EJ24" s="105">
        <f t="shared" si="90"/>
        <v>3642.2524878913514</v>
      </c>
      <c r="EK24" s="105">
        <f aca="true" t="shared" si="91" ref="EK24:FB24">EJ24*(1+$M$3)</f>
        <v>3860.7876371648326</v>
      </c>
      <c r="EL24" s="105">
        <f t="shared" si="91"/>
        <v>4092.434895394723</v>
      </c>
      <c r="EM24" s="105">
        <f t="shared" si="91"/>
        <v>4337.980989118407</v>
      </c>
      <c r="EN24" s="105">
        <f t="shared" si="91"/>
        <v>4598.259848465512</v>
      </c>
      <c r="EO24" s="105">
        <f t="shared" si="91"/>
        <v>4874.155439373443</v>
      </c>
      <c r="EP24" s="105">
        <f t="shared" si="91"/>
        <v>5166.60476573585</v>
      </c>
      <c r="EQ24" s="105">
        <f t="shared" si="91"/>
        <v>5476.601051680002</v>
      </c>
      <c r="ER24" s="105">
        <f t="shared" si="91"/>
        <v>5805.197114780802</v>
      </c>
      <c r="ES24" s="105">
        <f t="shared" si="91"/>
        <v>6153.50894166765</v>
      </c>
      <c r="ET24" s="105">
        <f t="shared" si="91"/>
        <v>6522.71947816771</v>
      </c>
      <c r="EU24" s="105">
        <f t="shared" si="91"/>
        <v>6914.0826468577725</v>
      </c>
      <c r="EV24" s="105">
        <f t="shared" si="91"/>
        <v>7328.927605669239</v>
      </c>
      <c r="EW24" s="105">
        <f t="shared" si="91"/>
        <v>7768.663262009393</v>
      </c>
      <c r="EX24" s="105">
        <f t="shared" si="91"/>
        <v>8234.783057729957</v>
      </c>
      <c r="EY24" s="105">
        <f t="shared" si="91"/>
        <v>8728.870041193755</v>
      </c>
      <c r="EZ24" s="105">
        <f t="shared" si="91"/>
        <v>9252.60224366538</v>
      </c>
      <c r="FA24" s="105">
        <f t="shared" si="91"/>
        <v>9807.758378285303</v>
      </c>
      <c r="FB24" s="105">
        <f t="shared" si="91"/>
        <v>10396.223880982423</v>
      </c>
    </row>
    <row r="25" spans="1:158" ht="15">
      <c r="A25" s="110">
        <f>'Page 4'!A31</f>
        <v>20</v>
      </c>
      <c r="B25" s="110" t="str">
        <f>'Page 4'!B31</f>
        <v>Vectren Corp.</v>
      </c>
      <c r="C25" s="111">
        <f>'Page 4'!C31</f>
        <v>1.39</v>
      </c>
      <c r="D25" s="111">
        <f>'Page 4'!D31</f>
        <v>1.5</v>
      </c>
      <c r="E25" s="104">
        <f>(D25/C25)^(1/3)-1</f>
        <v>0.025712117681764513</v>
      </c>
      <c r="F25" s="104"/>
      <c r="G25" s="104">
        <f>IRR(H25:FB25,0.12)</f>
        <v>0.11360047749002303</v>
      </c>
      <c r="H25" s="105">
        <f>'Page 4'!F31</f>
        <v>-23.708333333333332</v>
      </c>
      <c r="I25" s="105">
        <f>C25</f>
        <v>1.39</v>
      </c>
      <c r="J25" s="105">
        <f t="shared" si="81"/>
        <v>1.4266666666666665</v>
      </c>
      <c r="K25" s="105">
        <f t="shared" si="81"/>
        <v>1.4633333333333332</v>
      </c>
      <c r="L25" s="105">
        <f>D25</f>
        <v>1.5</v>
      </c>
      <c r="M25" s="105">
        <f aca="true" t="shared" si="92" ref="M25:AR25">L25*(1+$M$3)</f>
        <v>1.59</v>
      </c>
      <c r="N25" s="105">
        <f t="shared" si="92"/>
        <v>1.6854000000000002</v>
      </c>
      <c r="O25" s="105">
        <f t="shared" si="92"/>
        <v>1.7865240000000004</v>
      </c>
      <c r="P25" s="105">
        <f t="shared" si="92"/>
        <v>1.8937154400000005</v>
      </c>
      <c r="Q25" s="105">
        <f t="shared" si="92"/>
        <v>2.0073383664000004</v>
      </c>
      <c r="R25" s="105">
        <f t="shared" si="92"/>
        <v>2.1277786683840008</v>
      </c>
      <c r="S25" s="105">
        <f t="shared" si="92"/>
        <v>2.255445388487041</v>
      </c>
      <c r="T25" s="105">
        <f t="shared" si="92"/>
        <v>2.390772111796264</v>
      </c>
      <c r="U25" s="105">
        <f t="shared" si="92"/>
        <v>2.53421843850404</v>
      </c>
      <c r="V25" s="105">
        <f t="shared" si="92"/>
        <v>2.686271544814282</v>
      </c>
      <c r="W25" s="105">
        <f t="shared" si="92"/>
        <v>2.847447837503139</v>
      </c>
      <c r="X25" s="105">
        <f t="shared" si="92"/>
        <v>3.0182947077533275</v>
      </c>
      <c r="Y25" s="105">
        <f t="shared" si="92"/>
        <v>3.1993923902185273</v>
      </c>
      <c r="Z25" s="105">
        <f t="shared" si="92"/>
        <v>3.391355933631639</v>
      </c>
      <c r="AA25" s="105">
        <f t="shared" si="92"/>
        <v>3.5948372896495377</v>
      </c>
      <c r="AB25" s="105">
        <f t="shared" si="92"/>
        <v>3.81052752702851</v>
      </c>
      <c r="AC25" s="105">
        <f t="shared" si="92"/>
        <v>4.039159178650221</v>
      </c>
      <c r="AD25" s="105">
        <f t="shared" si="92"/>
        <v>4.281508729369234</v>
      </c>
      <c r="AE25" s="105">
        <f t="shared" si="92"/>
        <v>4.538399253131388</v>
      </c>
      <c r="AF25" s="105">
        <f t="shared" si="92"/>
        <v>4.810703208319271</v>
      </c>
      <c r="AG25" s="105">
        <f t="shared" si="92"/>
        <v>5.099345400818428</v>
      </c>
      <c r="AH25" s="105">
        <f t="shared" si="92"/>
        <v>5.405306124867534</v>
      </c>
      <c r="AI25" s="105">
        <f t="shared" si="92"/>
        <v>5.729624492359586</v>
      </c>
      <c r="AJ25" s="105">
        <f t="shared" si="92"/>
        <v>6.073401961901162</v>
      </c>
      <c r="AK25" s="105">
        <f t="shared" si="92"/>
        <v>6.437806079615232</v>
      </c>
      <c r="AL25" s="105">
        <f t="shared" si="92"/>
        <v>6.824074444392146</v>
      </c>
      <c r="AM25" s="105">
        <f t="shared" si="92"/>
        <v>7.233518911055675</v>
      </c>
      <c r="AN25" s="105">
        <f t="shared" si="92"/>
        <v>7.667530045719015</v>
      </c>
      <c r="AO25" s="105">
        <f t="shared" si="92"/>
        <v>8.127581848462157</v>
      </c>
      <c r="AP25" s="105">
        <f t="shared" si="92"/>
        <v>8.615236759369887</v>
      </c>
      <c r="AQ25" s="105">
        <f t="shared" si="92"/>
        <v>9.13215096493208</v>
      </c>
      <c r="AR25" s="105">
        <f t="shared" si="92"/>
        <v>9.680080022828006</v>
      </c>
      <c r="AS25" s="105">
        <f aca="true" t="shared" si="93" ref="AS25:BX25">AR25*(1+$M$3)</f>
        <v>10.260884824197687</v>
      </c>
      <c r="AT25" s="105">
        <f t="shared" si="93"/>
        <v>10.876537913649548</v>
      </c>
      <c r="AU25" s="105">
        <f t="shared" si="93"/>
        <v>11.529130188468521</v>
      </c>
      <c r="AV25" s="105">
        <f t="shared" si="93"/>
        <v>12.220877999776633</v>
      </c>
      <c r="AW25" s="105">
        <f t="shared" si="93"/>
        <v>12.954130679763232</v>
      </c>
      <c r="AX25" s="105">
        <f t="shared" si="93"/>
        <v>13.731378520549026</v>
      </c>
      <c r="AY25" s="105">
        <f t="shared" si="93"/>
        <v>14.555261231781968</v>
      </c>
      <c r="AZ25" s="105">
        <f t="shared" si="93"/>
        <v>15.428576905688887</v>
      </c>
      <c r="BA25" s="105">
        <f t="shared" si="93"/>
        <v>16.35429152003022</v>
      </c>
      <c r="BB25" s="105">
        <f t="shared" si="93"/>
        <v>17.335549011232033</v>
      </c>
      <c r="BC25" s="105">
        <f t="shared" si="93"/>
        <v>18.375681951905957</v>
      </c>
      <c r="BD25" s="105">
        <f t="shared" si="93"/>
        <v>19.478222869020314</v>
      </c>
      <c r="BE25" s="105">
        <f t="shared" si="93"/>
        <v>20.646916241161534</v>
      </c>
      <c r="BF25" s="105">
        <f t="shared" si="93"/>
        <v>21.88573121563123</v>
      </c>
      <c r="BG25" s="105">
        <f t="shared" si="93"/>
        <v>23.198875088569103</v>
      </c>
      <c r="BH25" s="105">
        <f t="shared" si="93"/>
        <v>24.59080759388325</v>
      </c>
      <c r="BI25" s="105">
        <f t="shared" si="93"/>
        <v>26.066256049516248</v>
      </c>
      <c r="BJ25" s="105">
        <f t="shared" si="93"/>
        <v>27.630231412487223</v>
      </c>
      <c r="BK25" s="105">
        <f t="shared" si="93"/>
        <v>29.288045297236458</v>
      </c>
      <c r="BL25" s="105">
        <f t="shared" si="93"/>
        <v>31.04532801507065</v>
      </c>
      <c r="BM25" s="105">
        <f t="shared" si="93"/>
        <v>32.908047695974886</v>
      </c>
      <c r="BN25" s="105">
        <f t="shared" si="93"/>
        <v>34.88253055773338</v>
      </c>
      <c r="BO25" s="105">
        <f t="shared" si="93"/>
        <v>36.97548239119739</v>
      </c>
      <c r="BP25" s="105">
        <f t="shared" si="93"/>
        <v>39.194011334669234</v>
      </c>
      <c r="BQ25" s="105">
        <f t="shared" si="93"/>
        <v>41.54565201474939</v>
      </c>
      <c r="BR25" s="105">
        <f t="shared" si="93"/>
        <v>44.038391135634356</v>
      </c>
      <c r="BS25" s="105">
        <f t="shared" si="93"/>
        <v>46.68069460377242</v>
      </c>
      <c r="BT25" s="105">
        <f t="shared" si="93"/>
        <v>49.48153627999877</v>
      </c>
      <c r="BU25" s="105">
        <f t="shared" si="93"/>
        <v>52.4504284567987</v>
      </c>
      <c r="BV25" s="105">
        <f t="shared" si="93"/>
        <v>55.597454164206624</v>
      </c>
      <c r="BW25" s="105">
        <f t="shared" si="93"/>
        <v>58.933301414059024</v>
      </c>
      <c r="BX25" s="105">
        <f t="shared" si="93"/>
        <v>62.469299498902565</v>
      </c>
      <c r="BY25" s="105">
        <f aca="true" t="shared" si="94" ref="BY25:DD25">BX25*(1+$M$3)</f>
        <v>66.21745746883673</v>
      </c>
      <c r="BZ25" s="105">
        <f t="shared" si="94"/>
        <v>70.19050491696693</v>
      </c>
      <c r="CA25" s="105">
        <f t="shared" si="94"/>
        <v>74.40193521198495</v>
      </c>
      <c r="CB25" s="105">
        <f t="shared" si="94"/>
        <v>78.86605132470405</v>
      </c>
      <c r="CC25" s="105">
        <f t="shared" si="94"/>
        <v>83.59801440418629</v>
      </c>
      <c r="CD25" s="105">
        <f t="shared" si="94"/>
        <v>88.61389526843747</v>
      </c>
      <c r="CE25" s="105">
        <f t="shared" si="94"/>
        <v>93.93072898454373</v>
      </c>
      <c r="CF25" s="105">
        <f t="shared" si="94"/>
        <v>99.56657272361636</v>
      </c>
      <c r="CG25" s="105">
        <f t="shared" si="94"/>
        <v>105.54056708703335</v>
      </c>
      <c r="CH25" s="105">
        <f t="shared" si="94"/>
        <v>111.87300111225535</v>
      </c>
      <c r="CI25" s="105">
        <f t="shared" si="94"/>
        <v>118.58538117899067</v>
      </c>
      <c r="CJ25" s="105">
        <f t="shared" si="94"/>
        <v>125.70050404973011</v>
      </c>
      <c r="CK25" s="105">
        <f t="shared" si="94"/>
        <v>133.24253429271394</v>
      </c>
      <c r="CL25" s="105">
        <f t="shared" si="94"/>
        <v>141.2370863502768</v>
      </c>
      <c r="CM25" s="105">
        <f t="shared" si="94"/>
        <v>149.7113115312934</v>
      </c>
      <c r="CN25" s="105">
        <f t="shared" si="94"/>
        <v>158.69399022317103</v>
      </c>
      <c r="CO25" s="105">
        <f t="shared" si="94"/>
        <v>168.2156296365613</v>
      </c>
      <c r="CP25" s="105">
        <f t="shared" si="94"/>
        <v>178.30856741475498</v>
      </c>
      <c r="CQ25" s="105">
        <f t="shared" si="94"/>
        <v>189.0070814596403</v>
      </c>
      <c r="CR25" s="105">
        <f t="shared" si="94"/>
        <v>200.3475063472187</v>
      </c>
      <c r="CS25" s="105">
        <f t="shared" si="94"/>
        <v>212.36835672805185</v>
      </c>
      <c r="CT25" s="105">
        <f t="shared" si="94"/>
        <v>225.11045813173496</v>
      </c>
      <c r="CU25" s="105">
        <f t="shared" si="94"/>
        <v>238.61708561963906</v>
      </c>
      <c r="CV25" s="105">
        <f t="shared" si="94"/>
        <v>252.9341107568174</v>
      </c>
      <c r="CW25" s="105">
        <f t="shared" si="94"/>
        <v>268.11015740222643</v>
      </c>
      <c r="CX25" s="105">
        <f t="shared" si="94"/>
        <v>284.19676684636005</v>
      </c>
      <c r="CY25" s="105">
        <f t="shared" si="94"/>
        <v>301.24857285714165</v>
      </c>
      <c r="CZ25" s="105">
        <f t="shared" si="94"/>
        <v>319.3234872285702</v>
      </c>
      <c r="DA25" s="105">
        <f t="shared" si="94"/>
        <v>338.4828964622844</v>
      </c>
      <c r="DB25" s="105">
        <f t="shared" si="94"/>
        <v>358.7918702500215</v>
      </c>
      <c r="DC25" s="105">
        <f t="shared" si="94"/>
        <v>380.3193824650228</v>
      </c>
      <c r="DD25" s="105">
        <f t="shared" si="94"/>
        <v>403.13854541292415</v>
      </c>
      <c r="DE25" s="105">
        <f aca="true" t="shared" si="95" ref="DE25:EJ25">DD25*(1+$M$3)</f>
        <v>427.3268581376996</v>
      </c>
      <c r="DF25" s="105">
        <f t="shared" si="95"/>
        <v>452.9664696259616</v>
      </c>
      <c r="DG25" s="105">
        <f t="shared" si="95"/>
        <v>480.14445780351934</v>
      </c>
      <c r="DH25" s="105">
        <f t="shared" si="95"/>
        <v>508.9531252717305</v>
      </c>
      <c r="DI25" s="105">
        <f t="shared" si="95"/>
        <v>539.4903127880344</v>
      </c>
      <c r="DJ25" s="105">
        <f t="shared" si="95"/>
        <v>571.8597315553166</v>
      </c>
      <c r="DK25" s="105">
        <f t="shared" si="95"/>
        <v>606.1713154486356</v>
      </c>
      <c r="DL25" s="105">
        <f t="shared" si="95"/>
        <v>642.5415943755538</v>
      </c>
      <c r="DM25" s="105">
        <f t="shared" si="95"/>
        <v>681.0940900380871</v>
      </c>
      <c r="DN25" s="105">
        <f t="shared" si="95"/>
        <v>721.9597354403724</v>
      </c>
      <c r="DO25" s="105">
        <f t="shared" si="95"/>
        <v>765.2773195667947</v>
      </c>
      <c r="DP25" s="105">
        <f t="shared" si="95"/>
        <v>811.1939587408025</v>
      </c>
      <c r="DQ25" s="105">
        <f t="shared" si="95"/>
        <v>859.8655962652507</v>
      </c>
      <c r="DR25" s="105">
        <f t="shared" si="95"/>
        <v>911.4575320411658</v>
      </c>
      <c r="DS25" s="105">
        <f t="shared" si="95"/>
        <v>966.1449839636358</v>
      </c>
      <c r="DT25" s="105">
        <f t="shared" si="95"/>
        <v>1024.113683001454</v>
      </c>
      <c r="DU25" s="105">
        <f t="shared" si="95"/>
        <v>1085.5605039815414</v>
      </c>
      <c r="DV25" s="105">
        <f t="shared" si="95"/>
        <v>1150.6941342204339</v>
      </c>
      <c r="DW25" s="105">
        <f t="shared" si="95"/>
        <v>1219.7357822736599</v>
      </c>
      <c r="DX25" s="105">
        <f t="shared" si="95"/>
        <v>1292.9199292100795</v>
      </c>
      <c r="DY25" s="105">
        <f t="shared" si="95"/>
        <v>1370.4951249626845</v>
      </c>
      <c r="DZ25" s="105">
        <f t="shared" si="95"/>
        <v>1452.7248324604457</v>
      </c>
      <c r="EA25" s="105">
        <f t="shared" si="95"/>
        <v>1539.8883224080726</v>
      </c>
      <c r="EB25" s="105">
        <f t="shared" si="95"/>
        <v>1632.281621752557</v>
      </c>
      <c r="EC25" s="105">
        <f t="shared" si="95"/>
        <v>1730.2185190577104</v>
      </c>
      <c r="ED25" s="105">
        <f t="shared" si="95"/>
        <v>1834.0316302011731</v>
      </c>
      <c r="EE25" s="105">
        <f t="shared" si="95"/>
        <v>1944.0735280132435</v>
      </c>
      <c r="EF25" s="105">
        <f t="shared" si="95"/>
        <v>2060.7179396940383</v>
      </c>
      <c r="EG25" s="105">
        <f t="shared" si="95"/>
        <v>2184.3610160756807</v>
      </c>
      <c r="EH25" s="105">
        <f t="shared" si="95"/>
        <v>2315.4226770402215</v>
      </c>
      <c r="EI25" s="105">
        <f t="shared" si="95"/>
        <v>2454.348037662635</v>
      </c>
      <c r="EJ25" s="105">
        <f t="shared" si="95"/>
        <v>2601.608919922393</v>
      </c>
      <c r="EK25" s="105">
        <f aca="true" t="shared" si="96" ref="EK25:FB25">EJ25*(1+$M$3)</f>
        <v>2757.7054551177366</v>
      </c>
      <c r="EL25" s="105">
        <f t="shared" si="96"/>
        <v>2923.167782424801</v>
      </c>
      <c r="EM25" s="105">
        <f t="shared" si="96"/>
        <v>3098.557849370289</v>
      </c>
      <c r="EN25" s="105">
        <f t="shared" si="96"/>
        <v>3284.471320332507</v>
      </c>
      <c r="EO25" s="105">
        <f t="shared" si="96"/>
        <v>3481.5395995524573</v>
      </c>
      <c r="EP25" s="105">
        <f t="shared" si="96"/>
        <v>3690.4319755256047</v>
      </c>
      <c r="EQ25" s="105">
        <f t="shared" si="96"/>
        <v>3911.857894057141</v>
      </c>
      <c r="ER25" s="105">
        <f t="shared" si="96"/>
        <v>4146.569367700569</v>
      </c>
      <c r="ES25" s="105">
        <f t="shared" si="96"/>
        <v>4395.363529762603</v>
      </c>
      <c r="ET25" s="105">
        <f t="shared" si="96"/>
        <v>4659.08534154836</v>
      </c>
      <c r="EU25" s="105">
        <f t="shared" si="96"/>
        <v>4938.630462041262</v>
      </c>
      <c r="EV25" s="105">
        <f t="shared" si="96"/>
        <v>5234.948289763738</v>
      </c>
      <c r="EW25" s="105">
        <f t="shared" si="96"/>
        <v>5549.0451871495625</v>
      </c>
      <c r="EX25" s="105">
        <f t="shared" si="96"/>
        <v>5881.987898378537</v>
      </c>
      <c r="EY25" s="105">
        <f t="shared" si="96"/>
        <v>6234.907172281249</v>
      </c>
      <c r="EZ25" s="105">
        <f t="shared" si="96"/>
        <v>6609.001602618124</v>
      </c>
      <c r="FA25" s="105">
        <f t="shared" si="96"/>
        <v>7005.541698775211</v>
      </c>
      <c r="FB25" s="105">
        <f t="shared" si="96"/>
        <v>7425.8742007017245</v>
      </c>
    </row>
    <row r="26" spans="1:158" ht="15">
      <c r="A26" s="110">
        <f>'Page 4'!A32</f>
        <v>21</v>
      </c>
      <c r="B26" s="110" t="str">
        <f>'Page 4'!B32</f>
        <v>Wisconsin Energy</v>
      </c>
      <c r="C26" s="111">
        <f>'Page 4'!C32</f>
        <v>1.8</v>
      </c>
      <c r="D26" s="111">
        <f>'Page 4'!D32</f>
        <v>2.4</v>
      </c>
      <c r="E26" s="104">
        <f>(D26/C26)^(1/3)-1</f>
        <v>0.10064241629820891</v>
      </c>
      <c r="F26" s="104"/>
      <c r="G26" s="104">
        <f>IRR(H26:FB26,0.12)</f>
        <v>0.10039860229887382</v>
      </c>
      <c r="H26" s="105">
        <f>'Page 4'!F32</f>
        <v>-49.34166666666667</v>
      </c>
      <c r="I26" s="105">
        <f>C26</f>
        <v>1.8</v>
      </c>
      <c r="J26" s="105">
        <f t="shared" si="81"/>
        <v>2</v>
      </c>
      <c r="K26" s="105">
        <f t="shared" si="81"/>
        <v>2.2</v>
      </c>
      <c r="L26" s="105">
        <f>D26</f>
        <v>2.4</v>
      </c>
      <c r="M26" s="105">
        <f aca="true" t="shared" si="97" ref="M26:AR26">L26*(1+$M$3)</f>
        <v>2.544</v>
      </c>
      <c r="N26" s="105">
        <f t="shared" si="97"/>
        <v>2.6966400000000004</v>
      </c>
      <c r="O26" s="105">
        <f t="shared" si="97"/>
        <v>2.8584384000000007</v>
      </c>
      <c r="P26" s="105">
        <f t="shared" si="97"/>
        <v>3.029944704000001</v>
      </c>
      <c r="Q26" s="105">
        <f t="shared" si="97"/>
        <v>3.2117413862400013</v>
      </c>
      <c r="R26" s="105">
        <f t="shared" si="97"/>
        <v>3.4044458694144013</v>
      </c>
      <c r="S26" s="105">
        <f t="shared" si="97"/>
        <v>3.6087126215792655</v>
      </c>
      <c r="T26" s="105">
        <f t="shared" si="97"/>
        <v>3.8252353788740217</v>
      </c>
      <c r="U26" s="105">
        <f t="shared" si="97"/>
        <v>4.054749501606463</v>
      </c>
      <c r="V26" s="105">
        <f t="shared" si="97"/>
        <v>4.298034471702851</v>
      </c>
      <c r="W26" s="105">
        <f t="shared" si="97"/>
        <v>4.555916540005023</v>
      </c>
      <c r="X26" s="105">
        <f t="shared" si="97"/>
        <v>4.829271532405325</v>
      </c>
      <c r="Y26" s="105">
        <f t="shared" si="97"/>
        <v>5.1190278243496445</v>
      </c>
      <c r="Z26" s="105">
        <f t="shared" si="97"/>
        <v>5.426169493810623</v>
      </c>
      <c r="AA26" s="105">
        <f t="shared" si="97"/>
        <v>5.751739663439261</v>
      </c>
      <c r="AB26" s="105">
        <f t="shared" si="97"/>
        <v>6.096844043245617</v>
      </c>
      <c r="AC26" s="105">
        <f t="shared" si="97"/>
        <v>6.462654685840354</v>
      </c>
      <c r="AD26" s="105">
        <f t="shared" si="97"/>
        <v>6.850413966990776</v>
      </c>
      <c r="AE26" s="105">
        <f t="shared" si="97"/>
        <v>7.261438805010223</v>
      </c>
      <c r="AF26" s="105">
        <f t="shared" si="97"/>
        <v>7.697125133310837</v>
      </c>
      <c r="AG26" s="105">
        <f t="shared" si="97"/>
        <v>8.158952641309487</v>
      </c>
      <c r="AH26" s="105">
        <f t="shared" si="97"/>
        <v>8.648489799788056</v>
      </c>
      <c r="AI26" s="105">
        <f t="shared" si="97"/>
        <v>9.16739918777534</v>
      </c>
      <c r="AJ26" s="105">
        <f t="shared" si="97"/>
        <v>9.71744313904186</v>
      </c>
      <c r="AK26" s="105">
        <f t="shared" si="97"/>
        <v>10.300489727384372</v>
      </c>
      <c r="AL26" s="105">
        <f t="shared" si="97"/>
        <v>10.918519111027434</v>
      </c>
      <c r="AM26" s="105">
        <f t="shared" si="97"/>
        <v>11.57363025768908</v>
      </c>
      <c r="AN26" s="105">
        <f t="shared" si="97"/>
        <v>12.268048073150426</v>
      </c>
      <c r="AO26" s="105">
        <f t="shared" si="97"/>
        <v>13.004130957539452</v>
      </c>
      <c r="AP26" s="105">
        <f t="shared" si="97"/>
        <v>13.78437881499182</v>
      </c>
      <c r="AQ26" s="105">
        <f t="shared" si="97"/>
        <v>14.61144154389133</v>
      </c>
      <c r="AR26" s="105">
        <f t="shared" si="97"/>
        <v>15.48812803652481</v>
      </c>
      <c r="AS26" s="105">
        <f aca="true" t="shared" si="98" ref="AS26:BX26">AR26*(1+$M$3)</f>
        <v>16.4174157187163</v>
      </c>
      <c r="AT26" s="105">
        <f t="shared" si="98"/>
        <v>17.402460661839278</v>
      </c>
      <c r="AU26" s="105">
        <f t="shared" si="98"/>
        <v>18.446608301549634</v>
      </c>
      <c r="AV26" s="105">
        <f t="shared" si="98"/>
        <v>19.553404799642614</v>
      </c>
      <c r="AW26" s="105">
        <f t="shared" si="98"/>
        <v>20.72660908762117</v>
      </c>
      <c r="AX26" s="105">
        <f t="shared" si="98"/>
        <v>21.970205632878443</v>
      </c>
      <c r="AY26" s="105">
        <f t="shared" si="98"/>
        <v>23.28841797085115</v>
      </c>
      <c r="AZ26" s="105">
        <f t="shared" si="98"/>
        <v>24.68572304910222</v>
      </c>
      <c r="BA26" s="105">
        <f t="shared" si="98"/>
        <v>26.16686643204835</v>
      </c>
      <c r="BB26" s="105">
        <f t="shared" si="98"/>
        <v>27.736878417971255</v>
      </c>
      <c r="BC26" s="105">
        <f t="shared" si="98"/>
        <v>29.401091123049532</v>
      </c>
      <c r="BD26" s="105">
        <f t="shared" si="98"/>
        <v>31.165156590432506</v>
      </c>
      <c r="BE26" s="105">
        <f t="shared" si="98"/>
        <v>33.03506598585846</v>
      </c>
      <c r="BF26" s="105">
        <f t="shared" si="98"/>
        <v>35.01716994500997</v>
      </c>
      <c r="BG26" s="105">
        <f t="shared" si="98"/>
        <v>37.11820014171057</v>
      </c>
      <c r="BH26" s="105">
        <f t="shared" si="98"/>
        <v>39.345292150213204</v>
      </c>
      <c r="BI26" s="105">
        <f t="shared" si="98"/>
        <v>41.706009679226</v>
      </c>
      <c r="BJ26" s="105">
        <f t="shared" si="98"/>
        <v>44.20837025997956</v>
      </c>
      <c r="BK26" s="105">
        <f t="shared" si="98"/>
        <v>46.86087247557833</v>
      </c>
      <c r="BL26" s="105">
        <f t="shared" si="98"/>
        <v>49.67252482411303</v>
      </c>
      <c r="BM26" s="105">
        <f t="shared" si="98"/>
        <v>52.652876313559815</v>
      </c>
      <c r="BN26" s="105">
        <f t="shared" si="98"/>
        <v>55.812048892373404</v>
      </c>
      <c r="BO26" s="105">
        <f t="shared" si="98"/>
        <v>59.16077182591581</v>
      </c>
      <c r="BP26" s="105">
        <f t="shared" si="98"/>
        <v>62.71041813547076</v>
      </c>
      <c r="BQ26" s="105">
        <f t="shared" si="98"/>
        <v>66.473043223599</v>
      </c>
      <c r="BR26" s="105">
        <f t="shared" si="98"/>
        <v>70.46142581701496</v>
      </c>
      <c r="BS26" s="105">
        <f t="shared" si="98"/>
        <v>74.68911136603586</v>
      </c>
      <c r="BT26" s="105">
        <f t="shared" si="98"/>
        <v>79.17045804799801</v>
      </c>
      <c r="BU26" s="105">
        <f t="shared" si="98"/>
        <v>83.92068553087789</v>
      </c>
      <c r="BV26" s="105">
        <f t="shared" si="98"/>
        <v>88.95592666273056</v>
      </c>
      <c r="BW26" s="105">
        <f t="shared" si="98"/>
        <v>94.2932822624944</v>
      </c>
      <c r="BX26" s="105">
        <f t="shared" si="98"/>
        <v>99.95087919824407</v>
      </c>
      <c r="BY26" s="105">
        <f aca="true" t="shared" si="99" ref="BY26:DD26">BX26*(1+$M$3)</f>
        <v>105.94793195013871</v>
      </c>
      <c r="BZ26" s="105">
        <f t="shared" si="99"/>
        <v>112.30480786714703</v>
      </c>
      <c r="CA26" s="105">
        <f t="shared" si="99"/>
        <v>119.04309633917586</v>
      </c>
      <c r="CB26" s="105">
        <f t="shared" si="99"/>
        <v>126.18568211952642</v>
      </c>
      <c r="CC26" s="105">
        <f t="shared" si="99"/>
        <v>133.756823046698</v>
      </c>
      <c r="CD26" s="105">
        <f t="shared" si="99"/>
        <v>141.78223242949989</v>
      </c>
      <c r="CE26" s="105">
        <f t="shared" si="99"/>
        <v>150.28916637526987</v>
      </c>
      <c r="CF26" s="105">
        <f t="shared" si="99"/>
        <v>159.30651635778608</v>
      </c>
      <c r="CG26" s="105">
        <f t="shared" si="99"/>
        <v>168.86490733925325</v>
      </c>
      <c r="CH26" s="105">
        <f t="shared" si="99"/>
        <v>178.99680177960846</v>
      </c>
      <c r="CI26" s="105">
        <f t="shared" si="99"/>
        <v>189.73660988638497</v>
      </c>
      <c r="CJ26" s="105">
        <f t="shared" si="99"/>
        <v>201.12080647956807</v>
      </c>
      <c r="CK26" s="105">
        <f t="shared" si="99"/>
        <v>213.18805486834216</v>
      </c>
      <c r="CL26" s="105">
        <f t="shared" si="99"/>
        <v>225.9793381604427</v>
      </c>
      <c r="CM26" s="105">
        <f t="shared" si="99"/>
        <v>239.53809845006927</v>
      </c>
      <c r="CN26" s="105">
        <f t="shared" si="99"/>
        <v>253.91038435707344</v>
      </c>
      <c r="CO26" s="105">
        <f t="shared" si="99"/>
        <v>269.14500741849787</v>
      </c>
      <c r="CP26" s="105">
        <f t="shared" si="99"/>
        <v>285.2937078636078</v>
      </c>
      <c r="CQ26" s="105">
        <f t="shared" si="99"/>
        <v>302.4113303354243</v>
      </c>
      <c r="CR26" s="105">
        <f t="shared" si="99"/>
        <v>320.55601015554976</v>
      </c>
      <c r="CS26" s="105">
        <f t="shared" si="99"/>
        <v>339.78937076488273</v>
      </c>
      <c r="CT26" s="105">
        <f t="shared" si="99"/>
        <v>360.1767330107757</v>
      </c>
      <c r="CU26" s="105">
        <f t="shared" si="99"/>
        <v>381.78733699142225</v>
      </c>
      <c r="CV26" s="105">
        <f t="shared" si="99"/>
        <v>404.6945772109076</v>
      </c>
      <c r="CW26" s="105">
        <f t="shared" si="99"/>
        <v>428.97625184356207</v>
      </c>
      <c r="CX26" s="105">
        <f t="shared" si="99"/>
        <v>454.7148269541758</v>
      </c>
      <c r="CY26" s="105">
        <f t="shared" si="99"/>
        <v>481.9977165714264</v>
      </c>
      <c r="CZ26" s="105">
        <f t="shared" si="99"/>
        <v>510.917579565712</v>
      </c>
      <c r="DA26" s="105">
        <f t="shared" si="99"/>
        <v>541.5726343396548</v>
      </c>
      <c r="DB26" s="105">
        <f t="shared" si="99"/>
        <v>574.0669924000341</v>
      </c>
      <c r="DC26" s="105">
        <f t="shared" si="99"/>
        <v>608.5110119440362</v>
      </c>
      <c r="DD26" s="105">
        <f t="shared" si="99"/>
        <v>645.0216726606784</v>
      </c>
      <c r="DE26" s="105">
        <f aca="true" t="shared" si="100" ref="DE26:EJ26">DD26*(1+$M$3)</f>
        <v>683.7229730203192</v>
      </c>
      <c r="DF26" s="105">
        <f t="shared" si="100"/>
        <v>724.7463514015384</v>
      </c>
      <c r="DG26" s="105">
        <f t="shared" si="100"/>
        <v>768.2311324856307</v>
      </c>
      <c r="DH26" s="105">
        <f t="shared" si="100"/>
        <v>814.3250004347686</v>
      </c>
      <c r="DI26" s="105">
        <f t="shared" si="100"/>
        <v>863.1845004608548</v>
      </c>
      <c r="DJ26" s="105">
        <f t="shared" si="100"/>
        <v>914.9755704885062</v>
      </c>
      <c r="DK26" s="105">
        <f t="shared" si="100"/>
        <v>969.8741047178165</v>
      </c>
      <c r="DL26" s="105">
        <f t="shared" si="100"/>
        <v>1028.0665510008855</v>
      </c>
      <c r="DM26" s="105">
        <f t="shared" si="100"/>
        <v>1089.7505440609386</v>
      </c>
      <c r="DN26" s="105">
        <f t="shared" si="100"/>
        <v>1155.135576704595</v>
      </c>
      <c r="DO26" s="105">
        <f t="shared" si="100"/>
        <v>1224.4437113068707</v>
      </c>
      <c r="DP26" s="105">
        <f t="shared" si="100"/>
        <v>1297.910333985283</v>
      </c>
      <c r="DQ26" s="105">
        <f t="shared" si="100"/>
        <v>1375.7849540244</v>
      </c>
      <c r="DR26" s="105">
        <f t="shared" si="100"/>
        <v>1458.332051265864</v>
      </c>
      <c r="DS26" s="105">
        <f t="shared" si="100"/>
        <v>1545.831974341816</v>
      </c>
      <c r="DT26" s="105">
        <f t="shared" si="100"/>
        <v>1638.581892802325</v>
      </c>
      <c r="DU26" s="105">
        <f t="shared" si="100"/>
        <v>1736.8968063704647</v>
      </c>
      <c r="DV26" s="105">
        <f t="shared" si="100"/>
        <v>1841.1106147526928</v>
      </c>
      <c r="DW26" s="105">
        <f t="shared" si="100"/>
        <v>1951.5772516378545</v>
      </c>
      <c r="DX26" s="105">
        <f t="shared" si="100"/>
        <v>2068.671886736126</v>
      </c>
      <c r="DY26" s="105">
        <f t="shared" si="100"/>
        <v>2192.792199940294</v>
      </c>
      <c r="DZ26" s="105">
        <f t="shared" si="100"/>
        <v>2324.3597319367113</v>
      </c>
      <c r="EA26" s="105">
        <f t="shared" si="100"/>
        <v>2463.8213158529143</v>
      </c>
      <c r="EB26" s="105">
        <f t="shared" si="100"/>
        <v>2611.6505948040895</v>
      </c>
      <c r="EC26" s="105">
        <f t="shared" si="100"/>
        <v>2768.349630492335</v>
      </c>
      <c r="ED26" s="105">
        <f t="shared" si="100"/>
        <v>2934.4506083218753</v>
      </c>
      <c r="EE26" s="105">
        <f t="shared" si="100"/>
        <v>3110.517644821188</v>
      </c>
      <c r="EF26" s="105">
        <f t="shared" si="100"/>
        <v>3297.148703510459</v>
      </c>
      <c r="EG26" s="105">
        <f t="shared" si="100"/>
        <v>3494.977625721087</v>
      </c>
      <c r="EH26" s="105">
        <f t="shared" si="100"/>
        <v>3704.676283264352</v>
      </c>
      <c r="EI26" s="105">
        <f t="shared" si="100"/>
        <v>3926.9568602602135</v>
      </c>
      <c r="EJ26" s="105">
        <f t="shared" si="100"/>
        <v>4162.5742718758265</v>
      </c>
      <c r="EK26" s="105">
        <f aca="true" t="shared" si="101" ref="EK26:FB26">EJ26*(1+$M$3)</f>
        <v>4412.328728188377</v>
      </c>
      <c r="EL26" s="105">
        <f t="shared" si="101"/>
        <v>4677.06845187968</v>
      </c>
      <c r="EM26" s="105">
        <f t="shared" si="101"/>
        <v>4957.69255899246</v>
      </c>
      <c r="EN26" s="105">
        <f t="shared" si="101"/>
        <v>5255.154112532008</v>
      </c>
      <c r="EO26" s="105">
        <f t="shared" si="101"/>
        <v>5570.463359283929</v>
      </c>
      <c r="EP26" s="105">
        <f t="shared" si="101"/>
        <v>5904.6911608409655</v>
      </c>
      <c r="EQ26" s="105">
        <f t="shared" si="101"/>
        <v>6258.972630491424</v>
      </c>
      <c r="ER26" s="105">
        <f t="shared" si="101"/>
        <v>6634.51098832091</v>
      </c>
      <c r="ES26" s="105">
        <f t="shared" si="101"/>
        <v>7032.581647620164</v>
      </c>
      <c r="ET26" s="105">
        <f t="shared" si="101"/>
        <v>7454.536546477375</v>
      </c>
      <c r="EU26" s="105">
        <f t="shared" si="101"/>
        <v>7901.808739266018</v>
      </c>
      <c r="EV26" s="105">
        <f t="shared" si="101"/>
        <v>8375.91726362198</v>
      </c>
      <c r="EW26" s="105">
        <f t="shared" si="101"/>
        <v>8878.472299439298</v>
      </c>
      <c r="EX26" s="105">
        <f t="shared" si="101"/>
        <v>9411.180637405656</v>
      </c>
      <c r="EY26" s="105">
        <f t="shared" si="101"/>
        <v>9975.851475649995</v>
      </c>
      <c r="EZ26" s="105">
        <f t="shared" si="101"/>
        <v>10574.402564188995</v>
      </c>
      <c r="FA26" s="105">
        <f t="shared" si="101"/>
        <v>11208.866718040335</v>
      </c>
      <c r="FB26" s="105">
        <f t="shared" si="101"/>
        <v>11881.398721122756</v>
      </c>
    </row>
    <row r="27" spans="1:158" ht="15">
      <c r="A27" s="110">
        <f>'Page 4'!A33</f>
        <v>22</v>
      </c>
      <c r="B27" s="110" t="str">
        <f>'Page 4'!B33</f>
        <v>Xcel Energy Inc.</v>
      </c>
      <c r="C27" s="111">
        <f>'Page 4'!C33</f>
        <v>1</v>
      </c>
      <c r="D27" s="111">
        <f>'Page 4'!D33</f>
        <v>1.1</v>
      </c>
      <c r="E27" s="104">
        <f>(D27/C27)^(1/3)-1</f>
        <v>0.03228011545636722</v>
      </c>
      <c r="F27" s="104"/>
      <c r="G27" s="104">
        <f>IRR(H27:FB27,0.12)</f>
        <v>0.10426131571984339</v>
      </c>
      <c r="H27" s="105">
        <f>'Page 4'!F33</f>
        <v>-20.956666666666667</v>
      </c>
      <c r="I27" s="105">
        <f>C27</f>
        <v>1</v>
      </c>
      <c r="J27" s="105">
        <f>I27+($L27-$I27)/3</f>
        <v>1.0333333333333334</v>
      </c>
      <c r="K27" s="105">
        <f>J27+($L27-$I27)/3</f>
        <v>1.0666666666666669</v>
      </c>
      <c r="L27" s="105">
        <f>D27</f>
        <v>1.1</v>
      </c>
      <c r="M27" s="105">
        <f aca="true" t="shared" si="102" ref="M27:AR27">L27*(1+$M$3)</f>
        <v>1.1660000000000001</v>
      </c>
      <c r="N27" s="105">
        <f t="shared" si="102"/>
        <v>1.2359600000000002</v>
      </c>
      <c r="O27" s="105">
        <f t="shared" si="102"/>
        <v>1.3101176000000003</v>
      </c>
      <c r="P27" s="105">
        <f t="shared" si="102"/>
        <v>1.3887246560000004</v>
      </c>
      <c r="Q27" s="105">
        <f t="shared" si="102"/>
        <v>1.4720481353600006</v>
      </c>
      <c r="R27" s="105">
        <f t="shared" si="102"/>
        <v>1.5603710234816006</v>
      </c>
      <c r="S27" s="105">
        <f t="shared" si="102"/>
        <v>1.6539932848904968</v>
      </c>
      <c r="T27" s="105">
        <f t="shared" si="102"/>
        <v>1.7532328819839267</v>
      </c>
      <c r="U27" s="105">
        <f t="shared" si="102"/>
        <v>1.8584268549029623</v>
      </c>
      <c r="V27" s="105">
        <f t="shared" si="102"/>
        <v>1.9699324661971402</v>
      </c>
      <c r="W27" s="105">
        <f t="shared" si="102"/>
        <v>2.0881284141689687</v>
      </c>
      <c r="X27" s="105">
        <f t="shared" si="102"/>
        <v>2.213416119019107</v>
      </c>
      <c r="Y27" s="105">
        <f t="shared" si="102"/>
        <v>2.3462210861602535</v>
      </c>
      <c r="Z27" s="105">
        <f t="shared" si="102"/>
        <v>2.486994351329869</v>
      </c>
      <c r="AA27" s="105">
        <f t="shared" si="102"/>
        <v>2.636214012409661</v>
      </c>
      <c r="AB27" s="105">
        <f t="shared" si="102"/>
        <v>2.794386853154241</v>
      </c>
      <c r="AC27" s="105">
        <f t="shared" si="102"/>
        <v>2.9620500643434955</v>
      </c>
      <c r="AD27" s="105">
        <f t="shared" si="102"/>
        <v>3.1397730682041054</v>
      </c>
      <c r="AE27" s="105">
        <f t="shared" si="102"/>
        <v>3.328159452296352</v>
      </c>
      <c r="AF27" s="105">
        <f t="shared" si="102"/>
        <v>3.527849019434133</v>
      </c>
      <c r="AG27" s="105">
        <f t="shared" si="102"/>
        <v>3.739519960600181</v>
      </c>
      <c r="AH27" s="105">
        <f t="shared" si="102"/>
        <v>3.9638911582361924</v>
      </c>
      <c r="AI27" s="105">
        <f t="shared" si="102"/>
        <v>4.201724627730364</v>
      </c>
      <c r="AJ27" s="105">
        <f t="shared" si="102"/>
        <v>4.453828105394186</v>
      </c>
      <c r="AK27" s="105">
        <f t="shared" si="102"/>
        <v>4.721057791717838</v>
      </c>
      <c r="AL27" s="105">
        <f t="shared" si="102"/>
        <v>5.004321259220909</v>
      </c>
      <c r="AM27" s="105">
        <f t="shared" si="102"/>
        <v>5.304580534774163</v>
      </c>
      <c r="AN27" s="105">
        <f t="shared" si="102"/>
        <v>5.622855366860613</v>
      </c>
      <c r="AO27" s="105">
        <f t="shared" si="102"/>
        <v>5.96022668887225</v>
      </c>
      <c r="AP27" s="105">
        <f t="shared" si="102"/>
        <v>6.317840290204586</v>
      </c>
      <c r="AQ27" s="105">
        <f t="shared" si="102"/>
        <v>6.696910707616862</v>
      </c>
      <c r="AR27" s="105">
        <f t="shared" si="102"/>
        <v>7.098725350073874</v>
      </c>
      <c r="AS27" s="105">
        <f aca="true" t="shared" si="103" ref="AS27:BX27">AR27*(1+$M$3)</f>
        <v>7.524648871078306</v>
      </c>
      <c r="AT27" s="105">
        <f t="shared" si="103"/>
        <v>7.976127803343005</v>
      </c>
      <c r="AU27" s="105">
        <f t="shared" si="103"/>
        <v>8.454695471543586</v>
      </c>
      <c r="AV27" s="105">
        <f t="shared" si="103"/>
        <v>8.961977199836202</v>
      </c>
      <c r="AW27" s="105">
        <f t="shared" si="103"/>
        <v>9.499695831826374</v>
      </c>
      <c r="AX27" s="105">
        <f t="shared" si="103"/>
        <v>10.069677581735958</v>
      </c>
      <c r="AY27" s="105">
        <f t="shared" si="103"/>
        <v>10.673858236640116</v>
      </c>
      <c r="AZ27" s="105">
        <f t="shared" si="103"/>
        <v>11.314289730838524</v>
      </c>
      <c r="BA27" s="105">
        <f t="shared" si="103"/>
        <v>11.993147114688837</v>
      </c>
      <c r="BB27" s="105">
        <f t="shared" si="103"/>
        <v>12.712735941570168</v>
      </c>
      <c r="BC27" s="105">
        <f t="shared" si="103"/>
        <v>13.475500098064378</v>
      </c>
      <c r="BD27" s="105">
        <f t="shared" si="103"/>
        <v>14.284030103948242</v>
      </c>
      <c r="BE27" s="105">
        <f t="shared" si="103"/>
        <v>15.141071910185136</v>
      </c>
      <c r="BF27" s="105">
        <f t="shared" si="103"/>
        <v>16.049536224796245</v>
      </c>
      <c r="BG27" s="105">
        <f t="shared" si="103"/>
        <v>17.01250839828402</v>
      </c>
      <c r="BH27" s="105">
        <f t="shared" si="103"/>
        <v>18.03325890218106</v>
      </c>
      <c r="BI27" s="105">
        <f t="shared" si="103"/>
        <v>19.115254436311925</v>
      </c>
      <c r="BJ27" s="105">
        <f t="shared" si="103"/>
        <v>20.26216970249064</v>
      </c>
      <c r="BK27" s="105">
        <f t="shared" si="103"/>
        <v>21.47789988464008</v>
      </c>
      <c r="BL27" s="105">
        <f t="shared" si="103"/>
        <v>22.766573877718486</v>
      </c>
      <c r="BM27" s="105">
        <f t="shared" si="103"/>
        <v>24.132568310381597</v>
      </c>
      <c r="BN27" s="105">
        <f t="shared" si="103"/>
        <v>25.580522409004494</v>
      </c>
      <c r="BO27" s="105">
        <f t="shared" si="103"/>
        <v>27.115353753544767</v>
      </c>
      <c r="BP27" s="105">
        <f t="shared" si="103"/>
        <v>28.742274978757454</v>
      </c>
      <c r="BQ27" s="105">
        <f t="shared" si="103"/>
        <v>30.466811477482903</v>
      </c>
      <c r="BR27" s="105">
        <f t="shared" si="103"/>
        <v>32.29482016613188</v>
      </c>
      <c r="BS27" s="105">
        <f t="shared" si="103"/>
        <v>34.23250937609979</v>
      </c>
      <c r="BT27" s="105">
        <f t="shared" si="103"/>
        <v>36.28645993866578</v>
      </c>
      <c r="BU27" s="105">
        <f t="shared" si="103"/>
        <v>38.463647534985725</v>
      </c>
      <c r="BV27" s="105">
        <f t="shared" si="103"/>
        <v>40.77146638708487</v>
      </c>
      <c r="BW27" s="105">
        <f t="shared" si="103"/>
        <v>43.21775437030997</v>
      </c>
      <c r="BX27" s="105">
        <f t="shared" si="103"/>
        <v>45.81081963252857</v>
      </c>
      <c r="BY27" s="105">
        <f aca="true" t="shared" si="104" ref="BY27:DD27">BX27*(1+$M$3)</f>
        <v>48.55946881048029</v>
      </c>
      <c r="BZ27" s="105">
        <f t="shared" si="104"/>
        <v>51.47303693910911</v>
      </c>
      <c r="CA27" s="105">
        <f t="shared" si="104"/>
        <v>54.56141915545566</v>
      </c>
      <c r="CB27" s="105">
        <f t="shared" si="104"/>
        <v>57.835104304783</v>
      </c>
      <c r="CC27" s="105">
        <f t="shared" si="104"/>
        <v>61.305210563069984</v>
      </c>
      <c r="CD27" s="105">
        <f t="shared" si="104"/>
        <v>64.9835231968542</v>
      </c>
      <c r="CE27" s="105">
        <f t="shared" si="104"/>
        <v>68.88253458866545</v>
      </c>
      <c r="CF27" s="105">
        <f t="shared" si="104"/>
        <v>73.01548666398539</v>
      </c>
      <c r="CG27" s="105">
        <f t="shared" si="104"/>
        <v>77.39641586382452</v>
      </c>
      <c r="CH27" s="105">
        <f t="shared" si="104"/>
        <v>82.04020081565399</v>
      </c>
      <c r="CI27" s="105">
        <f t="shared" si="104"/>
        <v>86.96261286459324</v>
      </c>
      <c r="CJ27" s="105">
        <f t="shared" si="104"/>
        <v>92.18036963646884</v>
      </c>
      <c r="CK27" s="105">
        <f t="shared" si="104"/>
        <v>97.71119181465697</v>
      </c>
      <c r="CL27" s="105">
        <f t="shared" si="104"/>
        <v>103.5738633235364</v>
      </c>
      <c r="CM27" s="105">
        <f t="shared" si="104"/>
        <v>109.7882951229486</v>
      </c>
      <c r="CN27" s="105">
        <f t="shared" si="104"/>
        <v>116.37559283032552</v>
      </c>
      <c r="CO27" s="105">
        <f t="shared" si="104"/>
        <v>123.35812840014505</v>
      </c>
      <c r="CP27" s="105">
        <f t="shared" si="104"/>
        <v>130.75961610415376</v>
      </c>
      <c r="CQ27" s="105">
        <f t="shared" si="104"/>
        <v>138.605193070403</v>
      </c>
      <c r="CR27" s="105">
        <f t="shared" si="104"/>
        <v>146.9215046546272</v>
      </c>
      <c r="CS27" s="105">
        <f t="shared" si="104"/>
        <v>155.73679493390483</v>
      </c>
      <c r="CT27" s="105">
        <f t="shared" si="104"/>
        <v>165.08100262993912</v>
      </c>
      <c r="CU27" s="105">
        <f t="shared" si="104"/>
        <v>174.98586278773547</v>
      </c>
      <c r="CV27" s="105">
        <f t="shared" si="104"/>
        <v>185.4850145549996</v>
      </c>
      <c r="CW27" s="105">
        <f t="shared" si="104"/>
        <v>196.61411542829958</v>
      </c>
      <c r="CX27" s="105">
        <f t="shared" si="104"/>
        <v>208.41096235399758</v>
      </c>
      <c r="CY27" s="105">
        <f t="shared" si="104"/>
        <v>220.91562009523744</v>
      </c>
      <c r="CZ27" s="105">
        <f t="shared" si="104"/>
        <v>234.1705573009517</v>
      </c>
      <c r="DA27" s="105">
        <f t="shared" si="104"/>
        <v>248.22079073900883</v>
      </c>
      <c r="DB27" s="105">
        <f t="shared" si="104"/>
        <v>263.11403818334935</v>
      </c>
      <c r="DC27" s="105">
        <f t="shared" si="104"/>
        <v>278.90088047435034</v>
      </c>
      <c r="DD27" s="105">
        <f t="shared" si="104"/>
        <v>295.63493330281136</v>
      </c>
      <c r="DE27" s="105">
        <f aca="true" t="shared" si="105" ref="DE27:EJ27">DD27*(1+$M$3)</f>
        <v>313.3730293009801</v>
      </c>
      <c r="DF27" s="105">
        <f t="shared" si="105"/>
        <v>332.1754110590389</v>
      </c>
      <c r="DG27" s="105">
        <f t="shared" si="105"/>
        <v>352.10593572258125</v>
      </c>
      <c r="DH27" s="105">
        <f t="shared" si="105"/>
        <v>373.23229186593613</v>
      </c>
      <c r="DI27" s="105">
        <f t="shared" si="105"/>
        <v>395.62622937789234</v>
      </c>
      <c r="DJ27" s="105">
        <f t="shared" si="105"/>
        <v>419.3638031405659</v>
      </c>
      <c r="DK27" s="105">
        <f t="shared" si="105"/>
        <v>444.52563132899985</v>
      </c>
      <c r="DL27" s="105">
        <f t="shared" si="105"/>
        <v>471.19716920873987</v>
      </c>
      <c r="DM27" s="105">
        <f t="shared" si="105"/>
        <v>499.4689993612643</v>
      </c>
      <c r="DN27" s="105">
        <f t="shared" si="105"/>
        <v>529.4371393229402</v>
      </c>
      <c r="DO27" s="105">
        <f t="shared" si="105"/>
        <v>561.2033676823166</v>
      </c>
      <c r="DP27" s="105">
        <f t="shared" si="105"/>
        <v>594.8755697432557</v>
      </c>
      <c r="DQ27" s="105">
        <f t="shared" si="105"/>
        <v>630.5681039278511</v>
      </c>
      <c r="DR27" s="105">
        <f t="shared" si="105"/>
        <v>668.4021901635222</v>
      </c>
      <c r="DS27" s="105">
        <f t="shared" si="105"/>
        <v>708.5063215733335</v>
      </c>
      <c r="DT27" s="105">
        <f t="shared" si="105"/>
        <v>751.0167008677336</v>
      </c>
      <c r="DU27" s="105">
        <f t="shared" si="105"/>
        <v>796.0777029197976</v>
      </c>
      <c r="DV27" s="105">
        <f t="shared" si="105"/>
        <v>843.8423650949856</v>
      </c>
      <c r="DW27" s="105">
        <f t="shared" si="105"/>
        <v>894.4729070006847</v>
      </c>
      <c r="DX27" s="105">
        <f t="shared" si="105"/>
        <v>948.1412814207258</v>
      </c>
      <c r="DY27" s="105">
        <f t="shared" si="105"/>
        <v>1005.0297583059694</v>
      </c>
      <c r="DZ27" s="105">
        <f t="shared" si="105"/>
        <v>1065.3315438043276</v>
      </c>
      <c r="EA27" s="105">
        <f t="shared" si="105"/>
        <v>1129.2514364325873</v>
      </c>
      <c r="EB27" s="105">
        <f t="shared" si="105"/>
        <v>1197.0065226185427</v>
      </c>
      <c r="EC27" s="105">
        <f t="shared" si="105"/>
        <v>1268.8269139756553</v>
      </c>
      <c r="ED27" s="105">
        <f t="shared" si="105"/>
        <v>1344.9565288141946</v>
      </c>
      <c r="EE27" s="105">
        <f t="shared" si="105"/>
        <v>1425.6539205430463</v>
      </c>
      <c r="EF27" s="105">
        <f t="shared" si="105"/>
        <v>1511.193155775629</v>
      </c>
      <c r="EG27" s="105">
        <f t="shared" si="105"/>
        <v>1601.8647451221668</v>
      </c>
      <c r="EH27" s="105">
        <f t="shared" si="105"/>
        <v>1697.976629829497</v>
      </c>
      <c r="EI27" s="105">
        <f t="shared" si="105"/>
        <v>1799.8552276192668</v>
      </c>
      <c r="EJ27" s="105">
        <f t="shared" si="105"/>
        <v>1907.8465412764228</v>
      </c>
      <c r="EK27" s="105">
        <f aca="true" t="shared" si="106" ref="EK27:FB27">EJ27*(1+$M$3)</f>
        <v>2022.3173337530084</v>
      </c>
      <c r="EL27" s="105">
        <f t="shared" si="106"/>
        <v>2143.656373778189</v>
      </c>
      <c r="EM27" s="105">
        <f t="shared" si="106"/>
        <v>2272.2757562048805</v>
      </c>
      <c r="EN27" s="105">
        <f t="shared" si="106"/>
        <v>2408.6123015771736</v>
      </c>
      <c r="EO27" s="105">
        <f t="shared" si="106"/>
        <v>2553.129039671804</v>
      </c>
      <c r="EP27" s="105">
        <f t="shared" si="106"/>
        <v>2706.3167820521126</v>
      </c>
      <c r="EQ27" s="105">
        <f t="shared" si="106"/>
        <v>2868.6957889752393</v>
      </c>
      <c r="ER27" s="105">
        <f t="shared" si="106"/>
        <v>3040.817536313754</v>
      </c>
      <c r="ES27" s="105">
        <f t="shared" si="106"/>
        <v>3223.266588492579</v>
      </c>
      <c r="ET27" s="105">
        <f t="shared" si="106"/>
        <v>3416.662583802134</v>
      </c>
      <c r="EU27" s="105">
        <f t="shared" si="106"/>
        <v>3621.6623388302623</v>
      </c>
      <c r="EV27" s="105">
        <f t="shared" si="106"/>
        <v>3838.9620791600782</v>
      </c>
      <c r="EW27" s="105">
        <f t="shared" si="106"/>
        <v>4069.2998039096833</v>
      </c>
      <c r="EX27" s="105">
        <f t="shared" si="106"/>
        <v>4313.457792144264</v>
      </c>
      <c r="EY27" s="105">
        <f t="shared" si="106"/>
        <v>4572.26525967292</v>
      </c>
      <c r="EZ27" s="105">
        <f t="shared" si="106"/>
        <v>4846.601175253296</v>
      </c>
      <c r="FA27" s="105">
        <f t="shared" si="106"/>
        <v>5137.397245768494</v>
      </c>
      <c r="FB27" s="105">
        <f t="shared" si="106"/>
        <v>5445.641080514604</v>
      </c>
    </row>
    <row r="28" spans="1:7" ht="15">
      <c r="A28" s="110"/>
      <c r="B28" s="110"/>
      <c r="C28" s="111"/>
      <c r="D28" s="111"/>
      <c r="E28" s="104"/>
      <c r="F28" s="104"/>
      <c r="G28" s="104"/>
    </row>
    <row r="29" spans="1:8" ht="15.75" thickBot="1">
      <c r="A29" s="110"/>
      <c r="B29" s="115" t="s">
        <v>6</v>
      </c>
      <c r="C29" s="112"/>
      <c r="D29" s="112"/>
      <c r="E29" s="116">
        <f>AVERAGE(E6:E28)</f>
        <v>0.04476887297605076</v>
      </c>
      <c r="F29" s="117"/>
      <c r="G29" s="121">
        <f>AVERAGE(G6:G28)</f>
        <v>0.10609472074406341</v>
      </c>
      <c r="H29" s="120" t="s">
        <v>6</v>
      </c>
    </row>
    <row r="30" spans="1:8" ht="15.75" thickTop="1">
      <c r="A30" s="110"/>
      <c r="B30" s="110"/>
      <c r="C30" s="111"/>
      <c r="D30" s="111"/>
      <c r="E30" s="104"/>
      <c r="F30" s="104"/>
      <c r="G30" s="104">
        <f>MEDIAN(G6:G28)</f>
        <v>0.107577295785433</v>
      </c>
      <c r="H30" s="120" t="s">
        <v>34</v>
      </c>
    </row>
    <row r="32" ht="15">
      <c r="A32" s="112"/>
    </row>
  </sheetData>
  <sheetProtection/>
  <mergeCells count="1">
    <mergeCell ref="C3:E3"/>
  </mergeCells>
  <printOptions/>
  <pageMargins left="0.75" right="0.75" top="1" bottom="1" header="0.5" footer="0.5"/>
  <pageSetup horizontalDpi="600" verticalDpi="600" orientation="landscape" scale="8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36"/>
  <sheetViews>
    <sheetView showGridLines="0"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1" width="4.5546875" style="96" customWidth="1"/>
    <col min="2" max="2" width="27.21484375" style="96" customWidth="1"/>
    <col min="3" max="4" width="8.88671875" style="96" customWidth="1"/>
    <col min="5" max="6" width="13.88671875" style="96" customWidth="1"/>
    <col min="7" max="9" width="8.88671875" style="96" customWidth="1"/>
    <col min="10" max="10" width="9.88671875" style="96" bestFit="1" customWidth="1"/>
    <col min="11" max="12" width="12.6640625" style="96" bestFit="1" customWidth="1"/>
    <col min="13" max="13" width="13.88671875" style="96" customWidth="1"/>
    <col min="14" max="16384" width="8.88671875" style="96" customWidth="1"/>
  </cols>
  <sheetData>
    <row r="1" spans="2:14" ht="20.25">
      <c r="B1" s="97" t="s">
        <v>28</v>
      </c>
      <c r="C1" s="3"/>
      <c r="D1" s="3"/>
      <c r="E1" s="3"/>
      <c r="F1" s="3"/>
      <c r="G1" s="227" t="s">
        <v>296</v>
      </c>
      <c r="H1" s="225"/>
      <c r="I1" s="225"/>
      <c r="J1"/>
      <c r="K1"/>
      <c r="L1"/>
      <c r="M1" s="3"/>
      <c r="N1" s="3"/>
    </row>
    <row r="2" spans="2:14" ht="15">
      <c r="B2" s="3"/>
      <c r="C2" s="101"/>
      <c r="D2" s="101"/>
      <c r="E2" s="101"/>
      <c r="F2" s="101"/>
      <c r="G2" s="226" t="s">
        <v>284</v>
      </c>
      <c r="H2" s="226" t="s">
        <v>291</v>
      </c>
      <c r="I2" s="226" t="s">
        <v>292</v>
      </c>
      <c r="M2" s="101"/>
      <c r="N2" s="3"/>
    </row>
    <row r="3" spans="2:15" ht="15">
      <c r="B3" s="98" t="s">
        <v>29</v>
      </c>
      <c r="C3" s="98" t="s">
        <v>30</v>
      </c>
      <c r="D3" s="98" t="s">
        <v>246</v>
      </c>
      <c r="E3" s="99" t="s">
        <v>31</v>
      </c>
      <c r="F3" s="99" t="s">
        <v>33</v>
      </c>
      <c r="G3" s="173" t="s">
        <v>232</v>
      </c>
      <c r="H3" s="173" t="s">
        <v>284</v>
      </c>
      <c r="I3" s="174" t="s">
        <v>283</v>
      </c>
      <c r="J3" s="100" t="s">
        <v>32</v>
      </c>
      <c r="K3" s="191" t="s">
        <v>228</v>
      </c>
      <c r="L3" s="192" t="s">
        <v>233</v>
      </c>
      <c r="M3" s="128" t="s">
        <v>229</v>
      </c>
      <c r="N3" s="147" t="s">
        <v>212</v>
      </c>
      <c r="O3"/>
    </row>
    <row r="4" spans="1:20" ht="15">
      <c r="A4" s="96">
        <v>1</v>
      </c>
      <c r="B4" s="197" t="s">
        <v>223</v>
      </c>
      <c r="C4" s="197" t="s">
        <v>224</v>
      </c>
      <c r="D4" s="197" t="s">
        <v>247</v>
      </c>
      <c r="E4" s="210">
        <v>7</v>
      </c>
      <c r="F4" s="210">
        <v>6</v>
      </c>
      <c r="G4" s="211">
        <v>1.76</v>
      </c>
      <c r="H4" s="211">
        <v>1.76</v>
      </c>
      <c r="I4" s="212">
        <v>1.8</v>
      </c>
      <c r="J4" s="213">
        <v>-0.005</v>
      </c>
      <c r="K4" s="160">
        <v>0.037</v>
      </c>
      <c r="L4" s="160">
        <v>0.0533</v>
      </c>
      <c r="M4" s="214">
        <v>0.8981688842049795</v>
      </c>
      <c r="N4" s="211">
        <v>31.981666666666666</v>
      </c>
      <c r="O4" s="148"/>
      <c r="R4" s="149"/>
      <c r="S4"/>
      <c r="T4"/>
    </row>
    <row r="5" spans="1:20" ht="15">
      <c r="A5" s="96">
        <v>2</v>
      </c>
      <c r="B5" s="215" t="s">
        <v>213</v>
      </c>
      <c r="C5" s="197" t="s">
        <v>214</v>
      </c>
      <c r="D5" s="197" t="s">
        <v>247</v>
      </c>
      <c r="E5" s="210">
        <v>7</v>
      </c>
      <c r="F5" s="210">
        <v>6</v>
      </c>
      <c r="G5" s="211">
        <v>1.58</v>
      </c>
      <c r="H5" s="211">
        <v>1.65</v>
      </c>
      <c r="I5" s="212">
        <v>1.92</v>
      </c>
      <c r="J5" s="213">
        <v>0.07</v>
      </c>
      <c r="K5" s="160">
        <v>0.04</v>
      </c>
      <c r="L5" s="160">
        <v>0.056</v>
      </c>
      <c r="M5" s="214">
        <v>0.9022081099976695</v>
      </c>
      <c r="N5" s="211">
        <v>32.025</v>
      </c>
      <c r="O5" s="129"/>
      <c r="R5" s="149"/>
      <c r="S5"/>
      <c r="T5"/>
    </row>
    <row r="6" spans="1:20" ht="15">
      <c r="A6" s="96">
        <v>3</v>
      </c>
      <c r="B6" s="215" t="s">
        <v>285</v>
      </c>
      <c r="C6" s="197" t="s">
        <v>286</v>
      </c>
      <c r="D6" s="197" t="s">
        <v>249</v>
      </c>
      <c r="E6" s="210">
        <v>9</v>
      </c>
      <c r="F6" s="210">
        <v>7</v>
      </c>
      <c r="G6" s="211">
        <v>1.42</v>
      </c>
      <c r="H6" s="211">
        <v>1.44</v>
      </c>
      <c r="I6" s="212">
        <v>1.56</v>
      </c>
      <c r="J6" s="213">
        <v>0.085</v>
      </c>
      <c r="K6" s="171">
        <v>0.06</v>
      </c>
      <c r="L6" s="171">
        <v>0.06</v>
      </c>
      <c r="M6" s="214">
        <v>0.8827740926564407</v>
      </c>
      <c r="N6" s="211">
        <v>27.593333333333334</v>
      </c>
      <c r="O6" s="130"/>
      <c r="R6" s="149"/>
      <c r="S6"/>
      <c r="T6"/>
    </row>
    <row r="7" spans="1:20" ht="15">
      <c r="A7" s="96">
        <v>4</v>
      </c>
      <c r="B7" s="197" t="s">
        <v>200</v>
      </c>
      <c r="C7" s="197" t="s">
        <v>201</v>
      </c>
      <c r="D7" s="197" t="s">
        <v>248</v>
      </c>
      <c r="E7" s="210">
        <v>7</v>
      </c>
      <c r="F7" s="210">
        <v>7</v>
      </c>
      <c r="G7" s="211">
        <v>2.38</v>
      </c>
      <c r="H7" s="211">
        <v>2.4</v>
      </c>
      <c r="I7" s="211">
        <v>2.46</v>
      </c>
      <c r="J7" s="213">
        <v>0.025</v>
      </c>
      <c r="K7" s="160">
        <v>0.03</v>
      </c>
      <c r="L7" s="160">
        <v>0.0325</v>
      </c>
      <c r="M7" s="214">
        <v>0.8382443216697361</v>
      </c>
      <c r="N7" s="211">
        <v>43.915</v>
      </c>
      <c r="O7" s="130"/>
      <c r="R7" s="149"/>
      <c r="S7"/>
      <c r="T7"/>
    </row>
    <row r="8" spans="1:20" ht="15">
      <c r="A8" s="96">
        <v>5</v>
      </c>
      <c r="B8" s="216" t="s">
        <v>273</v>
      </c>
      <c r="C8" s="197" t="s">
        <v>274</v>
      </c>
      <c r="D8" s="197" t="s">
        <v>247</v>
      </c>
      <c r="E8" s="210">
        <v>6</v>
      </c>
      <c r="F8" s="210">
        <v>4</v>
      </c>
      <c r="G8" s="211">
        <v>1.21</v>
      </c>
      <c r="H8" s="211">
        <v>1.28</v>
      </c>
      <c r="I8" s="212">
        <v>1.5</v>
      </c>
      <c r="J8" s="213">
        <v>0.065</v>
      </c>
      <c r="K8" s="160">
        <v>0.05</v>
      </c>
      <c r="L8" s="160">
        <v>0.0447</v>
      </c>
      <c r="M8" s="214">
        <v>1</v>
      </c>
      <c r="N8" s="211">
        <v>27.231666666666666</v>
      </c>
      <c r="O8" s="130"/>
      <c r="R8" s="149"/>
      <c r="S8"/>
      <c r="T8"/>
    </row>
    <row r="9" spans="1:20" ht="15">
      <c r="A9" s="96">
        <v>6</v>
      </c>
      <c r="B9" s="197" t="s">
        <v>217</v>
      </c>
      <c r="C9" s="197" t="s">
        <v>218</v>
      </c>
      <c r="D9" s="197" t="s">
        <v>247</v>
      </c>
      <c r="E9" s="210">
        <v>7</v>
      </c>
      <c r="F9" s="210">
        <v>6</v>
      </c>
      <c r="G9" s="217">
        <v>2.12</v>
      </c>
      <c r="H9" s="217">
        <v>2.24</v>
      </c>
      <c r="I9" s="218">
        <v>2.6</v>
      </c>
      <c r="J9" s="219">
        <v>0.07</v>
      </c>
      <c r="K9" s="150">
        <v>0.05</v>
      </c>
      <c r="L9" s="150">
        <v>0.05</v>
      </c>
      <c r="M9" s="220">
        <v>0.8113301721986523</v>
      </c>
      <c r="N9" s="217">
        <v>43.69333333333333</v>
      </c>
      <c r="O9" s="130"/>
      <c r="R9" s="149"/>
      <c r="S9"/>
      <c r="T9"/>
    </row>
    <row r="10" spans="1:18" ht="15">
      <c r="A10" s="96">
        <v>7</v>
      </c>
      <c r="B10" s="215" t="s">
        <v>275</v>
      </c>
      <c r="C10" s="197" t="s">
        <v>276</v>
      </c>
      <c r="D10" s="197" t="s">
        <v>248</v>
      </c>
      <c r="E10" s="210">
        <v>8</v>
      </c>
      <c r="F10" s="210">
        <v>6</v>
      </c>
      <c r="G10" s="217">
        <v>0.97</v>
      </c>
      <c r="H10" s="217">
        <v>0.99</v>
      </c>
      <c r="I10" s="218">
        <v>1.1</v>
      </c>
      <c r="J10" s="219">
        <v>0.055</v>
      </c>
      <c r="K10" s="150">
        <v>0.044</v>
      </c>
      <c r="L10" s="150">
        <v>0.0433</v>
      </c>
      <c r="M10" s="220">
        <v>0.8389757285366428</v>
      </c>
      <c r="N10" s="217">
        <v>16.606666666666666</v>
      </c>
      <c r="O10" s="129"/>
      <c r="R10" s="149"/>
    </row>
    <row r="11" spans="1:18" ht="15">
      <c r="A11" s="96">
        <v>8</v>
      </c>
      <c r="B11" s="197" t="s">
        <v>234</v>
      </c>
      <c r="C11" s="197" t="s">
        <v>235</v>
      </c>
      <c r="D11" s="197" t="s">
        <v>249</v>
      </c>
      <c r="E11" s="210">
        <v>6</v>
      </c>
      <c r="F11" s="210">
        <v>5</v>
      </c>
      <c r="G11" s="217">
        <v>1.25</v>
      </c>
      <c r="H11" s="217">
        <v>1.28</v>
      </c>
      <c r="I11" s="218">
        <v>1.5</v>
      </c>
      <c r="J11" s="221">
        <v>0.035</v>
      </c>
      <c r="K11" s="150">
        <v>0.05</v>
      </c>
      <c r="L11" s="150">
        <v>0.0203</v>
      </c>
      <c r="M11" s="220">
        <v>0.8056791521721544</v>
      </c>
      <c r="N11" s="217">
        <v>33.88</v>
      </c>
      <c r="O11" s="129"/>
      <c r="R11" s="149"/>
    </row>
    <row r="12" spans="1:18" ht="15">
      <c r="A12" s="96">
        <v>9</v>
      </c>
      <c r="B12" s="197" t="s">
        <v>271</v>
      </c>
      <c r="C12" s="197" t="s">
        <v>272</v>
      </c>
      <c r="D12" s="197" t="s">
        <v>247</v>
      </c>
      <c r="E12" s="210">
        <v>7</v>
      </c>
      <c r="F12" s="210">
        <v>8</v>
      </c>
      <c r="G12" s="217">
        <v>3</v>
      </c>
      <c r="H12" s="217">
        <v>3</v>
      </c>
      <c r="I12" s="218">
        <v>3.6</v>
      </c>
      <c r="J12" s="219">
        <v>0.05</v>
      </c>
      <c r="K12" s="170">
        <v>0.04</v>
      </c>
      <c r="L12" s="170">
        <v>0.0653</v>
      </c>
      <c r="M12" s="220">
        <v>0.749347782591095</v>
      </c>
      <c r="N12" s="217">
        <v>78.80499999999999</v>
      </c>
      <c r="O12" s="129"/>
      <c r="R12" s="149"/>
    </row>
    <row r="13" spans="1:18" ht="15">
      <c r="A13" s="96">
        <v>10</v>
      </c>
      <c r="B13" s="197" t="s">
        <v>236</v>
      </c>
      <c r="C13" s="197" t="s">
        <v>237</v>
      </c>
      <c r="D13" s="197" t="s">
        <v>248</v>
      </c>
      <c r="E13" s="210">
        <v>6</v>
      </c>
      <c r="F13" s="210">
        <v>3</v>
      </c>
      <c r="G13" s="217">
        <v>2</v>
      </c>
      <c r="H13" s="217">
        <v>2</v>
      </c>
      <c r="I13" s="217">
        <v>2.4</v>
      </c>
      <c r="J13" s="222">
        <v>0.07</v>
      </c>
      <c r="K13" s="150">
        <v>0.071</v>
      </c>
      <c r="L13" s="150">
        <v>0.0732</v>
      </c>
      <c r="M13" s="220">
        <v>0.7345777664130921</v>
      </c>
      <c r="N13" s="217">
        <v>48.62166666666667</v>
      </c>
      <c r="O13" s="129"/>
      <c r="R13" s="149"/>
    </row>
    <row r="14" spans="1:18" ht="15">
      <c r="A14" s="96">
        <v>11</v>
      </c>
      <c r="B14" s="197" t="s">
        <v>238</v>
      </c>
      <c r="C14" s="197" t="s">
        <v>239</v>
      </c>
      <c r="D14" s="197" t="s">
        <v>249</v>
      </c>
      <c r="E14" s="210">
        <v>7</v>
      </c>
      <c r="F14" s="210" t="s">
        <v>293</v>
      </c>
      <c r="G14" s="217">
        <v>1.2</v>
      </c>
      <c r="H14" s="217">
        <v>1.2</v>
      </c>
      <c r="I14" s="218">
        <v>1.4</v>
      </c>
      <c r="J14" s="222">
        <v>0.045</v>
      </c>
      <c r="K14" s="170">
        <v>0.05</v>
      </c>
      <c r="L14" s="170">
        <v>0.05</v>
      </c>
      <c r="M14" s="220">
        <v>0.8418413031053534</v>
      </c>
      <c r="N14" s="217">
        <v>32.906666666666666</v>
      </c>
      <c r="O14" s="129"/>
      <c r="R14" s="149"/>
    </row>
    <row r="15" spans="1:18" ht="15">
      <c r="A15" s="96">
        <v>12</v>
      </c>
      <c r="B15" s="197" t="s">
        <v>287</v>
      </c>
      <c r="C15" s="197" t="s">
        <v>288</v>
      </c>
      <c r="D15" s="197" t="s">
        <v>248</v>
      </c>
      <c r="E15" s="210">
        <v>8</v>
      </c>
      <c r="F15" s="210">
        <v>7</v>
      </c>
      <c r="G15" s="217">
        <v>1.03</v>
      </c>
      <c r="H15" s="217">
        <v>1.1</v>
      </c>
      <c r="I15" s="218">
        <v>1.25</v>
      </c>
      <c r="J15" s="222">
        <v>0.07</v>
      </c>
      <c r="K15" s="170">
        <v>0.079</v>
      </c>
      <c r="L15" s="170">
        <v>0.0781</v>
      </c>
      <c r="M15" s="220">
        <v>0.9901643563628342</v>
      </c>
      <c r="N15" s="217">
        <v>26.15833333333333</v>
      </c>
      <c r="O15" s="129"/>
      <c r="R15" s="149"/>
    </row>
    <row r="16" spans="1:18" ht="15">
      <c r="A16" s="96">
        <v>13</v>
      </c>
      <c r="B16" s="197" t="s">
        <v>202</v>
      </c>
      <c r="C16" s="197" t="s">
        <v>203</v>
      </c>
      <c r="D16" s="197" t="s">
        <v>248</v>
      </c>
      <c r="E16" s="210">
        <v>4</v>
      </c>
      <c r="F16" s="210">
        <v>5</v>
      </c>
      <c r="G16" s="217">
        <v>1.63</v>
      </c>
      <c r="H16" s="217">
        <v>1.73</v>
      </c>
      <c r="I16" s="218">
        <v>2.05</v>
      </c>
      <c r="J16" s="222">
        <v>0.055</v>
      </c>
      <c r="K16" s="170">
        <v>0.06</v>
      </c>
      <c r="L16" s="170">
        <v>0.0573</v>
      </c>
      <c r="M16" s="220">
        <v>0.9946469624700496</v>
      </c>
      <c r="N16" s="223">
        <v>34.708333333333336</v>
      </c>
      <c r="O16" s="129"/>
      <c r="R16" s="149"/>
    </row>
    <row r="17" spans="1:18" ht="15">
      <c r="A17" s="96">
        <v>14</v>
      </c>
      <c r="B17" s="197" t="s">
        <v>240</v>
      </c>
      <c r="C17" s="197" t="s">
        <v>241</v>
      </c>
      <c r="D17" s="197" t="s">
        <v>249</v>
      </c>
      <c r="E17" s="210">
        <v>8</v>
      </c>
      <c r="F17" s="210">
        <v>7</v>
      </c>
      <c r="G17" s="217">
        <v>1.68</v>
      </c>
      <c r="H17" s="217">
        <v>1.8</v>
      </c>
      <c r="I17" s="218">
        <v>2.2</v>
      </c>
      <c r="J17" s="222">
        <v>0.065</v>
      </c>
      <c r="K17" s="170">
        <v>0.077</v>
      </c>
      <c r="L17" s="170">
        <v>0.0716</v>
      </c>
      <c r="M17" s="220">
        <v>1</v>
      </c>
      <c r="N17" s="223">
        <v>42.84166666666667</v>
      </c>
      <c r="O17" s="129"/>
      <c r="R17" s="149"/>
    </row>
    <row r="18" spans="1:18" ht="15">
      <c r="A18" s="96">
        <v>15</v>
      </c>
      <c r="B18" s="197" t="s">
        <v>277</v>
      </c>
      <c r="C18" s="197" t="s">
        <v>278</v>
      </c>
      <c r="D18" s="197" t="s">
        <v>249</v>
      </c>
      <c r="E18" s="210">
        <v>7</v>
      </c>
      <c r="F18" s="210">
        <v>7</v>
      </c>
      <c r="G18" s="217">
        <v>1.01</v>
      </c>
      <c r="H18" s="217">
        <v>1.05</v>
      </c>
      <c r="I18" s="218">
        <v>1.2</v>
      </c>
      <c r="J18" s="222">
        <v>0.035</v>
      </c>
      <c r="K18" s="170">
        <v>0.058</v>
      </c>
      <c r="L18" s="170">
        <v>0.06</v>
      </c>
      <c r="M18" s="220">
        <v>1</v>
      </c>
      <c r="N18" s="223">
        <v>19.20333333333333</v>
      </c>
      <c r="O18" s="129"/>
      <c r="R18" s="149"/>
    </row>
    <row r="19" spans="1:18" ht="15">
      <c r="A19" s="96">
        <v>16</v>
      </c>
      <c r="B19" s="197" t="s">
        <v>215</v>
      </c>
      <c r="C19" s="197" t="s">
        <v>216</v>
      </c>
      <c r="D19" s="197" t="s">
        <v>248</v>
      </c>
      <c r="E19" s="210">
        <v>7</v>
      </c>
      <c r="F19" s="210">
        <v>5</v>
      </c>
      <c r="G19" s="217">
        <v>2.5</v>
      </c>
      <c r="H19" s="217">
        <v>2.52</v>
      </c>
      <c r="I19" s="218">
        <v>2.58</v>
      </c>
      <c r="J19" s="222">
        <v>0.045</v>
      </c>
      <c r="K19" s="170">
        <v>0.04</v>
      </c>
      <c r="L19" s="170">
        <v>0.0372</v>
      </c>
      <c r="M19" s="220">
        <v>0.999291856348002</v>
      </c>
      <c r="N19" s="223">
        <v>39.13</v>
      </c>
      <c r="O19" s="129"/>
      <c r="R19" s="149"/>
    </row>
    <row r="20" spans="1:18" ht="15">
      <c r="A20" s="96">
        <v>17</v>
      </c>
      <c r="B20" s="197" t="s">
        <v>294</v>
      </c>
      <c r="C20" s="197" t="s">
        <v>295</v>
      </c>
      <c r="D20" s="197" t="s">
        <v>248</v>
      </c>
      <c r="E20" s="210">
        <v>7</v>
      </c>
      <c r="F20" s="210">
        <v>7</v>
      </c>
      <c r="G20" s="217">
        <v>1.9</v>
      </c>
      <c r="H20" s="217">
        <v>1.92</v>
      </c>
      <c r="I20" s="218">
        <v>2.05</v>
      </c>
      <c r="J20" s="222">
        <v>0.035</v>
      </c>
      <c r="K20" s="170">
        <v>0.053</v>
      </c>
      <c r="L20" s="170">
        <v>0.0532</v>
      </c>
      <c r="M20" s="220">
        <v>0.7314137361340571</v>
      </c>
      <c r="N20" s="223">
        <v>36.48666666666666</v>
      </c>
      <c r="O20" s="129"/>
      <c r="R20" s="149"/>
    </row>
    <row r="21" spans="1:18" ht="15">
      <c r="A21" s="96">
        <v>18</v>
      </c>
      <c r="B21" s="197" t="s">
        <v>279</v>
      </c>
      <c r="C21" s="197" t="s">
        <v>280</v>
      </c>
      <c r="D21" s="197" t="s">
        <v>249</v>
      </c>
      <c r="E21" s="210">
        <v>5</v>
      </c>
      <c r="F21" s="210">
        <v>4</v>
      </c>
      <c r="G21" s="217">
        <v>1.56</v>
      </c>
      <c r="H21" s="217">
        <v>1.72</v>
      </c>
      <c r="I21" s="218">
        <v>2.1</v>
      </c>
      <c r="J21" s="222">
        <v>0.055</v>
      </c>
      <c r="K21" s="170">
        <v>0.07</v>
      </c>
      <c r="L21" s="170">
        <v>0.07</v>
      </c>
      <c r="M21" s="220">
        <v>0.7673328398717</v>
      </c>
      <c r="N21" s="223">
        <v>51.00666666666667</v>
      </c>
      <c r="O21" s="129"/>
      <c r="R21" s="149"/>
    </row>
    <row r="22" spans="1:18" ht="15">
      <c r="A22" s="96">
        <v>19</v>
      </c>
      <c r="B22" s="197" t="s">
        <v>204</v>
      </c>
      <c r="C22" s="197" t="s">
        <v>205</v>
      </c>
      <c r="D22" s="197" t="s">
        <v>248</v>
      </c>
      <c r="E22" s="210">
        <v>6</v>
      </c>
      <c r="F22" s="210">
        <v>6</v>
      </c>
      <c r="G22" s="217">
        <v>1.79</v>
      </c>
      <c r="H22" s="217">
        <v>1.85</v>
      </c>
      <c r="I22" s="218">
        <v>2.1</v>
      </c>
      <c r="J22" s="222">
        <v>0.045</v>
      </c>
      <c r="K22" s="170">
        <v>0.071</v>
      </c>
      <c r="L22" s="170">
        <v>0.0477</v>
      </c>
      <c r="M22" s="220">
        <v>0.8452645620275678</v>
      </c>
      <c r="N22" s="223">
        <v>32.375</v>
      </c>
      <c r="O22" s="129"/>
      <c r="R22" s="149"/>
    </row>
    <row r="23" spans="1:18" ht="15">
      <c r="A23" s="96">
        <v>20</v>
      </c>
      <c r="B23" s="197" t="s">
        <v>206</v>
      </c>
      <c r="C23" s="197" t="s">
        <v>207</v>
      </c>
      <c r="D23" s="197" t="s">
        <v>247</v>
      </c>
      <c r="E23" s="210">
        <v>6</v>
      </c>
      <c r="F23" s="210">
        <v>6</v>
      </c>
      <c r="G23" s="217">
        <v>1.37</v>
      </c>
      <c r="H23" s="217">
        <v>1.39</v>
      </c>
      <c r="I23" s="218">
        <v>1.5</v>
      </c>
      <c r="J23" s="222">
        <v>0.045</v>
      </c>
      <c r="K23" s="170">
        <v>0.058</v>
      </c>
      <c r="L23" s="170">
        <v>0.05</v>
      </c>
      <c r="M23" s="220">
        <v>0.7633682799559577</v>
      </c>
      <c r="N23" s="223">
        <v>23.708333333333332</v>
      </c>
      <c r="O23" s="129"/>
      <c r="R23" s="149"/>
    </row>
    <row r="24" spans="1:18" ht="15">
      <c r="A24" s="96">
        <v>21</v>
      </c>
      <c r="B24" s="197" t="s">
        <v>242</v>
      </c>
      <c r="C24" s="197" t="s">
        <v>243</v>
      </c>
      <c r="D24" s="197" t="s">
        <v>247</v>
      </c>
      <c r="E24" s="210">
        <v>7</v>
      </c>
      <c r="F24" s="210">
        <v>5</v>
      </c>
      <c r="G24" s="217">
        <v>1.6</v>
      </c>
      <c r="H24" s="217">
        <v>1.8</v>
      </c>
      <c r="I24" s="218">
        <v>2.4</v>
      </c>
      <c r="J24" s="222">
        <v>0.08</v>
      </c>
      <c r="K24" s="170">
        <v>0.087</v>
      </c>
      <c r="L24" s="170">
        <v>0.0987</v>
      </c>
      <c r="M24" s="220">
        <v>0.9979166161970978</v>
      </c>
      <c r="N24" s="223">
        <v>49.34166666666667</v>
      </c>
      <c r="O24" s="129"/>
      <c r="R24" s="149"/>
    </row>
    <row r="25" spans="1:18" ht="15">
      <c r="A25" s="96">
        <v>22</v>
      </c>
      <c r="B25" s="197" t="s">
        <v>209</v>
      </c>
      <c r="C25" s="197" t="s">
        <v>210</v>
      </c>
      <c r="D25" s="197" t="s">
        <v>249</v>
      </c>
      <c r="E25" s="210">
        <v>6</v>
      </c>
      <c r="F25" s="210">
        <v>6</v>
      </c>
      <c r="G25" s="217">
        <v>0.97</v>
      </c>
      <c r="H25" s="217">
        <v>1</v>
      </c>
      <c r="I25" s="218">
        <v>1.1</v>
      </c>
      <c r="J25" s="222">
        <v>0.065</v>
      </c>
      <c r="K25" s="170">
        <v>0.057</v>
      </c>
      <c r="L25" s="170">
        <v>0.0618</v>
      </c>
      <c r="M25" s="220">
        <v>0.9923398300530375</v>
      </c>
      <c r="N25" s="223">
        <v>20.956666666666667</v>
      </c>
      <c r="O25" s="129"/>
      <c r="R25" s="149"/>
    </row>
    <row r="26" spans="5:14" ht="15">
      <c r="E26" s="190"/>
      <c r="F26" s="190"/>
      <c r="N26" s="95"/>
    </row>
    <row r="27" spans="4:14" ht="15">
      <c r="D27" s="101" t="s">
        <v>6</v>
      </c>
      <c r="E27" s="224">
        <f>AVERAGE(E4:E26)</f>
        <v>6.7272727272727275</v>
      </c>
      <c r="F27" s="224">
        <f>AVERAGE(F4:F26)</f>
        <v>5.857142857142857</v>
      </c>
      <c r="J27" s="170"/>
      <c r="K27" s="170"/>
      <c r="L27" s="170"/>
      <c r="M27" s="151">
        <f>AVERAGE(M4:M26)</f>
        <v>0.8811311978620965</v>
      </c>
      <c r="N27" s="172"/>
    </row>
    <row r="28" spans="5:6" ht="15">
      <c r="E28" s="159" t="s">
        <v>281</v>
      </c>
      <c r="F28" s="159" t="s">
        <v>282</v>
      </c>
    </row>
    <row r="33" ht="15">
      <c r="C33" s="96" t="s">
        <v>220</v>
      </c>
    </row>
    <row r="34" ht="15">
      <c r="C34" s="96" t="s">
        <v>297</v>
      </c>
    </row>
    <row r="36" ht="15">
      <c r="C36" s="96" t="s">
        <v>221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P20165</cp:lastModifiedBy>
  <cp:lastPrinted>2010-04-26T19:27:10Z</cp:lastPrinted>
  <dcterms:created xsi:type="dcterms:W3CDTF">1997-03-17T15:54:26Z</dcterms:created>
  <dcterms:modified xsi:type="dcterms:W3CDTF">2010-04-29T21:36:41Z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669393801</vt:i4>
  </property>
  <property fmtid="{D5CDD505-2E9C-101B-9397-08002B2CF9AE}" pid="3" name="_ReviewCycleID">
    <vt:i4>669393801</vt:i4>
  </property>
  <property fmtid="{D5CDD505-2E9C-101B-9397-08002B2CF9AE}" pid="4" name="_NewReviewCycle">
    <vt:lpwstr/>
  </property>
  <property fmtid="{D5CDD505-2E9C-101B-9397-08002B2CF9AE}" pid="5" name="_EmailEntryID">
    <vt:lpwstr>000000002DF5DBAA395FDA47852B45E3DF7A8CBF0700BB17DAE303F81642A778DDD7FF291CE200000003017C0000BB17DAE303F81642A778DDD7FF291CE20000051E10E50000</vt:lpwstr>
  </property>
  <property fmtid="{D5CDD505-2E9C-101B-9397-08002B2CF9AE}" pid="6" name="_EmailStoreID0">
    <vt:lpwstr>0000000038A1BB1005E5101AA1BB08002B2A56C20000454D534D44422E444C4C00000000000000001B55FA20AA6611CD9BC800AA002FC45A0C0000005353564D584F4C593031002F6F3D57412E474F562F6F753D534841524544582F636E3D41444320526563697069656E74732F636E3D555443202D205574696C697469657</vt:lpwstr>
  </property>
  <property fmtid="{D5CDD505-2E9C-101B-9397-08002B2CF9AE}" pid="7" name="_EmailStoreID1">
    <vt:lpwstr>320616E64205472616E73706F72746174696F6E20436F6D6D697373696F6E2F636E3D55736572732F636E3D6A6F6361726C736F6E00</vt:lpwstr>
  </property>
  <property fmtid="{D5CDD505-2E9C-101B-9397-08002B2CF9AE}" pid="8" name="_EmailStoreID">
    <vt:lpwstr>0000000038A1BB1005E5101AA1BB08002B2A56C20000454D534D44422E444C4C00000000000000001B55FA20AA6611CD9BC800AA002FC45A0C0000005044584D41494C002F4F3D706163696669636F72702F4F553D7064782F636E3D526563697069656E74732F636E3D50323031363500</vt:lpwstr>
  </property>
  <property fmtid="{D5CDD505-2E9C-101B-9397-08002B2CF9AE}" pid="9" name="DocumentSetType">
    <vt:lpwstr>Testimony</vt:lpwstr>
  </property>
  <property fmtid="{D5CDD505-2E9C-101B-9397-08002B2CF9AE}" pid="10" name="IsHighlyConfidential">
    <vt:lpwstr>0</vt:lpwstr>
  </property>
  <property fmtid="{D5CDD505-2E9C-101B-9397-08002B2CF9AE}" pid="11" name="DocketNumber">
    <vt:lpwstr>100749</vt:lpwstr>
  </property>
  <property fmtid="{D5CDD505-2E9C-101B-9397-08002B2CF9AE}" pid="12" name="IsConfidential">
    <vt:lpwstr>0</vt:lpwstr>
  </property>
  <property fmtid="{D5CDD505-2E9C-101B-9397-08002B2CF9AE}" pid="13" name="Date1">
    <vt:lpwstr>2010-05-04T00:00:00Z</vt:lpwstr>
  </property>
  <property fmtid="{D5CDD505-2E9C-101B-9397-08002B2CF9AE}" pid="14" name="CaseType">
    <vt:lpwstr>Tariff Revision</vt:lpwstr>
  </property>
  <property fmtid="{D5CDD505-2E9C-101B-9397-08002B2CF9AE}" pid="15" name="OpenedDate">
    <vt:lpwstr>2010-05-04T00:00:00Z</vt:lpwstr>
  </property>
  <property fmtid="{D5CDD505-2E9C-101B-9397-08002B2CF9AE}" pid="16" name="Prefix">
    <vt:lpwstr>UE</vt:lpwstr>
  </property>
  <property fmtid="{D5CDD505-2E9C-101B-9397-08002B2CF9AE}" pid="17" name="CaseCompanyNames">
    <vt:lpwstr>Pacific Power &amp; Light Company</vt:lpwstr>
  </property>
  <property fmtid="{D5CDD505-2E9C-101B-9397-08002B2CF9AE}" pid="18" name="IndustryCode">
    <vt:lpwstr>140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  <property fmtid="{D5CDD505-2E9C-101B-9397-08002B2CF9AE}" pid="21" name="Nickname">
    <vt:lpwstr/>
  </property>
  <property fmtid="{D5CDD505-2E9C-101B-9397-08002B2CF9AE}" pid="22" name="Process">
    <vt:lpwstr/>
  </property>
  <property fmtid="{D5CDD505-2E9C-101B-9397-08002B2CF9AE}" pid="23" name="Visibility">
    <vt:lpwstr/>
  </property>
  <property fmtid="{D5CDD505-2E9C-101B-9397-08002B2CF9AE}" pid="24" name="DocumentGroup">
    <vt:lpwstr/>
  </property>
</Properties>
</file>