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ustomProperty9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ustomProperty8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14520" windowHeight="12756" tabRatio="960"/>
  </bookViews>
  <sheets>
    <sheet name="Lead Sheet" sheetId="1" r:id="rId1"/>
    <sheet name="3-YR AVERAGE-GAS" sheetId="2" r:id="rId2"/>
    <sheet name="NetWriteoffs-Gas" sheetId="3" r:id="rId3"/>
    <sheet name="BS Acct-Gas" sheetId="4" r:id="rId4"/>
    <sheet name="SOG 12ME 02-2018" sheetId="5" r:id="rId5"/>
    <sheet name="SOG 12ME 2-2017" sheetId="14" r:id="rId6"/>
    <sheet name="SOG 12ME 2-2016" sheetId="13" r:id="rId7"/>
    <sheet name="SOG 12ME 2-2015" sheetId="12" r:id="rId8"/>
    <sheet name="SOG 12ME 2-2014" sheetId="11" r:id="rId9"/>
  </sheets>
  <externalReferences>
    <externalReference r:id="rId10"/>
  </externalReferences>
  <calcPr calcId="145621"/>
</workbook>
</file>

<file path=xl/calcChain.xml><?xml version="1.0" encoding="utf-8"?>
<calcChain xmlns="http://schemas.openxmlformats.org/spreadsheetml/2006/main">
  <c r="E20" i="1" l="1"/>
  <c r="D20" i="1"/>
  <c r="F31" i="1" l="1"/>
  <c r="B7" i="3" l="1"/>
  <c r="B10" i="3"/>
  <c r="B11" i="3" l="1"/>
  <c r="D27" i="2"/>
  <c r="D26" i="2"/>
  <c r="D25" i="2"/>
  <c r="D24" i="2"/>
  <c r="D23" i="2"/>
  <c r="C27" i="2"/>
  <c r="C26" i="2"/>
  <c r="C25" i="2"/>
  <c r="C24" i="2"/>
  <c r="C23" i="2"/>
  <c r="A21" i="4" l="1"/>
  <c r="A20" i="4"/>
  <c r="A19" i="4"/>
  <c r="A18" i="4" s="1"/>
  <c r="A17" i="4" s="1"/>
  <c r="A16" i="4" s="1"/>
  <c r="A15" i="4" s="1"/>
  <c r="A14" i="4" s="1"/>
  <c r="A13" i="4" s="1"/>
  <c r="A12" i="4" s="1"/>
  <c r="A11" i="4" s="1"/>
  <c r="F20" i="1" l="1"/>
  <c r="E102" i="4"/>
  <c r="F27" i="1" l="1"/>
  <c r="B12" i="3" l="1"/>
  <c r="B14" i="3"/>
  <c r="E26" i="4"/>
  <c r="B72" i="3" l="1"/>
  <c r="B76" i="3" s="1"/>
  <c r="B69" i="3"/>
  <c r="B57" i="3"/>
  <c r="B61" i="3" s="1"/>
  <c r="B54" i="3"/>
  <c r="B42" i="3"/>
  <c r="B46" i="3" s="1"/>
  <c r="B39" i="3"/>
  <c r="B26" i="3"/>
  <c r="B30" i="3" s="1"/>
  <c r="B23" i="3"/>
  <c r="B27" i="3" s="1"/>
  <c r="B28" i="3" s="1"/>
  <c r="E84" i="4"/>
  <c r="B58" i="3" l="1"/>
  <c r="B59" i="3" s="1"/>
  <c r="B73" i="3"/>
  <c r="B74" i="3" s="1"/>
  <c r="B43" i="3"/>
  <c r="B44" i="3" s="1"/>
  <c r="E65" i="4"/>
  <c r="E45" i="4"/>
  <c r="F62" i="5"/>
  <c r="F61" i="5"/>
  <c r="F54" i="5"/>
  <c r="F53" i="5"/>
  <c r="F48" i="5"/>
  <c r="F47" i="5"/>
  <c r="F46" i="5"/>
  <c r="D63" i="5"/>
  <c r="B63" i="5"/>
  <c r="D56" i="5"/>
  <c r="B56" i="5"/>
  <c r="D50" i="5"/>
  <c r="B50" i="5"/>
  <c r="D27" i="5"/>
  <c r="B27" i="5"/>
  <c r="D19" i="5"/>
  <c r="B19" i="5"/>
  <c r="F16" i="5"/>
  <c r="F17" i="5"/>
  <c r="F24" i="5"/>
  <c r="F25" i="5"/>
  <c r="F31" i="5"/>
  <c r="F32" i="5"/>
  <c r="D13" i="5"/>
  <c r="B13" i="5"/>
  <c r="F10" i="5"/>
  <c r="F11" i="5"/>
  <c r="F9" i="5"/>
  <c r="D58" i="5" l="1"/>
  <c r="D64" i="5" s="1"/>
  <c r="F50" i="5"/>
  <c r="D21" i="5"/>
  <c r="F63" i="5"/>
  <c r="F56" i="5"/>
  <c r="B58" i="5"/>
  <c r="D29" i="5"/>
  <c r="D33" i="5" s="1"/>
  <c r="F19" i="5"/>
  <c r="F13" i="5"/>
  <c r="B21" i="5"/>
  <c r="F27" i="5"/>
  <c r="F58" i="5" l="1"/>
  <c r="B64" i="5"/>
  <c r="F64" i="5" s="1"/>
  <c r="F21" i="5"/>
  <c r="B29" i="5"/>
  <c r="B33" i="5" l="1"/>
  <c r="F33" i="5" s="1"/>
  <c r="F29" i="5"/>
  <c r="A13" i="2" l="1"/>
  <c r="A14" i="2"/>
  <c r="B15" i="1" s="1"/>
  <c r="A15" i="2"/>
  <c r="A16" i="2"/>
  <c r="B16" i="1" s="1"/>
  <c r="A12" i="2"/>
  <c r="B14" i="1" s="1"/>
  <c r="F22" i="1" l="1"/>
  <c r="E27" i="2" l="1"/>
  <c r="E26" i="2"/>
  <c r="E25" i="2"/>
  <c r="E24" i="2"/>
  <c r="D24" i="4"/>
  <c r="B15" i="3" s="1"/>
  <c r="B16" i="3" s="1"/>
  <c r="D43" i="4"/>
  <c r="B31" i="3" s="1"/>
  <c r="B32" i="3" s="1"/>
  <c r="B26" i="2" s="1"/>
  <c r="E23" i="2" l="1"/>
  <c r="D63" i="4"/>
  <c r="D82" i="4"/>
  <c r="B62" i="3" s="1"/>
  <c r="B63" i="3" s="1"/>
  <c r="B24" i="2" s="1"/>
  <c r="F24" i="2" s="1"/>
  <c r="D100" i="4"/>
  <c r="B77" i="3" s="1"/>
  <c r="B78" i="3" s="1"/>
  <c r="B23" i="2" s="1"/>
  <c r="F26" i="2"/>
  <c r="B47" i="3" l="1"/>
  <c r="B48" i="3" s="1"/>
  <c r="B25" i="2" s="1"/>
  <c r="F25" i="2" s="1"/>
  <c r="F23" i="2"/>
  <c r="B27" i="2"/>
  <c r="F27" i="2" s="1"/>
  <c r="H23" i="2" l="1"/>
  <c r="C12" i="2" s="1"/>
  <c r="D14" i="1" s="1"/>
  <c r="H27" i="2"/>
  <c r="B16" i="2" s="1"/>
  <c r="C16" i="1" s="1"/>
  <c r="H25" i="2"/>
  <c r="B14" i="2" s="1"/>
  <c r="C15" i="1" s="1"/>
  <c r="H26" i="2"/>
  <c r="E15" i="2" s="1"/>
  <c r="H24" i="2"/>
  <c r="B13" i="2" s="1"/>
  <c r="D12" i="2" l="1"/>
  <c r="E14" i="1" s="1"/>
  <c r="B12" i="2"/>
  <c r="C14" i="1" s="1"/>
  <c r="E12" i="2"/>
  <c r="F14" i="1" s="1"/>
  <c r="F12" i="2"/>
  <c r="F16" i="2"/>
  <c r="E16" i="2"/>
  <c r="F16" i="1" s="1"/>
  <c r="D16" i="2"/>
  <c r="E16" i="1" s="1"/>
  <c r="C16" i="2"/>
  <c r="D16" i="1" s="1"/>
  <c r="C15" i="2"/>
  <c r="C14" i="2"/>
  <c r="D15" i="1" s="1"/>
  <c r="F13" i="2"/>
  <c r="F15" i="2"/>
  <c r="E13" i="2"/>
  <c r="B15" i="2"/>
  <c r="D15" i="2"/>
  <c r="D13" i="2"/>
  <c r="F14" i="2"/>
  <c r="D14" i="2"/>
  <c r="E15" i="1" s="1"/>
  <c r="E14" i="2"/>
  <c r="F15" i="1" s="1"/>
  <c r="G15" i="1" s="1"/>
  <c r="C13" i="2"/>
  <c r="G14" i="1" l="1"/>
  <c r="G16" i="1"/>
  <c r="E18" i="2"/>
  <c r="F18" i="2"/>
  <c r="D18" i="2"/>
  <c r="C18" i="2"/>
  <c r="B18" i="2"/>
  <c r="G18" i="1" l="1"/>
  <c r="F24" i="1" s="1"/>
  <c r="F25" i="1" s="1"/>
  <c r="G28" i="1" s="1"/>
  <c r="G31" i="1" s="1"/>
  <c r="G30" i="1" l="1"/>
  <c r="G32" i="1" s="1"/>
</calcChain>
</file>

<file path=xl/sharedStrings.xml><?xml version="1.0" encoding="utf-8"?>
<sst xmlns="http://schemas.openxmlformats.org/spreadsheetml/2006/main" count="475" uniqueCount="160">
  <si>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</si>
  <si>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</si>
  <si>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</si>
  <si>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</si>
  <si>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</si>
  <si>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</si>
  <si>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</si>
  <si>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</si>
  <si>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</si>
  <si>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</si>
  <si>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</si>
  <si>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</si>
  <si>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</si>
  <si>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</si>
  <si>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</si>
  <si>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</si>
  <si>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</si>
  <si>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</si>
  <si>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</si>
  <si>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</si>
  <si>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</si>
  <si>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</si>
  <si>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</si>
  <si>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</si>
  <si>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</si>
  <si>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</si>
  <si>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</si>
  <si>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</si>
  <si>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</si>
  <si>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</si>
  <si>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</si>
  <si>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</si>
  <si>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</si>
  <si>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</si>
  <si>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</si>
  <si>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Element: rpt_pse: order group 904; transaction code:  ZRW_ZO12</t>
  </si>
  <si>
    <t>Cost elements</t>
  </si>
  <si>
    <t>Act. Costs</t>
  </si>
  <si>
    <t>90400001  3180- Uncollectible Accts- Dir WO Elec</t>
  </si>
  <si>
    <t>*   Electric Uncollectible Accounts</t>
  </si>
  <si>
    <t xml:space="preserve">90400301  3180 -Uncollectible Accts- Dir WO- Gas </t>
  </si>
  <si>
    <t>*   Gas Uncollectible Accounts</t>
  </si>
  <si>
    <t>**  Debit</t>
  </si>
  <si>
    <t>*** Over/underabsorption</t>
  </si>
  <si>
    <t>Gas Uncollectible Acc</t>
  </si>
  <si>
    <t>Plus change in 14400032/14400312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</si>
  <si>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</si>
  <si>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</si>
  <si>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</si>
  <si>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</si>
  <si>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</si>
  <si>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</si>
  <si>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</si>
  <si>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</si>
  <si>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</si>
  <si>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</si>
  <si>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</si>
  <si>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</si>
  <si>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</si>
  <si>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</si>
  <si>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</si>
  <si>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</si>
  <si>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</si>
  <si>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</si>
  <si>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</si>
  <si>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</si>
  <si>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</si>
  <si>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</si>
  <si>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VARIANCE FROM 2016</t>
  </si>
  <si>
    <t>REVENUE PER THERM</t>
  </si>
  <si>
    <t>SALES GAS - REVENUE</t>
  </si>
  <si>
    <t>ACTUAL</t>
  </si>
  <si>
    <t xml:space="preserve">  Firm Sales Revenue</t>
  </si>
  <si>
    <t>AMOUNT</t>
  </si>
  <si>
    <t>%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</si>
  <si>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</si>
  <si>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</si>
  <si>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</si>
  <si>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</si>
  <si>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</si>
  <si>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</si>
  <si>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</si>
  <si>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</si>
  <si>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</si>
  <si>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</si>
  <si>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</si>
  <si>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</si>
  <si>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</si>
  <si>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</si>
  <si>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</si>
  <si>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</si>
  <si>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</si>
  <si>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</si>
  <si>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>SCH.  81 (UtilityTax &amp; FranFee) in above</t>
  </si>
  <si>
    <t>SCH. 120 (Cons. Trk Rev) in above</t>
  </si>
  <si>
    <t>Low Income Surcharge in above</t>
  </si>
  <si>
    <t>SCH. 132 (Merger Rt Cr)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</si>
  <si>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</si>
  <si>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</si>
  <si>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</si>
  <si>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</si>
  <si>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SALES GAS - THERMS</t>
  </si>
  <si>
    <t xml:space="preserve">  Firm Sales Therms</t>
  </si>
  <si>
    <t xml:space="preserve">  Interruptible Sales Therms</t>
  </si>
  <si>
    <t xml:space="preserve">    Commercial interruptible</t>
  </si>
  <si>
    <t xml:space="preserve">    Industrial interruptible</t>
  </si>
  <si>
    <t xml:space="preserve">       Total gas sales - therms</t>
  </si>
  <si>
    <t xml:space="preserve">  Transportation Therms</t>
  </si>
  <si>
    <t xml:space="preserve">       Total therms</t>
  </si>
  <si>
    <t>VARIANCE FROM 2015</t>
  </si>
  <si>
    <t>VARIANCE FROM 2014</t>
  </si>
  <si>
    <t>VARIANCE FROM 2013</t>
  </si>
  <si>
    <t>n/a</t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</si>
  <si>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</si>
  <si>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</si>
  <si>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</si>
  <si>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</si>
  <si>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 xml:space="preserve"> </t>
  </si>
  <si>
    <t>Plus change in 14400312</t>
  </si>
  <si>
    <t>3-Yr Average of Net Write Off Rate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</si>
  <si>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</si>
  <si>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</si>
  <si>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</si>
  <si>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</si>
  <si>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</si>
  <si>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</si>
  <si>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</si>
  <si>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</si>
  <si>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</si>
  <si>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</si>
  <si>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</si>
  <si>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</si>
  <si>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</si>
  <si>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</si>
  <si>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TWELVE MONTHS ENDED FEBRUARY 28, 2018</t>
  </si>
  <si>
    <t>2/29/2017</t>
  </si>
  <si>
    <t>06/30/2015</t>
  </si>
  <si>
    <t>TWELVE MONTHS ENDED FEBRUARY 2014</t>
  </si>
  <si>
    <t>TWELVE MONTHS ENDED FEBRUARY 2015</t>
  </si>
  <si>
    <t>TWELVE MONTHS ENDED FEBRUARY 2016</t>
  </si>
  <si>
    <t>TWELVE MONTHS ENDED FEBRUARY 2017</t>
  </si>
  <si>
    <t>12ME June 2018</t>
  </si>
  <si>
    <t>12ME June 2017</t>
  </si>
  <si>
    <t>12ME June 2016</t>
  </si>
  <si>
    <t>12ME June 2015</t>
  </si>
  <si>
    <t>12ME June 2014</t>
  </si>
  <si>
    <t>Net write-off for 12ME June 2016:</t>
  </si>
  <si>
    <t>Net write-off for 12ME June 2018</t>
  </si>
  <si>
    <t>Net write-off for 12ME June 2017:</t>
  </si>
  <si>
    <t>Net write-off for 12ME June 2015:</t>
  </si>
  <si>
    <t>Net write-off for 12ME June 2014:</t>
  </si>
  <si>
    <t>12 ME 06/30/2014 AND 02/28/2013</t>
  </si>
  <si>
    <t>12 ME 06/30/2015 AND 02/28/2014</t>
  </si>
  <si>
    <t>12 ME 06/30/2016 AND 02/28/2015</t>
  </si>
  <si>
    <t>12 ME 06/30/2017 AND 02/29/2016</t>
  </si>
  <si>
    <t>12 ME 06/30/2018 AND 02/28/2017</t>
  </si>
  <si>
    <t>June</t>
  </si>
  <si>
    <t>February</t>
  </si>
  <si>
    <t>FOR THE TWELVE MONTHS ENDED JUNE 30, 2018</t>
  </si>
  <si>
    <t>VARIANCE FROM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</si>
</sst>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\(&quot;$&quot;#,##0.00\)"/>
    <numFmt numFmtId="165" formatCode="dd\-mmm\-yy"/>
    <numFmt numFmtId="166" formatCode="&quot;$&quot;#,##0\ ;\(&quot;$&quot;#,##0\)"/>
    <numFmt numFmtId="167" formatCode="0.000000"/>
    <numFmt numFmtId="168" formatCode="0.00_)"/>
    <numFmt numFmtId="169" formatCode="_(* #,##0_);_(* \(#,##0\);_(* &quot;-&quot;??_);_(@_)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yyyy"/>
    <numFmt numFmtId="179" formatCode="0.0000000%"/>
    <numFmt numFmtId="180" formatCode="0.0000%"/>
    <numFmt numFmtId="181" formatCode="_(#,##0.0%_);\(#,##0.0%\);_(#,##0.0%_);_(@_)"/>
    <numFmt numFmtId="182" formatCode="_-* #,##0.00\ &quot;DM&quot;_-;\-* #,##0.00\ &quot;DM&quot;_-;_-* &quot;-&quot;??\ &quot;DM&quot;_-;_-@_-"/>
    <numFmt numFmtId="183" formatCode="_(#,##0_);\(#,##0\);_(#,##0_);_(@_)"/>
    <numFmt numFmtId="184" formatCode="0.0%;\(0.0%\)"/>
    <numFmt numFmtId="185" formatCode="0.00000%"/>
    <numFmt numFmtId="186" formatCode="_-* #,##0.00\ _D_M_-;\-* #,##0.00\ _D_M_-;_-* &quot;-&quot;??\ _D_M_-;_-@_-"/>
    <numFmt numFmtId="187" formatCode="0000"/>
    <numFmt numFmtId="188" formatCode="000000"/>
    <numFmt numFmtId="189" formatCode="_(&quot;$&quot;* #,##0.0_);_(&quot;$&quot;* \(#,##0.0\);_(&quot;$&quot;* &quot;-&quot;??_);_(@_)"/>
    <numFmt numFmtId="190" formatCode="0.0%"/>
    <numFmt numFmtId="191" formatCode="_-* #,##0\ _D_M_-;\-* #,##0\ _D_M_-;_-* &quot;-&quot;??\ _D_M_-;_-@_-"/>
    <numFmt numFmtId="192" formatCode="#,##0_-;#,##0\-;&quot; &quot;"/>
    <numFmt numFmtId="193" formatCode="_(&quot;$&quot;* #,##0_);_(&quot;$&quot;* \(#,##0\);_(&quot;$&quot;* &quot;-&quot;??_);_(@_)"/>
    <numFmt numFmtId="194" formatCode="###,000"/>
    <numFmt numFmtId="195" formatCode="_(#,##0.000_);\(#,##0.000\);_(#,##0.000_);_(@_)"/>
    <numFmt numFmtId="196" formatCode="_(#,##0.00_);\(#,##0.00\);_(#,##0.00_);_(@_)"/>
    <numFmt numFmtId="197" formatCode="000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erif"/>
      <family val="1"/>
    </font>
    <font>
      <sz val="8"/>
      <name val="Antique Olive"/>
      <family val="2"/>
    </font>
    <font>
      <sz val="8"/>
      <name val="Geneva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1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9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21" fillId="0" borderId="0">
      <alignment horizontal="left" wrapText="1"/>
    </xf>
    <xf numFmtId="170" fontId="21" fillId="0" borderId="0">
      <alignment horizontal="left" wrapText="1"/>
    </xf>
    <xf numFmtId="171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7" fillId="0" borderId="0"/>
    <xf numFmtId="170" fontId="21" fillId="0" borderId="0">
      <alignment horizontal="left" wrapText="1"/>
    </xf>
    <xf numFmtId="167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7" fillId="0" borderId="0"/>
    <xf numFmtId="187" fontId="67" fillId="0" borderId="0">
      <alignment horizontal="left"/>
    </xf>
    <xf numFmtId="188" fontId="68" fillId="0" borderId="0">
      <alignment horizontal="left"/>
    </xf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9" fillId="47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9" fillId="50" borderId="0" applyNumberFormat="0" applyBorder="0" applyAlignment="0" applyProtection="0"/>
    <xf numFmtId="0" fontId="18" fillId="51" borderId="0" applyNumberFormat="0" applyBorder="0" applyAlignment="0" applyProtection="0"/>
    <xf numFmtId="0" fontId="18" fillId="52" borderId="0" applyNumberFormat="0" applyBorder="0" applyAlignment="0" applyProtection="0"/>
    <xf numFmtId="0" fontId="19" fillId="53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9" fillId="53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9" fillId="46" borderId="0" applyNumberFormat="0" applyBorder="0" applyAlignment="0" applyProtection="0"/>
    <xf numFmtId="0" fontId="18" fillId="55" borderId="0" applyNumberFormat="0" applyBorder="0" applyAlignment="0" applyProtection="0"/>
    <xf numFmtId="0" fontId="18" fillId="49" borderId="0" applyNumberFormat="0" applyBorder="0" applyAlignment="0" applyProtection="0"/>
    <xf numFmtId="0" fontId="19" fillId="56" borderId="0" applyNumberFormat="0" applyBorder="0" applyAlignment="0" applyProtection="0"/>
    <xf numFmtId="0" fontId="68" fillId="0" borderId="0" applyFont="0" applyFill="0" applyBorder="0" applyAlignment="0" applyProtection="0">
      <alignment horizontal="right"/>
    </xf>
    <xf numFmtId="172" fontId="35" fillId="0" borderId="0" applyFill="0" applyBorder="0" applyAlignment="0"/>
    <xf numFmtId="41" fontId="21" fillId="57" borderId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66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38" fillId="0" borderId="0"/>
    <xf numFmtId="0" fontId="38" fillId="0" borderId="0"/>
    <xf numFmtId="0" fontId="39" fillId="0" borderId="0"/>
    <xf numFmtId="173" fontId="40" fillId="0" borderId="0">
      <protection locked="0"/>
    </xf>
    <xf numFmtId="0" fontId="39" fillId="0" borderId="0"/>
    <xf numFmtId="0" fontId="41" fillId="0" borderId="0" applyNumberFormat="0" applyAlignment="0">
      <alignment horizontal="left"/>
    </xf>
    <xf numFmtId="0" fontId="34" fillId="0" borderId="0" applyNumberFormat="0" applyAlignment="0"/>
    <xf numFmtId="0" fontId="38" fillId="0" borderId="0"/>
    <xf numFmtId="0" fontId="39" fillId="0" borderId="0"/>
    <xf numFmtId="0" fontId="38" fillId="0" borderId="0"/>
    <xf numFmtId="0" fontId="39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0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167" fontId="21" fillId="0" borderId="0"/>
    <xf numFmtId="2" fontId="42" fillId="0" borderId="0" applyFont="0" applyFill="0" applyBorder="0" applyAlignment="0" applyProtection="0"/>
    <xf numFmtId="0" fontId="38" fillId="0" borderId="0"/>
    <xf numFmtId="38" fontId="23" fillId="57" borderId="0" applyNumberFormat="0" applyBorder="0" applyAlignment="0" applyProtection="0"/>
    <xf numFmtId="189" fontId="28" fillId="0" borderId="0" applyNumberFormat="0" applyFill="0" applyBorder="0" applyProtection="0">
      <alignment horizontal="right"/>
    </xf>
    <xf numFmtId="0" fontId="32" fillId="0" borderId="10" applyNumberFormat="0" applyAlignment="0" applyProtection="0">
      <alignment horizontal="left"/>
    </xf>
    <xf numFmtId="0" fontId="32" fillId="0" borderId="11">
      <alignment horizontal="left"/>
    </xf>
    <xf numFmtId="14" fontId="25" fillId="61" borderId="12">
      <alignment horizontal="center" vertical="center" wrapText="1"/>
    </xf>
    <xf numFmtId="38" fontId="24" fillId="0" borderId="0"/>
    <xf numFmtId="40" fontId="24" fillId="0" borderId="0"/>
    <xf numFmtId="10" fontId="23" fillId="62" borderId="13" applyNumberFormat="0" applyBorder="0" applyAlignment="0" applyProtection="0"/>
    <xf numFmtId="41" fontId="43" fillId="63" borderId="14">
      <alignment horizontal="left"/>
      <protection locked="0"/>
    </xf>
    <xf numFmtId="10" fontId="43" fillId="63" borderId="14">
      <alignment horizontal="right"/>
      <protection locked="0"/>
    </xf>
    <xf numFmtId="0" fontId="23" fillId="57" borderId="0"/>
    <xf numFmtId="3" fontId="44" fillId="0" borderId="0" applyFill="0" applyBorder="0" applyAlignment="0" applyProtection="0"/>
    <xf numFmtId="44" fontId="25" fillId="0" borderId="15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37" fontId="45" fillId="0" borderId="0"/>
    <xf numFmtId="168" fontId="26" fillId="0" borderId="0"/>
    <xf numFmtId="0" fontId="23" fillId="64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52" fillId="0" borderId="0"/>
    <xf numFmtId="0" fontId="5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3" fillId="64" borderId="0"/>
    <xf numFmtId="0" fontId="21" fillId="0" borderId="0"/>
    <xf numFmtId="0" fontId="66" fillId="0" borderId="0"/>
    <xf numFmtId="0" fontId="23" fillId="64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46" fillId="0" borderId="0"/>
    <xf numFmtId="174" fontId="21" fillId="0" borderId="0">
      <alignment horizontal="left" wrapText="1"/>
    </xf>
    <xf numFmtId="0" fontId="21" fillId="0" borderId="0"/>
    <xf numFmtId="185" fontId="21" fillId="0" borderId="0">
      <alignment horizontal="left" wrapText="1"/>
    </xf>
    <xf numFmtId="0" fontId="21" fillId="0" borderId="0"/>
    <xf numFmtId="39" fontId="34" fillId="0" borderId="0"/>
    <xf numFmtId="0" fontId="18" fillId="8" borderId="8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38" fillId="0" borderId="0"/>
    <xf numFmtId="0" fontId="38" fillId="0" borderId="0"/>
    <xf numFmtId="0" fontId="39" fillId="0" borderId="0"/>
    <xf numFmtId="19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65" borderId="14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47" fillId="0" borderId="12">
      <alignment horizontal="center"/>
    </xf>
    <xf numFmtId="3" fontId="33" fillId="0" borderId="0" applyFont="0" applyFill="0" applyBorder="0" applyAlignment="0" applyProtection="0"/>
    <xf numFmtId="0" fontId="33" fillId="66" borderId="0" applyNumberFormat="0" applyFont="0" applyBorder="0" applyAlignment="0" applyProtection="0"/>
    <xf numFmtId="0" fontId="39" fillId="0" borderId="0"/>
    <xf numFmtId="3" fontId="48" fillId="0" borderId="0" applyFill="0" applyBorder="0" applyAlignment="0" applyProtection="0"/>
    <xf numFmtId="0" fontId="49" fillId="0" borderId="0"/>
    <xf numFmtId="42" fontId="21" fillId="62" borderId="0"/>
    <xf numFmtId="42" fontId="21" fillId="62" borderId="19">
      <alignment vertical="center"/>
    </xf>
    <xf numFmtId="0" fontId="25" fillId="62" borderId="20" applyNumberFormat="0">
      <alignment horizontal="center" vertical="center" wrapText="1"/>
    </xf>
    <xf numFmtId="10" fontId="21" fillId="62" borderId="0"/>
    <xf numFmtId="175" fontId="21" fillId="62" borderId="0"/>
    <xf numFmtId="169" fontId="24" fillId="0" borderId="0" applyBorder="0" applyAlignment="0"/>
    <xf numFmtId="42" fontId="21" fillId="62" borderId="21">
      <alignment horizontal="left"/>
    </xf>
    <xf numFmtId="175" fontId="50" fillId="62" borderId="21">
      <alignment horizontal="left"/>
    </xf>
    <xf numFmtId="14" fontId="51" fillId="0" borderId="0" applyNumberFormat="0" applyFill="0" applyBorder="0" applyAlignment="0" applyProtection="0">
      <alignment horizontal="left"/>
    </xf>
    <xf numFmtId="176" fontId="21" fillId="0" borderId="0" applyFont="0" applyFill="0" applyAlignment="0">
      <alignment horizontal="right"/>
    </xf>
    <xf numFmtId="4" fontId="52" fillId="63" borderId="18" applyNumberFormat="0" applyProtection="0">
      <alignment vertical="center"/>
    </xf>
    <xf numFmtId="4" fontId="53" fillId="63" borderId="18" applyNumberFormat="0" applyProtection="0">
      <alignment vertical="center"/>
    </xf>
    <xf numFmtId="4" fontId="52" fillId="63" borderId="18" applyNumberFormat="0" applyProtection="0">
      <alignment horizontal="left" vertical="center" indent="1"/>
    </xf>
    <xf numFmtId="4" fontId="52" fillId="63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8" borderId="0" applyNumberFormat="0" applyProtection="0">
      <alignment horizontal="left" vertical="center" indent="1"/>
    </xf>
    <xf numFmtId="4" fontId="52" fillId="69" borderId="18" applyNumberFormat="0" applyProtection="0">
      <alignment horizontal="right" vertical="center"/>
    </xf>
    <xf numFmtId="4" fontId="52" fillId="70" borderId="18" applyNumberFormat="0" applyProtection="0">
      <alignment horizontal="right" vertical="center"/>
    </xf>
    <xf numFmtId="4" fontId="52" fillId="71" borderId="18" applyNumberFormat="0" applyProtection="0">
      <alignment horizontal="right" vertical="center"/>
    </xf>
    <xf numFmtId="4" fontId="52" fillId="72" borderId="18" applyNumberFormat="0" applyProtection="0">
      <alignment horizontal="right" vertical="center"/>
    </xf>
    <xf numFmtId="4" fontId="52" fillId="73" borderId="18" applyNumberFormat="0" applyProtection="0">
      <alignment horizontal="right" vertical="center"/>
    </xf>
    <xf numFmtId="4" fontId="52" fillId="74" borderId="18" applyNumberFormat="0" applyProtection="0">
      <alignment horizontal="right" vertical="center"/>
    </xf>
    <xf numFmtId="4" fontId="52" fillId="75" borderId="18" applyNumberFormat="0" applyProtection="0">
      <alignment horizontal="right" vertical="center"/>
    </xf>
    <xf numFmtId="4" fontId="52" fillId="76" borderId="18" applyNumberFormat="0" applyProtection="0">
      <alignment horizontal="right" vertical="center"/>
    </xf>
    <xf numFmtId="4" fontId="52" fillId="77" borderId="18" applyNumberFormat="0" applyProtection="0">
      <alignment horizontal="right" vertical="center"/>
    </xf>
    <xf numFmtId="4" fontId="54" fillId="78" borderId="18" applyNumberFormat="0" applyProtection="0">
      <alignment horizontal="left" vertical="center" indent="1"/>
    </xf>
    <xf numFmtId="4" fontId="52" fillId="79" borderId="22" applyNumberFormat="0" applyProtection="0">
      <alignment horizontal="left" vertical="center" indent="1"/>
    </xf>
    <xf numFmtId="4" fontId="55" fillId="80" borderId="0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4" fontId="52" fillId="79" borderId="18" applyNumberFormat="0" applyProtection="0">
      <alignment horizontal="left" vertical="center" indent="1"/>
    </xf>
    <xf numFmtId="4" fontId="52" fillId="81" borderId="18" applyNumberFormat="0" applyProtection="0">
      <alignment horizontal="left" vertical="center" indent="1"/>
    </xf>
    <xf numFmtId="0" fontId="21" fillId="81" borderId="18" applyNumberFormat="0" applyProtection="0">
      <alignment horizontal="left" vertical="center" indent="1"/>
    </xf>
    <xf numFmtId="0" fontId="21" fillId="81" borderId="18" applyNumberFormat="0" applyProtection="0">
      <alignment horizontal="left" vertical="center" indent="1"/>
    </xf>
    <xf numFmtId="0" fontId="21" fillId="82" borderId="18" applyNumberFormat="0" applyProtection="0">
      <alignment horizontal="left" vertical="center" indent="1"/>
    </xf>
    <xf numFmtId="0" fontId="21" fillId="82" borderId="18" applyNumberFormat="0" applyProtection="0">
      <alignment horizontal="left" vertical="center" indent="1"/>
    </xf>
    <xf numFmtId="0" fontId="21" fillId="57" borderId="18" applyNumberFormat="0" applyProtection="0">
      <alignment horizontal="left" vertical="center" indent="1"/>
    </xf>
    <xf numFmtId="0" fontId="21" fillId="5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33" borderId="13" applyNumberFormat="0">
      <protection locked="0"/>
    </xf>
    <xf numFmtId="0" fontId="24" fillId="54" borderId="23" applyBorder="0"/>
    <xf numFmtId="4" fontId="52" fillId="83" borderId="18" applyNumberFormat="0" applyProtection="0">
      <alignment vertical="center"/>
    </xf>
    <xf numFmtId="4" fontId="53" fillId="83" borderId="18" applyNumberFormat="0" applyProtection="0">
      <alignment vertical="center"/>
    </xf>
    <xf numFmtId="4" fontId="52" fillId="83" borderId="18" applyNumberFormat="0" applyProtection="0">
      <alignment horizontal="left" vertical="center" indent="1"/>
    </xf>
    <xf numFmtId="4" fontId="52" fillId="83" borderId="18" applyNumberFormat="0" applyProtection="0">
      <alignment horizontal="left" vertical="center" indent="1"/>
    </xf>
    <xf numFmtId="4" fontId="52" fillId="79" borderId="18" applyNumberFormat="0" applyProtection="0">
      <alignment horizontal="right" vertical="center"/>
    </xf>
    <xf numFmtId="4" fontId="53" fillId="79" borderId="18" applyNumberFormat="0" applyProtection="0">
      <alignment horizontal="right" vertical="center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56" fillId="0" borderId="0"/>
    <xf numFmtId="0" fontId="23" fillId="84" borderId="13"/>
    <xf numFmtId="4" fontId="57" fillId="79" borderId="18" applyNumberFormat="0" applyProtection="0">
      <alignment horizontal="right" vertical="center"/>
    </xf>
    <xf numFmtId="39" fontId="21" fillId="85" borderId="0"/>
    <xf numFmtId="0" fontId="63" fillId="0" borderId="0" applyNumberFormat="0" applyFill="0" applyBorder="0" applyAlignment="0" applyProtection="0"/>
    <xf numFmtId="38" fontId="23" fillId="0" borderId="24"/>
    <xf numFmtId="38" fontId="24" fillId="0" borderId="21"/>
    <xf numFmtId="39" fontId="51" fillId="86" borderId="0"/>
    <xf numFmtId="167" fontId="21" fillId="0" borderId="0">
      <alignment horizontal="left" wrapText="1"/>
    </xf>
    <xf numFmtId="170" fontId="21" fillId="0" borderId="0">
      <alignment horizontal="left" wrapText="1"/>
    </xf>
    <xf numFmtId="173" fontId="21" fillId="0" borderId="0">
      <alignment horizontal="left" wrapText="1"/>
    </xf>
    <xf numFmtId="175" fontId="21" fillId="0" borderId="0">
      <alignment horizontal="left" wrapText="1"/>
    </xf>
    <xf numFmtId="175" fontId="21" fillId="0" borderId="0">
      <alignment horizontal="left" wrapText="1"/>
    </xf>
    <xf numFmtId="175" fontId="21" fillId="0" borderId="0">
      <alignment horizontal="left" wrapText="1"/>
    </xf>
    <xf numFmtId="175" fontId="21" fillId="0" borderId="0">
      <alignment horizontal="left" wrapText="1"/>
    </xf>
    <xf numFmtId="174" fontId="21" fillId="0" borderId="0">
      <alignment horizontal="left" wrapText="1"/>
    </xf>
    <xf numFmtId="40" fontId="58" fillId="0" borderId="0" applyBorder="0">
      <alignment horizontal="right"/>
    </xf>
    <xf numFmtId="41" fontId="59" fillId="62" borderId="0">
      <alignment horizontal="left"/>
    </xf>
    <xf numFmtId="0" fontId="69" fillId="0" borderId="0"/>
    <xf numFmtId="0" fontId="70" fillId="0" borderId="0" applyFill="0" applyBorder="0" applyProtection="0">
      <alignment horizontal="left" vertical="top"/>
    </xf>
    <xf numFmtId="177" fontId="60" fillId="62" borderId="0">
      <alignment horizontal="left" vertical="center"/>
    </xf>
    <xf numFmtId="0" fontId="25" fillId="62" borderId="0">
      <alignment horizontal="left" wrapText="1"/>
    </xf>
    <xf numFmtId="0" fontId="61" fillId="0" borderId="0">
      <alignment horizontal="left" vertical="center"/>
    </xf>
    <xf numFmtId="0" fontId="39" fillId="0" borderId="25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1" fillId="0" borderId="0"/>
    <xf numFmtId="0" fontId="1" fillId="10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4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1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2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6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" fillId="3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15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23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7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31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43" fontId="4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68" fontId="26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8" fillId="0" borderId="0"/>
    <xf numFmtId="0" fontId="1" fillId="0" borderId="0"/>
    <xf numFmtId="0" fontId="46" fillId="0" borderId="0"/>
    <xf numFmtId="174" fontId="21" fillId="0" borderId="0">
      <alignment horizontal="left" wrapText="1"/>
    </xf>
    <xf numFmtId="0" fontId="18" fillId="0" borderId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4" fontId="54" fillId="87" borderId="35" applyNumberFormat="0" applyProtection="0">
      <alignment vertical="center"/>
    </xf>
    <xf numFmtId="4" fontId="71" fillId="63" borderId="35" applyNumberFormat="0" applyProtection="0">
      <alignment vertical="center"/>
    </xf>
    <xf numFmtId="4" fontId="54" fillId="63" borderId="35" applyNumberFormat="0" applyProtection="0">
      <alignment horizontal="left" vertical="center" indent="1"/>
    </xf>
    <xf numFmtId="0" fontId="54" fillId="63" borderId="35" applyNumberFormat="0" applyProtection="0">
      <alignment horizontal="left" vertical="top" indent="1"/>
    </xf>
    <xf numFmtId="4" fontId="54" fillId="88" borderId="0" applyNumberFormat="0" applyProtection="0">
      <alignment horizontal="left" vertical="center" indent="1"/>
    </xf>
    <xf numFmtId="4" fontId="52" fillId="36" borderId="35" applyNumberFormat="0" applyProtection="0">
      <alignment horizontal="right" vertical="center"/>
    </xf>
    <xf numFmtId="4" fontId="52" fillId="42" borderId="35" applyNumberFormat="0" applyProtection="0">
      <alignment horizontal="right" vertical="center"/>
    </xf>
    <xf numFmtId="4" fontId="52" fillId="89" borderId="35" applyNumberFormat="0" applyProtection="0">
      <alignment horizontal="right" vertical="center"/>
    </xf>
    <xf numFmtId="4" fontId="52" fillId="44" borderId="35" applyNumberFormat="0" applyProtection="0">
      <alignment horizontal="right" vertical="center"/>
    </xf>
    <xf numFmtId="4" fontId="52" fillId="90" borderId="35" applyNumberFormat="0" applyProtection="0">
      <alignment horizontal="right" vertical="center"/>
    </xf>
    <xf numFmtId="4" fontId="52" fillId="91" borderId="35" applyNumberFormat="0" applyProtection="0">
      <alignment horizontal="right" vertical="center"/>
    </xf>
    <xf numFmtId="4" fontId="52" fillId="92" borderId="35" applyNumberFormat="0" applyProtection="0">
      <alignment horizontal="right" vertical="center"/>
    </xf>
    <xf numFmtId="4" fontId="52" fillId="93" borderId="35" applyNumberFormat="0" applyProtection="0">
      <alignment horizontal="right" vertical="center"/>
    </xf>
    <xf numFmtId="4" fontId="52" fillId="43" borderId="35" applyNumberFormat="0" applyProtection="0">
      <alignment horizontal="right" vertical="center"/>
    </xf>
    <xf numFmtId="4" fontId="54" fillId="94" borderId="36" applyNumberFormat="0" applyProtection="0">
      <alignment horizontal="left" vertical="center" indent="1"/>
    </xf>
    <xf numFmtId="4" fontId="52" fillId="95" borderId="0" applyNumberFormat="0" applyProtection="0">
      <alignment horizontal="left" vertical="center" indent="1"/>
    </xf>
    <xf numFmtId="4" fontId="52" fillId="96" borderId="35" applyNumberFormat="0" applyProtection="0">
      <alignment horizontal="right" vertical="center"/>
    </xf>
    <xf numFmtId="4" fontId="52" fillId="95" borderId="0" applyNumberFormat="0" applyProtection="0">
      <alignment horizontal="left" vertical="center" indent="1"/>
    </xf>
    <xf numFmtId="4" fontId="52" fillId="88" borderId="0" applyNumberFormat="0" applyProtection="0">
      <alignment horizontal="left" vertical="center" indent="1"/>
    </xf>
    <xf numFmtId="0" fontId="21" fillId="80" borderId="35" applyNumberFormat="0" applyProtection="0">
      <alignment horizontal="left" vertical="center" indent="1"/>
    </xf>
    <xf numFmtId="0" fontId="21" fillId="80" borderId="35" applyNumberFormat="0" applyProtection="0">
      <alignment horizontal="left" vertical="top" indent="1"/>
    </xf>
    <xf numFmtId="0" fontId="21" fillId="88" borderId="35" applyNumberFormat="0" applyProtection="0">
      <alignment horizontal="left" vertical="center" indent="1"/>
    </xf>
    <xf numFmtId="0" fontId="21" fillId="88" borderId="35" applyNumberFormat="0" applyProtection="0">
      <alignment horizontal="left" vertical="top" indent="1"/>
    </xf>
    <xf numFmtId="0" fontId="21" fillId="97" borderId="35" applyNumberFormat="0" applyProtection="0">
      <alignment horizontal="left" vertical="center" indent="1"/>
    </xf>
    <xf numFmtId="0" fontId="21" fillId="97" borderId="35" applyNumberFormat="0" applyProtection="0">
      <alignment horizontal="left" vertical="top" indent="1"/>
    </xf>
    <xf numFmtId="0" fontId="21" fillId="65" borderId="35" applyNumberFormat="0" applyProtection="0">
      <alignment horizontal="left" vertical="center" indent="1"/>
    </xf>
    <xf numFmtId="0" fontId="21" fillId="65" borderId="35" applyNumberFormat="0" applyProtection="0">
      <alignment horizontal="left" vertical="top" indent="1"/>
    </xf>
    <xf numFmtId="4" fontId="52" fillId="83" borderId="35" applyNumberFormat="0" applyProtection="0">
      <alignment vertical="center"/>
    </xf>
    <xf numFmtId="4" fontId="53" fillId="83" borderId="35" applyNumberFormat="0" applyProtection="0">
      <alignment vertical="center"/>
    </xf>
    <xf numFmtId="4" fontId="52" fillId="83" borderId="35" applyNumberFormat="0" applyProtection="0">
      <alignment horizontal="left" vertical="center" indent="1"/>
    </xf>
    <xf numFmtId="0" fontId="52" fillId="83" borderId="35" applyNumberFormat="0" applyProtection="0">
      <alignment horizontal="left" vertical="top" indent="1"/>
    </xf>
    <xf numFmtId="4" fontId="52" fillId="95" borderId="35" applyNumberFormat="0" applyProtection="0">
      <alignment horizontal="right" vertical="center"/>
    </xf>
    <xf numFmtId="4" fontId="53" fillId="95" borderId="35" applyNumberFormat="0" applyProtection="0">
      <alignment horizontal="right" vertical="center"/>
    </xf>
    <xf numFmtId="4" fontId="52" fillId="96" borderId="35" applyNumberFormat="0" applyProtection="0">
      <alignment horizontal="left" vertical="center" indent="1"/>
    </xf>
    <xf numFmtId="0" fontId="52" fillId="88" borderId="35" applyNumberFormat="0" applyProtection="0">
      <alignment horizontal="left" vertical="top" indent="1"/>
    </xf>
    <xf numFmtId="4" fontId="72" fillId="98" borderId="0" applyNumberFormat="0" applyProtection="0">
      <alignment horizontal="left" vertical="center" indent="1"/>
    </xf>
    <xf numFmtId="4" fontId="57" fillId="95" borderId="35" applyNumberFormat="0" applyProtection="0">
      <alignment horizontal="right" vertical="center"/>
    </xf>
    <xf numFmtId="186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/>
    <xf numFmtId="0" fontId="73" fillId="0" borderId="39" applyNumberFormat="0" applyFont="0" applyFill="0" applyAlignment="0" applyProtection="0"/>
    <xf numFmtId="194" fontId="74" fillId="0" borderId="40" applyNumberFormat="0" applyProtection="0">
      <alignment horizontal="right" vertical="center"/>
    </xf>
    <xf numFmtId="194" fontId="75" fillId="0" borderId="41" applyNumberFormat="0" applyProtection="0">
      <alignment horizontal="right" vertical="center"/>
    </xf>
    <xf numFmtId="0" fontId="75" fillId="99" borderId="39" applyNumberFormat="0" applyAlignment="0" applyProtection="0">
      <alignment horizontal="left" vertical="center" indent="1"/>
    </xf>
    <xf numFmtId="0" fontId="76" fillId="100" borderId="41" applyNumberFormat="0" applyAlignment="0" applyProtection="0">
      <alignment horizontal="left" vertical="center" indent="1"/>
    </xf>
    <xf numFmtId="0" fontId="76" fillId="100" borderId="41" applyNumberFormat="0" applyAlignment="0" applyProtection="0">
      <alignment horizontal="left" vertical="center" indent="1"/>
    </xf>
    <xf numFmtId="0" fontId="77" fillId="0" borderId="42" applyNumberFormat="0" applyFill="0" applyBorder="0" applyAlignment="0" applyProtection="0"/>
    <xf numFmtId="0" fontId="78" fillId="0" borderId="42" applyBorder="0" applyAlignment="0" applyProtection="0"/>
    <xf numFmtId="194" fontId="79" fillId="101" borderId="43" applyNumberFormat="0" applyBorder="0" applyAlignment="0" applyProtection="0">
      <alignment horizontal="right" vertical="center" indent="1"/>
    </xf>
    <xf numFmtId="194" fontId="80" fillId="102" borderId="43" applyNumberFormat="0" applyBorder="0" applyAlignment="0" applyProtection="0">
      <alignment horizontal="right" vertical="center" indent="1"/>
    </xf>
    <xf numFmtId="194" fontId="80" fillId="103" borderId="43" applyNumberFormat="0" applyBorder="0" applyAlignment="0" applyProtection="0">
      <alignment horizontal="right" vertical="center" indent="1"/>
    </xf>
    <xf numFmtId="194" fontId="81" fillId="104" borderId="43" applyNumberFormat="0" applyBorder="0" applyAlignment="0" applyProtection="0">
      <alignment horizontal="right" vertical="center" indent="1"/>
    </xf>
    <xf numFmtId="194" fontId="81" fillId="105" borderId="43" applyNumberFormat="0" applyBorder="0" applyAlignment="0" applyProtection="0">
      <alignment horizontal="right" vertical="center" indent="1"/>
    </xf>
    <xf numFmtId="194" fontId="81" fillId="106" borderId="43" applyNumberFormat="0" applyBorder="0" applyAlignment="0" applyProtection="0">
      <alignment horizontal="right" vertical="center" indent="1"/>
    </xf>
    <xf numFmtId="194" fontId="82" fillId="107" borderId="43" applyNumberFormat="0" applyBorder="0" applyAlignment="0" applyProtection="0">
      <alignment horizontal="right" vertical="center" indent="1"/>
    </xf>
    <xf numFmtId="194" fontId="82" fillId="108" borderId="43" applyNumberFormat="0" applyBorder="0" applyAlignment="0" applyProtection="0">
      <alignment horizontal="right" vertical="center" indent="1"/>
    </xf>
    <xf numFmtId="194" fontId="82" fillId="109" borderId="43" applyNumberFormat="0" applyBorder="0" applyAlignment="0" applyProtection="0">
      <alignment horizontal="right" vertical="center" indent="1"/>
    </xf>
    <xf numFmtId="0" fontId="76" fillId="110" borderId="39" applyNumberFormat="0" applyAlignment="0" applyProtection="0">
      <alignment horizontal="left" vertical="center" indent="1"/>
    </xf>
    <xf numFmtId="0" fontId="76" fillId="111" borderId="39" applyNumberFormat="0" applyAlignment="0" applyProtection="0">
      <alignment horizontal="left" vertical="center" indent="1"/>
    </xf>
    <xf numFmtId="0" fontId="76" fillId="112" borderId="39" applyNumberFormat="0" applyAlignment="0" applyProtection="0">
      <alignment horizontal="left" vertical="center" indent="1"/>
    </xf>
    <xf numFmtId="0" fontId="76" fillId="113" borderId="39" applyNumberFormat="0" applyAlignment="0" applyProtection="0">
      <alignment horizontal="left" vertical="center" indent="1"/>
    </xf>
    <xf numFmtId="0" fontId="76" fillId="114" borderId="41" applyNumberFormat="0" applyAlignment="0" applyProtection="0">
      <alignment horizontal="left" vertical="center" indent="1"/>
    </xf>
    <xf numFmtId="194" fontId="74" fillId="113" borderId="40" applyNumberFormat="0" applyBorder="0" applyProtection="0">
      <alignment horizontal="right" vertical="center"/>
    </xf>
    <xf numFmtId="194" fontId="75" fillId="113" borderId="41" applyNumberFormat="0" applyBorder="0" applyProtection="0">
      <alignment horizontal="right" vertical="center"/>
    </xf>
    <xf numFmtId="194" fontId="74" fillId="115" borderId="39" applyNumberFormat="0" applyAlignment="0" applyProtection="0">
      <alignment horizontal="left" vertical="center" indent="1"/>
    </xf>
    <xf numFmtId="0" fontId="75" fillId="99" borderId="41" applyNumberFormat="0" applyAlignment="0" applyProtection="0">
      <alignment horizontal="left" vertical="center" indent="1"/>
    </xf>
    <xf numFmtId="0" fontId="76" fillId="114" borderId="41" applyNumberFormat="0" applyAlignment="0" applyProtection="0">
      <alignment horizontal="left" vertical="center" indent="1"/>
    </xf>
    <xf numFmtId="194" fontId="75" fillId="114" borderId="41" applyNumberFormat="0" applyProtection="0">
      <alignment horizontal="right" vertical="center"/>
    </xf>
    <xf numFmtId="0" fontId="21" fillId="0" borderId="0"/>
    <xf numFmtId="0" fontId="21" fillId="0" borderId="0"/>
    <xf numFmtId="0" fontId="21" fillId="0" borderId="0"/>
    <xf numFmtId="167" fontId="21" fillId="0" borderId="0">
      <alignment horizontal="left" wrapText="1"/>
    </xf>
    <xf numFmtId="170" fontId="21" fillId="0" borderId="0">
      <alignment horizontal="left" wrapText="1"/>
    </xf>
    <xf numFmtId="171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70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41" fontId="21" fillId="57" borderId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3" fillId="57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5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3" fillId="64" borderId="0"/>
    <xf numFmtId="0" fontId="21" fillId="0" borderId="0"/>
    <xf numFmtId="0" fontId="23" fillId="64" borderId="0"/>
    <xf numFmtId="0" fontId="21" fillId="0" borderId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65" borderId="14"/>
    <xf numFmtId="42" fontId="21" fillId="62" borderId="0"/>
    <xf numFmtId="42" fontId="21" fillId="62" borderId="19">
      <alignment vertical="center"/>
    </xf>
    <xf numFmtId="0" fontId="25" fillId="62" borderId="20" applyNumberFormat="0">
      <alignment horizontal="center" vertical="center" wrapText="1"/>
    </xf>
    <xf numFmtId="10" fontId="21" fillId="62" borderId="0"/>
    <xf numFmtId="175" fontId="21" fillId="62" borderId="0"/>
    <xf numFmtId="169" fontId="24" fillId="0" borderId="0" applyBorder="0" applyAlignment="0"/>
    <xf numFmtId="42" fontId="21" fillId="62" borderId="21">
      <alignment horizontal="left"/>
    </xf>
    <xf numFmtId="176" fontId="21" fillId="0" borderId="0" applyFont="0" applyFill="0" applyAlignment="0">
      <alignment horizontal="right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81" borderId="18" applyNumberFormat="0" applyProtection="0">
      <alignment horizontal="left" vertical="center" indent="1"/>
    </xf>
    <xf numFmtId="0" fontId="21" fillId="81" borderId="18" applyNumberFormat="0" applyProtection="0">
      <alignment horizontal="left" vertical="center" indent="1"/>
    </xf>
    <xf numFmtId="0" fontId="21" fillId="82" borderId="18" applyNumberFormat="0" applyProtection="0">
      <alignment horizontal="left" vertical="center" indent="1"/>
    </xf>
    <xf numFmtId="0" fontId="21" fillId="82" borderId="18" applyNumberFormat="0" applyProtection="0">
      <alignment horizontal="left" vertical="center" indent="1"/>
    </xf>
    <xf numFmtId="0" fontId="21" fillId="57" borderId="18" applyNumberFormat="0" applyProtection="0">
      <alignment horizontal="left" vertical="center" indent="1"/>
    </xf>
    <xf numFmtId="0" fontId="21" fillId="5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33" borderId="13" applyNumberFormat="0">
      <protection locked="0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39" fontId="21" fillId="85" borderId="0"/>
    <xf numFmtId="170" fontId="21" fillId="0" borderId="0">
      <alignment horizontal="left" wrapText="1"/>
    </xf>
    <xf numFmtId="173" fontId="21" fillId="0" borderId="0">
      <alignment horizontal="left" wrapText="1"/>
    </xf>
    <xf numFmtId="0" fontId="25" fillId="62" borderId="0">
      <alignment horizontal="left" wrapText="1"/>
    </xf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/>
    <xf numFmtId="0" fontId="83" fillId="0" borderId="0"/>
    <xf numFmtId="0" fontId="83" fillId="0" borderId="0"/>
    <xf numFmtId="0" fontId="84" fillId="0" borderId="0" applyNumberFormat="0" applyFill="0" applyBorder="0" applyAlignment="0" applyProtection="0"/>
    <xf numFmtId="0" fontId="83" fillId="0" borderId="0"/>
    <xf numFmtId="0" fontId="83" fillId="0" borderId="0"/>
    <xf numFmtId="0" fontId="21" fillId="0" borderId="0"/>
    <xf numFmtId="0" fontId="21" fillId="0" borderId="0"/>
    <xf numFmtId="0" fontId="83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0" fontId="21" fillId="0" borderId="0"/>
    <xf numFmtId="9" fontId="51" fillId="0" borderId="0" applyFont="0" applyFill="0" applyBorder="0" applyAlignment="0" applyProtection="0"/>
    <xf numFmtId="182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23" fillId="64" borderId="0"/>
    <xf numFmtId="0" fontId="23" fillId="64" borderId="0"/>
    <xf numFmtId="0" fontId="19" fillId="116" borderId="0" applyNumberFormat="0" applyBorder="0" applyAlignment="0" applyProtection="0"/>
    <xf numFmtId="0" fontId="18" fillId="117" borderId="0" applyNumberFormat="0" applyBorder="0" applyAlignment="0" applyProtection="0"/>
    <xf numFmtId="0" fontId="18" fillId="53" borderId="0" applyNumberFormat="0" applyBorder="0" applyAlignment="0" applyProtection="0"/>
    <xf numFmtId="0" fontId="19" fillId="118" borderId="0" applyNumberFormat="0" applyBorder="0" applyAlignment="0" applyProtection="0"/>
    <xf numFmtId="0" fontId="19" fillId="119" borderId="0" applyNumberFormat="0" applyBorder="0" applyAlignment="0" applyProtection="0"/>
    <xf numFmtId="0" fontId="18" fillId="68" borderId="0" applyNumberFormat="0" applyBorder="0" applyAlignment="0" applyProtection="0"/>
    <xf numFmtId="0" fontId="18" fillId="52" borderId="0" applyNumberFormat="0" applyBorder="0" applyAlignment="0" applyProtection="0"/>
    <xf numFmtId="0" fontId="19" fillId="49" borderId="0" applyNumberFormat="0" applyBorder="0" applyAlignment="0" applyProtection="0"/>
    <xf numFmtId="0" fontId="19" fillId="120" borderId="0" applyNumberFormat="0" applyBorder="0" applyAlignment="0" applyProtection="0"/>
    <xf numFmtId="0" fontId="18" fillId="121" borderId="0" applyNumberFormat="0" applyBorder="0" applyAlignment="0" applyProtection="0"/>
    <xf numFmtId="0" fontId="18" fillId="122" borderId="0" applyNumberFormat="0" applyBorder="0" applyAlignment="0" applyProtection="0"/>
    <xf numFmtId="0" fontId="19" fillId="123" borderId="0" applyNumberFormat="0" applyBorder="0" applyAlignment="0" applyProtection="0"/>
    <xf numFmtId="0" fontId="19" fillId="124" borderId="0" applyNumberFormat="0" applyBorder="0" applyAlignment="0" applyProtection="0"/>
    <xf numFmtId="0" fontId="18" fillId="68" borderId="0" applyNumberFormat="0" applyBorder="0" applyAlignment="0" applyProtection="0"/>
    <xf numFmtId="0" fontId="18" fillId="50" borderId="0" applyNumberFormat="0" applyBorder="0" applyAlignment="0" applyProtection="0"/>
    <xf numFmtId="0" fontId="19" fillId="52" borderId="0" applyNumberFormat="0" applyBorder="0" applyAlignment="0" applyProtection="0"/>
    <xf numFmtId="0" fontId="19" fillId="118" borderId="0" applyNumberFormat="0" applyBorder="0" applyAlignment="0" applyProtection="0"/>
    <xf numFmtId="0" fontId="18" fillId="51" borderId="0" applyNumberFormat="0" applyBorder="0" applyAlignment="0" applyProtection="0"/>
    <xf numFmtId="0" fontId="18" fillId="46" borderId="0" applyNumberFormat="0" applyBorder="0" applyAlignment="0" applyProtection="0"/>
    <xf numFmtId="0" fontId="19" fillId="118" borderId="0" applyNumberFormat="0" applyBorder="0" applyAlignment="0" applyProtection="0"/>
    <xf numFmtId="0" fontId="19" fillId="125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19" fillId="126" borderId="0" applyNumberFormat="0" applyBorder="0" applyAlignment="0" applyProtection="0"/>
    <xf numFmtId="0" fontId="89" fillId="55" borderId="0" applyNumberFormat="0" applyBorder="0" applyAlignment="0" applyProtection="0"/>
    <xf numFmtId="0" fontId="90" fillId="127" borderId="44" applyNumberFormat="0" applyAlignment="0" applyProtection="0"/>
    <xf numFmtId="0" fontId="91" fillId="124" borderId="45" applyNumberFormat="0" applyAlignment="0" applyProtection="0"/>
    <xf numFmtId="0" fontId="19" fillId="124" borderId="0" applyNumberFormat="0" applyBorder="0" applyAlignment="0" applyProtection="0"/>
    <xf numFmtId="0" fontId="20" fillId="128" borderId="0" applyNumberFormat="0" applyBorder="0" applyAlignment="0" applyProtection="0"/>
    <xf numFmtId="0" fontId="20" fillId="129" borderId="0" applyNumberFormat="0" applyBorder="0" applyAlignment="0" applyProtection="0"/>
    <xf numFmtId="0" fontId="19" fillId="120" borderId="0" applyNumberFormat="0" applyBorder="0" applyAlignment="0" applyProtection="0"/>
    <xf numFmtId="197" fontId="21" fillId="0" borderId="0"/>
    <xf numFmtId="0" fontId="18" fillId="122" borderId="0" applyNumberFormat="0" applyBorder="0" applyAlignment="0" applyProtection="0"/>
    <xf numFmtId="0" fontId="92" fillId="0" borderId="46" applyNumberFormat="0" applyFill="0" applyAlignment="0" applyProtection="0"/>
    <xf numFmtId="0" fontId="93" fillId="0" borderId="47" applyNumberFormat="0" applyFill="0" applyAlignment="0" applyProtection="0"/>
    <xf numFmtId="0" fontId="94" fillId="0" borderId="48" applyNumberFormat="0" applyFill="0" applyAlignment="0" applyProtection="0"/>
    <xf numFmtId="0" fontId="94" fillId="0" borderId="0" applyNumberFormat="0" applyFill="0" applyBorder="0" applyAlignment="0" applyProtection="0"/>
    <xf numFmtId="0" fontId="95" fillId="56" borderId="44" applyNumberFormat="0" applyAlignment="0" applyProtection="0"/>
    <xf numFmtId="0" fontId="96" fillId="0" borderId="49" applyNumberFormat="0" applyFill="0" applyAlignment="0" applyProtection="0"/>
    <xf numFmtId="0" fontId="96" fillId="56" borderId="0" applyNumberFormat="0" applyBorder="0" applyAlignment="0" applyProtection="0"/>
    <xf numFmtId="0" fontId="19" fillId="120" borderId="0" applyNumberFormat="0" applyBorder="0" applyAlignment="0" applyProtection="0"/>
    <xf numFmtId="0" fontId="19" fillId="119" borderId="0" applyNumberFormat="0" applyBorder="0" applyAlignment="0" applyProtection="0"/>
    <xf numFmtId="0" fontId="19" fillId="124" borderId="0" applyNumberFormat="0" applyBorder="0" applyAlignment="0" applyProtection="0"/>
    <xf numFmtId="0" fontId="23" fillId="55" borderId="44" applyNumberFormat="0" applyFont="0" applyAlignment="0" applyProtection="0"/>
    <xf numFmtId="0" fontId="97" fillId="127" borderId="18" applyNumberFormat="0" applyAlignment="0" applyProtection="0"/>
    <xf numFmtId="4" fontId="23" fillId="87" borderId="44" applyNumberFormat="0" applyProtection="0">
      <alignment vertical="center"/>
    </xf>
    <xf numFmtId="4" fontId="23" fillId="87" borderId="44" applyNumberFormat="0" applyProtection="0">
      <alignment vertical="center"/>
    </xf>
    <xf numFmtId="4" fontId="23" fillId="63" borderId="44" applyNumberFormat="0" applyProtection="0">
      <alignment horizontal="left" vertical="center" indent="1"/>
    </xf>
    <xf numFmtId="0" fontId="86" fillId="87" borderId="35" applyNumberFormat="0" applyProtection="0">
      <alignment horizontal="left" vertical="top" indent="1"/>
    </xf>
    <xf numFmtId="4" fontId="23" fillId="130" borderId="44" applyNumberFormat="0" applyProtection="0">
      <alignment horizontal="left" vertical="center" indent="1"/>
    </xf>
    <xf numFmtId="4" fontId="23" fillId="36" borderId="44" applyNumberFormat="0" applyProtection="0">
      <alignment horizontal="right" vertical="center"/>
    </xf>
    <xf numFmtId="4" fontId="23" fillId="131" borderId="44" applyNumberFormat="0" applyProtection="0">
      <alignment horizontal="right" vertical="center"/>
    </xf>
    <xf numFmtId="4" fontId="23" fillId="89" borderId="50" applyNumberFormat="0" applyProtection="0">
      <alignment horizontal="right" vertical="center"/>
    </xf>
    <xf numFmtId="4" fontId="23" fillId="44" borderId="44" applyNumberFormat="0" applyProtection="0">
      <alignment horizontal="right" vertical="center"/>
    </xf>
    <xf numFmtId="4" fontId="23" fillId="90" borderId="44" applyNumberFormat="0" applyProtection="0">
      <alignment horizontal="right" vertical="center"/>
    </xf>
    <xf numFmtId="4" fontId="23" fillId="91" borderId="44" applyNumberFormat="0" applyProtection="0">
      <alignment horizontal="right" vertical="center"/>
    </xf>
    <xf numFmtId="4" fontId="23" fillId="92" borderId="44" applyNumberFormat="0" applyProtection="0">
      <alignment horizontal="right" vertical="center"/>
    </xf>
    <xf numFmtId="4" fontId="23" fillId="93" borderId="44" applyNumberFormat="0" applyProtection="0">
      <alignment horizontal="right" vertical="center"/>
    </xf>
    <xf numFmtId="4" fontId="23" fillId="43" borderId="44" applyNumberFormat="0" applyProtection="0">
      <alignment horizontal="right" vertical="center"/>
    </xf>
    <xf numFmtId="4" fontId="23" fillId="94" borderId="50" applyNumberFormat="0" applyProtection="0">
      <alignment horizontal="left" vertical="center" indent="1"/>
    </xf>
    <xf numFmtId="4" fontId="21" fillId="54" borderId="50" applyNumberFormat="0" applyProtection="0">
      <alignment horizontal="left" vertical="center" indent="1"/>
    </xf>
    <xf numFmtId="4" fontId="21" fillId="54" borderId="50" applyNumberFormat="0" applyProtection="0">
      <alignment horizontal="left" vertical="center" indent="1"/>
    </xf>
    <xf numFmtId="4" fontId="23" fillId="96" borderId="44" applyNumberFormat="0" applyProtection="0">
      <alignment horizontal="right" vertical="center"/>
    </xf>
    <xf numFmtId="4" fontId="23" fillId="95" borderId="50" applyNumberFormat="0" applyProtection="0">
      <alignment horizontal="left" vertical="center" indent="1"/>
    </xf>
    <xf numFmtId="4" fontId="23" fillId="96" borderId="50" applyNumberFormat="0" applyProtection="0">
      <alignment horizontal="left" vertical="center" indent="1"/>
    </xf>
    <xf numFmtId="0" fontId="23" fillId="132" borderId="44" applyNumberFormat="0" applyProtection="0">
      <alignment horizontal="left" vertical="center" indent="1"/>
    </xf>
    <xf numFmtId="0" fontId="23" fillId="54" borderId="35" applyNumberFormat="0" applyProtection="0">
      <alignment horizontal="left" vertical="top" indent="1"/>
    </xf>
    <xf numFmtId="0" fontId="23" fillId="133" borderId="44" applyNumberFormat="0" applyProtection="0">
      <alignment horizontal="left" vertical="center" indent="1"/>
    </xf>
    <xf numFmtId="0" fontId="23" fillId="96" borderId="35" applyNumberFormat="0" applyProtection="0">
      <alignment horizontal="left" vertical="top" indent="1"/>
    </xf>
    <xf numFmtId="0" fontId="23" fillId="41" borderId="44" applyNumberFormat="0" applyProtection="0">
      <alignment horizontal="left" vertical="center" indent="1"/>
    </xf>
    <xf numFmtId="0" fontId="23" fillId="41" borderId="35" applyNumberFormat="0" applyProtection="0">
      <alignment horizontal="left" vertical="top" indent="1"/>
    </xf>
    <xf numFmtId="0" fontId="23" fillId="95" borderId="44" applyNumberFormat="0" applyProtection="0">
      <alignment horizontal="left" vertical="center" indent="1"/>
    </xf>
    <xf numFmtId="0" fontId="23" fillId="95" borderId="35" applyNumberFormat="0" applyProtection="0">
      <alignment horizontal="left" vertical="top" indent="1"/>
    </xf>
    <xf numFmtId="0" fontId="23" fillId="33" borderId="51" applyNumberFormat="0">
      <protection locked="0"/>
    </xf>
    <xf numFmtId="4" fontId="85" fillId="37" borderId="35" applyNumberFormat="0" applyProtection="0">
      <alignment vertical="center"/>
    </xf>
    <xf numFmtId="4" fontId="23" fillId="37" borderId="13" applyNumberFormat="0" applyProtection="0">
      <alignment vertical="center"/>
    </xf>
    <xf numFmtId="4" fontId="85" fillId="132" borderId="35" applyNumberFormat="0" applyProtection="0">
      <alignment horizontal="left" vertical="center" indent="1"/>
    </xf>
    <xf numFmtId="0" fontId="85" fillId="37" borderId="35" applyNumberFormat="0" applyProtection="0">
      <alignment horizontal="left" vertical="top" indent="1"/>
    </xf>
    <xf numFmtId="4" fontId="23" fillId="0" borderId="44" applyNumberFormat="0" applyProtection="0">
      <alignment horizontal="right" vertical="center"/>
    </xf>
    <xf numFmtId="4" fontId="23" fillId="33" borderId="44" applyNumberFormat="0" applyProtection="0">
      <alignment horizontal="right" vertical="center"/>
    </xf>
    <xf numFmtId="4" fontId="23" fillId="130" borderId="44" applyNumberFormat="0" applyProtection="0">
      <alignment horizontal="left" vertical="center" indent="1"/>
    </xf>
    <xf numFmtId="0" fontId="85" fillId="96" borderId="35" applyNumberFormat="0" applyProtection="0">
      <alignment horizontal="left" vertical="top" indent="1"/>
    </xf>
    <xf numFmtId="4" fontId="87" fillId="98" borderId="50" applyNumberFormat="0" applyProtection="0">
      <alignment horizontal="left" vertical="center" indent="1"/>
    </xf>
    <xf numFmtId="0" fontId="19" fillId="116" borderId="0" applyNumberFormat="0" applyBorder="0" applyAlignment="0" applyProtection="0"/>
    <xf numFmtId="4" fontId="88" fillId="33" borderId="44" applyNumberFormat="0" applyProtection="0">
      <alignment horizontal="right" vertical="center"/>
    </xf>
    <xf numFmtId="0" fontId="23" fillId="64" borderId="0"/>
    <xf numFmtId="0" fontId="20" fillId="0" borderId="52" applyNumberFormat="0" applyFill="0" applyAlignment="0" applyProtection="0"/>
    <xf numFmtId="0" fontId="98" fillId="0" borderId="0" applyNumberFormat="0" applyFill="0" applyBorder="0" applyAlignment="0" applyProtection="0"/>
    <xf numFmtId="0" fontId="19" fillId="118" borderId="0" applyNumberFormat="0" applyBorder="0" applyAlignment="0" applyProtection="0"/>
    <xf numFmtId="0" fontId="19" fillId="124" borderId="0" applyNumberFormat="0" applyBorder="0" applyAlignment="0" applyProtection="0"/>
    <xf numFmtId="0" fontId="19" fillId="118" borderId="0" applyNumberFormat="0" applyBorder="0" applyAlignment="0" applyProtection="0"/>
    <xf numFmtId="0" fontId="19" fillId="118" borderId="0" applyNumberFormat="0" applyBorder="0" applyAlignment="0" applyProtection="0"/>
    <xf numFmtId="0" fontId="19" fillId="125" borderId="0" applyNumberFormat="0" applyBorder="0" applyAlignment="0" applyProtection="0"/>
    <xf numFmtId="0" fontId="19" fillId="125" borderId="0" applyNumberFormat="0" applyBorder="0" applyAlignment="0" applyProtection="0"/>
    <xf numFmtId="0" fontId="19" fillId="125" borderId="0" applyNumberFormat="0" applyBorder="0" applyAlignment="0" applyProtection="0"/>
    <xf numFmtId="0" fontId="95" fillId="56" borderId="44" applyNumberFormat="0" applyAlignment="0" applyProtection="0"/>
    <xf numFmtId="0" fontId="95" fillId="56" borderId="44" applyNumberFormat="0" applyAlignment="0" applyProtection="0"/>
    <xf numFmtId="0" fontId="95" fillId="56" borderId="44" applyNumberFormat="0" applyAlignment="0" applyProtection="0"/>
    <xf numFmtId="0" fontId="95" fillId="56" borderId="44" applyNumberFormat="0" applyAlignment="0" applyProtection="0"/>
    <xf numFmtId="0" fontId="95" fillId="56" borderId="44" applyNumberFormat="0" applyAlignment="0" applyProtection="0"/>
    <xf numFmtId="0" fontId="95" fillId="56" borderId="44" applyNumberFormat="0" applyAlignment="0" applyProtection="0"/>
    <xf numFmtId="0" fontId="19" fillId="125" borderId="0" applyNumberFormat="0" applyBorder="0" applyAlignment="0" applyProtection="0"/>
    <xf numFmtId="0" fontId="19" fillId="118" borderId="0" applyNumberFormat="0" applyBorder="0" applyAlignment="0" applyProtection="0"/>
    <xf numFmtId="0" fontId="19" fillId="125" borderId="0" applyNumberFormat="0" applyBorder="0" applyAlignment="0" applyProtection="0"/>
    <xf numFmtId="0" fontId="19" fillId="125" borderId="0" applyNumberFormat="0" applyBorder="0" applyAlignment="0" applyProtection="0"/>
    <xf numFmtId="0" fontId="19" fillId="124" borderId="0" applyNumberFormat="0" applyBorder="0" applyAlignment="0" applyProtection="0"/>
    <xf numFmtId="0" fontId="19" fillId="118" borderId="0" applyNumberFormat="0" applyBorder="0" applyAlignment="0" applyProtection="0"/>
    <xf numFmtId="0" fontId="19" fillId="120" borderId="0" applyNumberFormat="0" applyBorder="0" applyAlignment="0" applyProtection="0"/>
    <xf numFmtId="0" fontId="19" fillId="118" borderId="0" applyNumberFormat="0" applyBorder="0" applyAlignment="0" applyProtection="0"/>
    <xf numFmtId="0" fontId="19" fillId="124" borderId="0" applyNumberFormat="0" applyBorder="0" applyAlignment="0" applyProtection="0"/>
    <xf numFmtId="0" fontId="19" fillId="119" borderId="0" applyNumberFormat="0" applyBorder="0" applyAlignment="0" applyProtection="0"/>
    <xf numFmtId="0" fontId="19" fillId="116" borderId="0" applyNumberFormat="0" applyBorder="0" applyAlignment="0" applyProtection="0"/>
    <xf numFmtId="0" fontId="23" fillId="64" borderId="0"/>
    <xf numFmtId="0" fontId="19" fillId="119" borderId="0" applyNumberFormat="0" applyBorder="0" applyAlignment="0" applyProtection="0"/>
    <xf numFmtId="0" fontId="19" fillId="120" borderId="0" applyNumberFormat="0" applyBorder="0" applyAlignment="0" applyProtection="0"/>
    <xf numFmtId="0" fontId="19" fillId="116" borderId="0" applyNumberFormat="0" applyBorder="0" applyAlignment="0" applyProtection="0"/>
    <xf numFmtId="0" fontId="23" fillId="64" borderId="0"/>
    <xf numFmtId="0" fontId="19" fillId="120" borderId="0" applyNumberFormat="0" applyBorder="0" applyAlignment="0" applyProtection="0"/>
    <xf numFmtId="0" fontId="19" fillId="124" borderId="0" applyNumberFormat="0" applyBorder="0" applyAlignment="0" applyProtection="0"/>
    <xf numFmtId="0" fontId="19" fillId="119" borderId="0" applyNumberFormat="0" applyBorder="0" applyAlignment="0" applyProtection="0"/>
    <xf numFmtId="0" fontId="19" fillId="120" borderId="0" applyNumberFormat="0" applyBorder="0" applyAlignment="0" applyProtection="0"/>
    <xf numFmtId="0" fontId="19" fillId="116" borderId="0" applyNumberFormat="0" applyBorder="0" applyAlignment="0" applyProtection="0"/>
    <xf numFmtId="0" fontId="23" fillId="64" borderId="0"/>
    <xf numFmtId="0" fontId="19" fillId="119" borderId="0" applyNumberFormat="0" applyBorder="0" applyAlignment="0" applyProtection="0"/>
    <xf numFmtId="0" fontId="19" fillId="116" borderId="0" applyNumberFormat="0" applyBorder="0" applyAlignment="0" applyProtection="0"/>
    <xf numFmtId="0" fontId="23" fillId="64" borderId="0"/>
    <xf numFmtId="0" fontId="19" fillId="119" borderId="0" applyNumberFormat="0" applyBorder="0" applyAlignment="0" applyProtection="0"/>
    <xf numFmtId="0" fontId="19" fillId="116" borderId="0" applyNumberFormat="0" applyBorder="0" applyAlignment="0" applyProtection="0"/>
    <xf numFmtId="0" fontId="23" fillId="64" borderId="0"/>
    <xf numFmtId="0" fontId="23" fillId="64" borderId="0"/>
    <xf numFmtId="182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51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45" borderId="0" applyNumberFormat="0" applyBorder="0" applyAlignment="0" applyProtection="0"/>
    <xf numFmtId="0" fontId="18" fillId="49" borderId="0" applyNumberFormat="0" applyBorder="0" applyAlignment="0" applyProtection="0"/>
    <xf numFmtId="18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64" borderId="0"/>
    <xf numFmtId="0" fontId="21" fillId="0" borderId="0"/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0" fontId="18" fillId="0" borderId="0"/>
    <xf numFmtId="0" fontId="18" fillId="8" borderId="8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0" fontId="18" fillId="37" borderId="17" applyNumberFormat="0" applyFont="0" applyAlignment="0" applyProtection="0"/>
    <xf numFmtId="9" fontId="1" fillId="0" borderId="0" applyFont="0" applyFill="0" applyBorder="0" applyAlignment="0" applyProtection="0"/>
    <xf numFmtId="0" fontId="25" fillId="62" borderId="20" applyNumberFormat="0">
      <alignment horizontal="center" vertical="center" wrapText="1"/>
    </xf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81" borderId="18" applyNumberFormat="0" applyProtection="0">
      <alignment horizontal="left" vertical="center" indent="1"/>
    </xf>
    <xf numFmtId="0" fontId="21" fillId="81" borderId="18" applyNumberFormat="0" applyProtection="0">
      <alignment horizontal="left" vertical="center" indent="1"/>
    </xf>
    <xf numFmtId="0" fontId="21" fillId="82" borderId="18" applyNumberFormat="0" applyProtection="0">
      <alignment horizontal="left" vertical="center" indent="1"/>
    </xf>
    <xf numFmtId="0" fontId="21" fillId="82" borderId="18" applyNumberFormat="0" applyProtection="0">
      <alignment horizontal="left" vertical="center" indent="1"/>
    </xf>
    <xf numFmtId="0" fontId="21" fillId="57" borderId="18" applyNumberFormat="0" applyProtection="0">
      <alignment horizontal="left" vertical="center" indent="1"/>
    </xf>
    <xf numFmtId="0" fontId="21" fillId="5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33" borderId="13" applyNumberFormat="0">
      <protection locked="0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232">
    <xf numFmtId="0" fontId="0" fillId="0" borderId="0" xfId="0"/>
    <xf numFmtId="0" fontId="25" fillId="0" borderId="0" xfId="267" applyFont="1" applyAlignment="1">
      <alignment horizontal="center" vertical="center"/>
    </xf>
    <xf numFmtId="0" fontId="0" fillId="0" borderId="0" xfId="0"/>
    <xf numFmtId="179" fontId="36" fillId="0" borderId="34" xfId="3" applyNumberFormat="1" applyFont="1" applyBorder="1"/>
    <xf numFmtId="179" fontId="62" fillId="0" borderId="0" xfId="3" applyNumberFormat="1" applyFont="1" applyFill="1" applyBorder="1"/>
    <xf numFmtId="181" fontId="29" fillId="0" borderId="19" xfId="287" applyNumberFormat="1" applyFont="1" applyFill="1" applyBorder="1" applyAlignment="1" applyProtection="1">
      <alignment horizontal="right"/>
    </xf>
    <xf numFmtId="0" fontId="0" fillId="0" borderId="0" xfId="0"/>
    <xf numFmtId="42" fontId="21" fillId="0" borderId="0" xfId="267" applyNumberFormat="1"/>
    <xf numFmtId="0" fontId="64" fillId="0" borderId="0" xfId="267" applyFont="1" applyFill="1" applyAlignment="1"/>
    <xf numFmtId="0" fontId="64" fillId="0" borderId="0" xfId="267" applyFont="1" applyFill="1" applyAlignment="1" applyProtection="1">
      <alignment horizontal="centerContinuous"/>
      <protection locked="0"/>
    </xf>
    <xf numFmtId="0" fontId="64" fillId="0" borderId="0" xfId="267" applyFont="1" applyFill="1" applyAlignment="1">
      <alignment horizontal="centerContinuous"/>
    </xf>
    <xf numFmtId="15" fontId="64" fillId="0" borderId="0" xfId="267" applyNumberFormat="1" applyFont="1" applyFill="1" applyAlignment="1">
      <alignment horizontal="centerContinuous"/>
    </xf>
    <xf numFmtId="18" fontId="64" fillId="0" borderId="0" xfId="267" applyNumberFormat="1" applyFont="1" applyFill="1" applyAlignment="1">
      <alignment horizontal="centerContinuous"/>
    </xf>
    <xf numFmtId="0" fontId="64" fillId="0" borderId="0" xfId="267" applyFont="1" applyFill="1" applyAlignment="1">
      <alignment horizontal="left"/>
    </xf>
    <xf numFmtId="0" fontId="64" fillId="0" borderId="0" xfId="267" applyFont="1" applyFill="1" applyAlignment="1">
      <alignment horizontal="center"/>
    </xf>
    <xf numFmtId="0" fontId="64" fillId="0" borderId="20" xfId="267" applyFont="1" applyFill="1" applyBorder="1" applyAlignment="1">
      <alignment horizontal="center"/>
    </xf>
    <xf numFmtId="0" fontId="64" fillId="0" borderId="0" xfId="267" applyFont="1" applyFill="1" applyBorder="1" applyAlignment="1">
      <alignment horizontal="center"/>
    </xf>
    <xf numFmtId="0" fontId="65" fillId="0" borderId="0" xfId="267" applyFont="1" applyFill="1" applyAlignment="1">
      <alignment horizontal="center"/>
    </xf>
    <xf numFmtId="178" fontId="65" fillId="0" borderId="0" xfId="267" quotePrefix="1" applyNumberFormat="1" applyFont="1" applyFill="1" applyAlignment="1">
      <alignment horizontal="left"/>
    </xf>
    <xf numFmtId="42" fontId="65" fillId="0" borderId="0" xfId="267" applyNumberFormat="1" applyFont="1" applyFill="1"/>
    <xf numFmtId="42" fontId="65" fillId="0" borderId="0" xfId="267" applyNumberFormat="1" applyFont="1" applyFill="1" applyAlignment="1">
      <alignment horizontal="right"/>
    </xf>
    <xf numFmtId="180" fontId="62" fillId="0" borderId="0" xfId="307" applyNumberFormat="1" applyFont="1" applyFill="1" applyBorder="1" applyAlignment="1">
      <alignment horizontal="right"/>
    </xf>
    <xf numFmtId="180" fontId="65" fillId="0" borderId="0" xfId="307" applyNumberFormat="1" applyFont="1" applyFill="1" applyBorder="1" applyAlignment="1">
      <alignment horizontal="right"/>
    </xf>
    <xf numFmtId="178" fontId="65" fillId="0" borderId="0" xfId="267" applyNumberFormat="1" applyFont="1" applyFill="1" applyAlignment="1">
      <alignment horizontal="left"/>
    </xf>
    <xf numFmtId="42" fontId="65" fillId="0" borderId="0" xfId="267" applyNumberFormat="1" applyFont="1" applyFill="1" applyAlignment="1"/>
    <xf numFmtId="179" fontId="65" fillId="0" borderId="0" xfId="307" applyNumberFormat="1" applyFont="1" applyFill="1" applyBorder="1" applyAlignment="1">
      <alignment horizontal="right"/>
    </xf>
    <xf numFmtId="0" fontId="65" fillId="0" borderId="0" xfId="267" applyFont="1" applyFill="1" applyAlignment="1"/>
    <xf numFmtId="41" fontId="65" fillId="0" borderId="0" xfId="267" applyNumberFormat="1" applyFont="1" applyFill="1" applyAlignment="1"/>
    <xf numFmtId="41" fontId="65" fillId="0" borderId="0" xfId="267" applyNumberFormat="1" applyFont="1" applyFill="1" applyAlignment="1">
      <alignment horizontal="center"/>
    </xf>
    <xf numFmtId="180" fontId="65" fillId="0" borderId="20" xfId="307" applyNumberFormat="1" applyFont="1" applyFill="1" applyBorder="1" applyAlignment="1"/>
    <xf numFmtId="0" fontId="65" fillId="0" borderId="0" xfId="267" applyFont="1" applyFill="1" applyAlignment="1">
      <alignment horizontal="left"/>
    </xf>
    <xf numFmtId="41" fontId="65" fillId="0" borderId="0" xfId="267" applyNumberFormat="1" applyFont="1" applyFill="1" applyAlignment="1">
      <alignment horizontal="fill"/>
    </xf>
    <xf numFmtId="1" fontId="65" fillId="0" borderId="0" xfId="267" quotePrefix="1" applyNumberFormat="1" applyFont="1" applyFill="1" applyAlignment="1">
      <alignment horizontal="left"/>
    </xf>
    <xf numFmtId="41" fontId="65" fillId="0" borderId="21" xfId="267" applyNumberFormat="1" applyFont="1" applyFill="1" applyBorder="1" applyAlignment="1"/>
    <xf numFmtId="1" fontId="65" fillId="0" borderId="0" xfId="267" applyNumberFormat="1" applyFont="1" applyFill="1" applyAlignment="1"/>
    <xf numFmtId="167" fontId="65" fillId="0" borderId="0" xfId="384" applyNumberFormat="1" applyFont="1" applyFill="1" applyAlignment="1">
      <alignment horizontal="left"/>
    </xf>
    <xf numFmtId="167" fontId="65" fillId="0" borderId="0" xfId="384" applyNumberFormat="1" applyFont="1" applyFill="1" applyAlignment="1"/>
    <xf numFmtId="42" fontId="65" fillId="0" borderId="0" xfId="384" applyNumberFormat="1" applyFont="1" applyFill="1" applyAlignment="1"/>
    <xf numFmtId="37" fontId="65" fillId="0" borderId="20" xfId="168" applyNumberFormat="1" applyFont="1" applyFill="1" applyBorder="1" applyAlignment="1"/>
    <xf numFmtId="42" fontId="64" fillId="0" borderId="34" xfId="204" applyNumberFormat="1" applyFont="1" applyFill="1" applyBorder="1" applyAlignment="1"/>
    <xf numFmtId="167" fontId="36" fillId="0" borderId="0" xfId="0" applyNumberFormat="1" applyFont="1" applyFill="1" applyAlignment="1">
      <alignment horizontal="right"/>
    </xf>
    <xf numFmtId="167" fontId="65" fillId="0" borderId="0" xfId="384" applyNumberFormat="1" applyFont="1" applyFill="1" applyBorder="1" applyAlignment="1">
      <alignment horizontal="left"/>
    </xf>
    <xf numFmtId="42" fontId="65" fillId="0" borderId="0" xfId="268" applyNumberFormat="1" applyFont="1" applyFill="1" applyAlignment="1"/>
    <xf numFmtId="41" fontId="65" fillId="0" borderId="0" xfId="268" applyNumberFormat="1" applyFont="1" applyFill="1" applyAlignment="1"/>
    <xf numFmtId="37" fontId="65" fillId="0" borderId="0" xfId="169" applyNumberFormat="1" applyFont="1" applyFill="1" applyBorder="1" applyAlignment="1"/>
    <xf numFmtId="42" fontId="64" fillId="0" borderId="0" xfId="205" applyNumberFormat="1" applyFont="1" applyFill="1" applyBorder="1" applyAlignment="1"/>
    <xf numFmtId="6" fontId="65" fillId="0" borderId="0" xfId="267" applyNumberFormat="1" applyFont="1" applyFill="1" applyAlignment="1">
      <alignment horizontal="right"/>
    </xf>
    <xf numFmtId="178" fontId="65" fillId="0" borderId="0" xfId="268" applyNumberFormat="1" applyFont="1" applyFill="1" applyAlignment="1">
      <alignment horizontal="left"/>
    </xf>
    <xf numFmtId="41" fontId="65" fillId="0" borderId="0" xfId="267" applyNumberFormat="1" applyFont="1" applyFill="1"/>
    <xf numFmtId="41" fontId="65" fillId="0" borderId="0" xfId="267" applyNumberFormat="1" applyFont="1" applyFill="1" applyAlignment="1">
      <alignment horizontal="right"/>
    </xf>
    <xf numFmtId="0" fontId="0" fillId="0" borderId="0" xfId="0"/>
    <xf numFmtId="0" fontId="21" fillId="0" borderId="0" xfId="267"/>
    <xf numFmtId="0" fontId="25" fillId="0" borderId="0" xfId="267" applyFont="1"/>
    <xf numFmtId="0" fontId="25" fillId="0" borderId="0" xfId="267" applyFont="1" applyAlignment="1">
      <alignment horizontal="centerContinuous" vertical="center"/>
    </xf>
    <xf numFmtId="0" fontId="36" fillId="0" borderId="0" xfId="267" applyFont="1" applyFill="1" applyAlignment="1">
      <alignment horizontal="centerContinuous"/>
    </xf>
    <xf numFmtId="0" fontId="36" fillId="0" borderId="0" xfId="267" applyFont="1" applyFill="1" applyAlignment="1">
      <alignment horizontal="center"/>
    </xf>
    <xf numFmtId="0" fontId="36" fillId="0" borderId="0" xfId="267" applyFont="1" applyFill="1"/>
    <xf numFmtId="0" fontId="36" fillId="0" borderId="0" xfId="267" applyFont="1" applyFill="1" applyBorder="1" applyAlignment="1">
      <alignment horizontal="center"/>
    </xf>
    <xf numFmtId="0" fontId="36" fillId="0" borderId="20" xfId="267" applyFont="1" applyFill="1" applyBorder="1" applyAlignment="1">
      <alignment horizontal="center"/>
    </xf>
    <xf numFmtId="179" fontId="62" fillId="0" borderId="0" xfId="307" applyNumberFormat="1" applyFont="1" applyFill="1" applyBorder="1" applyAlignment="1">
      <alignment horizontal="right"/>
    </xf>
    <xf numFmtId="41" fontId="62" fillId="0" borderId="0" xfId="267" applyNumberFormat="1" applyFont="1" applyFill="1" applyBorder="1"/>
    <xf numFmtId="42" fontId="36" fillId="0" borderId="34" xfId="168" applyNumberFormat="1" applyFont="1" applyBorder="1"/>
    <xf numFmtId="42" fontId="62" fillId="0" borderId="0" xfId="267" applyNumberFormat="1" applyFont="1" applyFill="1" applyBorder="1"/>
    <xf numFmtId="41" fontId="27" fillId="0" borderId="27" xfId="159" applyNumberFormat="1" applyFont="1" applyFill="1" applyBorder="1"/>
    <xf numFmtId="49" fontId="28" fillId="0" borderId="13" xfId="0" applyNumberFormat="1" applyFont="1" applyFill="1" applyBorder="1" applyAlignment="1">
      <alignment horizontal="left"/>
    </xf>
    <xf numFmtId="41" fontId="28" fillId="0" borderId="13" xfId="159" applyNumberFormat="1" applyFont="1" applyFill="1" applyBorder="1" applyAlignment="1">
      <alignment horizontal="center"/>
    </xf>
    <xf numFmtId="0" fontId="0" fillId="0" borderId="0" xfId="0" applyFill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20" xfId="0" applyFont="1" applyFill="1" applyBorder="1"/>
    <xf numFmtId="0" fontId="16" fillId="0" borderId="2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37" xfId="1" applyFont="1" applyFill="1" applyBorder="1"/>
    <xf numFmtId="43" fontId="0" fillId="0" borderId="11" xfId="1" applyFont="1" applyFill="1" applyBorder="1" applyAlignment="1">
      <alignment horizontal="right"/>
    </xf>
    <xf numFmtId="43" fontId="0" fillId="0" borderId="38" xfId="1" applyFont="1" applyFill="1" applyBorder="1"/>
    <xf numFmtId="0" fontId="0" fillId="0" borderId="37" xfId="0" applyFill="1" applyBorder="1"/>
    <xf numFmtId="0" fontId="0" fillId="0" borderId="11" xfId="0" applyFill="1" applyBorder="1"/>
    <xf numFmtId="0" fontId="0" fillId="0" borderId="11" xfId="0" applyFill="1" applyBorder="1" applyAlignment="1">
      <alignment horizontal="right"/>
    </xf>
    <xf numFmtId="14" fontId="0" fillId="0" borderId="0" xfId="0" applyNumberForma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43" fontId="0" fillId="0" borderId="0" xfId="1" applyFont="1" applyFill="1"/>
    <xf numFmtId="43" fontId="0" fillId="0" borderId="0" xfId="0" applyNumberFormat="1"/>
    <xf numFmtId="0" fontId="21" fillId="0" borderId="0" xfId="267"/>
    <xf numFmtId="179" fontId="62" fillId="0" borderId="0" xfId="307" applyNumberFormat="1" applyFont="1" applyFill="1" applyBorder="1" applyAlignment="1">
      <alignment horizontal="right"/>
    </xf>
    <xf numFmtId="41" fontId="62" fillId="0" borderId="0" xfId="267" applyNumberFormat="1" applyFont="1" applyFill="1" applyBorder="1"/>
    <xf numFmtId="42" fontId="36" fillId="0" borderId="34" xfId="168" applyNumberFormat="1" applyFont="1" applyBorder="1"/>
    <xf numFmtId="42" fontId="65" fillId="0" borderId="0" xfId="267" applyNumberFormat="1" applyFont="1" applyFill="1"/>
    <xf numFmtId="42" fontId="65" fillId="0" borderId="0" xfId="267" applyNumberFormat="1" applyFont="1" applyFill="1" applyAlignment="1">
      <alignment horizontal="right"/>
    </xf>
    <xf numFmtId="180" fontId="62" fillId="0" borderId="0" xfId="307" applyNumberFormat="1" applyFont="1" applyFill="1" applyBorder="1" applyAlignment="1">
      <alignment horizontal="right"/>
    </xf>
    <xf numFmtId="184" fontId="29" fillId="0" borderId="0" xfId="306" applyNumberFormat="1" applyFont="1" applyFill="1" applyProtection="1"/>
    <xf numFmtId="178" fontId="62" fillId="0" borderId="33" xfId="268" quotePrefix="1" applyNumberFormat="1" applyFont="1" applyFill="1" applyBorder="1" applyAlignment="1">
      <alignment horizontal="left"/>
    </xf>
    <xf numFmtId="0" fontId="29" fillId="0" borderId="0" xfId="238" applyFont="1" applyFill="1" applyProtection="1"/>
    <xf numFmtId="43" fontId="29" fillId="0" borderId="0" xfId="238" applyNumberFormat="1" applyFont="1" applyFill="1" applyProtection="1"/>
    <xf numFmtId="193" fontId="29" fillId="0" borderId="0" xfId="238" applyNumberFormat="1" applyFont="1" applyFill="1" applyProtection="1"/>
    <xf numFmtId="0" fontId="21" fillId="0" borderId="0" xfId="238" applyFont="1" applyFill="1" applyProtection="1"/>
    <xf numFmtId="0" fontId="21" fillId="0" borderId="0" xfId="238" applyFont="1" applyFill="1" applyAlignment="1" applyProtection="1">
      <alignment horizontal="center"/>
    </xf>
    <xf numFmtId="0" fontId="0" fillId="0" borderId="0" xfId="0"/>
    <xf numFmtId="0" fontId="65" fillId="0" borderId="0" xfId="267" applyFont="1" applyFill="1" applyAlignment="1">
      <alignment horizontal="center"/>
    </xf>
    <xf numFmtId="178" fontId="65" fillId="0" borderId="0" xfId="267" applyNumberFormat="1" applyFont="1" applyFill="1" applyAlignment="1">
      <alignment horizontal="left"/>
    </xf>
    <xf numFmtId="41" fontId="65" fillId="0" borderId="0" xfId="267" applyNumberFormat="1" applyFont="1" applyFill="1" applyAlignment="1"/>
    <xf numFmtId="41" fontId="65" fillId="0" borderId="0" xfId="267" applyNumberFormat="1" applyFont="1" applyFill="1" applyAlignment="1">
      <alignment horizontal="center"/>
    </xf>
    <xf numFmtId="180" fontId="36" fillId="0" borderId="0" xfId="307" applyNumberFormat="1" applyFont="1" applyFill="1" applyBorder="1" applyAlignment="1">
      <alignment horizontal="right"/>
    </xf>
    <xf numFmtId="179" fontId="65" fillId="0" borderId="20" xfId="307" applyNumberFormat="1" applyFont="1" applyFill="1" applyBorder="1" applyAlignment="1">
      <alignment horizontal="right"/>
    </xf>
    <xf numFmtId="0" fontId="29" fillId="0" borderId="28" xfId="0" applyNumberFormat="1" applyFont="1" applyFill="1" applyBorder="1" applyAlignment="1">
      <alignment horizontal="left"/>
    </xf>
    <xf numFmtId="195" fontId="29" fillId="0" borderId="0" xfId="156" applyNumberFormat="1" applyFont="1" applyFill="1" applyAlignment="1" applyProtection="1"/>
    <xf numFmtId="183" fontId="29" fillId="0" borderId="0" xfId="156" applyNumberFormat="1" applyFont="1" applyFill="1" applyAlignment="1" applyProtection="1"/>
    <xf numFmtId="178" fontId="62" fillId="0" borderId="0" xfId="268" quotePrefix="1" applyNumberFormat="1" applyFont="1" applyFill="1" applyBorder="1" applyAlignment="1">
      <alignment horizontal="left"/>
    </xf>
    <xf numFmtId="178" fontId="62" fillId="0" borderId="33" xfId="267" quotePrefix="1" applyNumberFormat="1" applyFont="1" applyFill="1" applyBorder="1" applyAlignment="1">
      <alignment horizontal="left"/>
    </xf>
    <xf numFmtId="0" fontId="64" fillId="0" borderId="0" xfId="267" applyFont="1" applyFill="1" applyBorder="1" applyAlignment="1">
      <alignment horizontal="center"/>
    </xf>
    <xf numFmtId="37" fontId="29" fillId="0" borderId="28" xfId="0" applyNumberFormat="1" applyFont="1" applyFill="1" applyBorder="1"/>
    <xf numFmtId="37" fontId="29" fillId="0" borderId="28" xfId="0" applyNumberFormat="1" applyFont="1" applyFill="1" applyBorder="1" applyAlignment="1">
      <alignment horizontal="left"/>
    </xf>
    <xf numFmtId="37" fontId="31" fillId="0" borderId="30" xfId="0" applyNumberFormat="1" applyFont="1" applyFill="1" applyBorder="1"/>
    <xf numFmtId="37" fontId="29" fillId="0" borderId="13" xfId="0" applyNumberFormat="1" applyFont="1" applyFill="1" applyBorder="1" applyAlignment="1">
      <alignment horizontal="left"/>
    </xf>
    <xf numFmtId="181" fontId="29" fillId="0" borderId="0" xfId="287" applyNumberFormat="1" applyFont="1" applyFill="1" applyAlignment="1" applyProtection="1">
      <alignment horizontal="right"/>
    </xf>
    <xf numFmtId="181" fontId="29" fillId="0" borderId="34" xfId="287" applyNumberFormat="1" applyFont="1" applyFill="1" applyBorder="1" applyAlignment="1" applyProtection="1">
      <alignment horizontal="right"/>
    </xf>
    <xf numFmtId="181" fontId="29" fillId="0" borderId="20" xfId="287" applyNumberFormat="1" applyFont="1" applyFill="1" applyBorder="1" applyAlignment="1" applyProtection="1">
      <alignment horizontal="right"/>
    </xf>
    <xf numFmtId="4" fontId="16" fillId="0" borderId="0" xfId="0" applyNumberFormat="1" applyFont="1" applyFill="1" applyBorder="1" applyAlignment="1">
      <alignment horizontal="center"/>
    </xf>
    <xf numFmtId="44" fontId="0" fillId="0" borderId="0" xfId="0" applyNumberFormat="1"/>
    <xf numFmtId="0" fontId="21" fillId="0" borderId="20" xfId="238" applyFont="1" applyFill="1" applyBorder="1" applyAlignment="1" applyProtection="1">
      <alignment horizontal="center"/>
    </xf>
    <xf numFmtId="193" fontId="29" fillId="0" borderId="0" xfId="156" applyNumberFormat="1" applyFont="1" applyFill="1" applyAlignment="1" applyProtection="1">
      <alignment horizontal="right"/>
    </xf>
    <xf numFmtId="0" fontId="25" fillId="0" borderId="0" xfId="238" applyFont="1" applyFill="1" applyProtection="1"/>
    <xf numFmtId="195" fontId="29" fillId="0" borderId="20" xfId="156" applyNumberFormat="1" applyFont="1" applyFill="1" applyBorder="1" applyAlignment="1" applyProtection="1"/>
    <xf numFmtId="191" fontId="29" fillId="0" borderId="0" xfId="156" applyNumberFormat="1" applyFont="1" applyFill="1" applyProtection="1"/>
    <xf numFmtId="0" fontId="30" fillId="0" borderId="0" xfId="238" applyFont="1" applyFill="1" applyProtection="1"/>
    <xf numFmtId="195" fontId="29" fillId="0" borderId="34" xfId="156" applyNumberFormat="1" applyFont="1" applyFill="1" applyBorder="1" applyAlignment="1" applyProtection="1"/>
    <xf numFmtId="43" fontId="29" fillId="0" borderId="0" xfId="156" applyNumberFormat="1" applyFont="1" applyFill="1" applyAlignment="1" applyProtection="1">
      <alignment horizontal="right"/>
    </xf>
    <xf numFmtId="39" fontId="29" fillId="0" borderId="0" xfId="156" applyNumberFormat="1" applyFont="1" applyFill="1" applyAlignment="1" applyProtection="1">
      <alignment horizontal="right"/>
    </xf>
    <xf numFmtId="169" fontId="29" fillId="0" borderId="0" xfId="1" applyNumberFormat="1" applyFont="1" applyFill="1" applyProtection="1"/>
    <xf numFmtId="169" fontId="29" fillId="0" borderId="20" xfId="1" applyNumberFormat="1" applyFont="1" applyFill="1" applyBorder="1" applyAlignment="1" applyProtection="1"/>
    <xf numFmtId="169" fontId="29" fillId="0" borderId="0" xfId="1" applyNumberFormat="1" applyFont="1" applyFill="1" applyAlignment="1" applyProtection="1"/>
    <xf numFmtId="169" fontId="29" fillId="0" borderId="20" xfId="1" applyNumberFormat="1" applyFont="1" applyFill="1" applyBorder="1" applyProtection="1"/>
    <xf numFmtId="44" fontId="29" fillId="0" borderId="19" xfId="2" applyFont="1" applyFill="1" applyBorder="1" applyAlignment="1" applyProtection="1"/>
    <xf numFmtId="169" fontId="29" fillId="0" borderId="19" xfId="1" applyNumberFormat="1" applyFont="1" applyFill="1" applyBorder="1" applyProtection="1"/>
    <xf numFmtId="0" fontId="29" fillId="0" borderId="19" xfId="238" applyFont="1" applyFill="1" applyBorder="1" applyProtection="1"/>
    <xf numFmtId="192" fontId="0" fillId="0" borderId="28" xfId="0" applyNumberFormat="1" applyFill="1" applyBorder="1"/>
    <xf numFmtId="41" fontId="30" fillId="0" borderId="28" xfId="159" applyNumberFormat="1" applyFont="1" applyFill="1" applyBorder="1"/>
    <xf numFmtId="41" fontId="29" fillId="0" borderId="28" xfId="159" applyNumberFormat="1" applyFont="1" applyFill="1" applyBorder="1"/>
    <xf numFmtId="41" fontId="29" fillId="0" borderId="13" xfId="159" applyNumberFormat="1" applyFont="1" applyFill="1" applyBorder="1"/>
    <xf numFmtId="43" fontId="29" fillId="0" borderId="29" xfId="159" applyNumberFormat="1" applyFont="1" applyFill="1" applyBorder="1"/>
    <xf numFmtId="41" fontId="29" fillId="0" borderId="29" xfId="159" applyNumberFormat="1" applyFont="1" applyFill="1" applyBorder="1"/>
    <xf numFmtId="41" fontId="29" fillId="0" borderId="31" xfId="159" applyNumberFormat="1" applyFont="1" applyFill="1" applyBorder="1"/>
    <xf numFmtId="41" fontId="29" fillId="0" borderId="32" xfId="159" applyNumberFormat="1" applyFont="1" applyFill="1" applyBorder="1"/>
    <xf numFmtId="37" fontId="30" fillId="0" borderId="0" xfId="0" applyNumberFormat="1" applyFont="1" applyFill="1"/>
    <xf numFmtId="41" fontId="29" fillId="0" borderId="0" xfId="159" applyNumberFormat="1" applyFont="1" applyFill="1"/>
    <xf numFmtId="37" fontId="30" fillId="0" borderId="29" xfId="0" applyNumberFormat="1" applyFont="1" applyFill="1" applyBorder="1"/>
    <xf numFmtId="39" fontId="0" fillId="0" borderId="0" xfId="0" applyNumberFormat="1" applyFill="1"/>
    <xf numFmtId="37" fontId="0" fillId="0" borderId="0" xfId="0" applyNumberFormat="1" applyFill="1"/>
    <xf numFmtId="0" fontId="99" fillId="0" borderId="0" xfId="0" applyFont="1" applyFill="1"/>
    <xf numFmtId="0" fontId="100" fillId="0" borderId="0" xfId="0" applyFont="1" applyFill="1"/>
    <xf numFmtId="37" fontId="29" fillId="0" borderId="26" xfId="0" applyNumberFormat="1" applyFont="1" applyFill="1" applyBorder="1"/>
    <xf numFmtId="37" fontId="29" fillId="0" borderId="31" xfId="0" applyNumberFormat="1" applyFont="1" applyFill="1" applyBorder="1"/>
    <xf numFmtId="0" fontId="21" fillId="0" borderId="20" xfId="238" applyFont="1" applyFill="1" applyBorder="1" applyAlignment="1" applyProtection="1">
      <alignment horizontal="center"/>
    </xf>
    <xf numFmtId="193" fontId="29" fillId="0" borderId="0" xfId="238" applyNumberFormat="1" applyFont="1" applyProtection="1"/>
    <xf numFmtId="193" fontId="29" fillId="0" borderId="0" xfId="156" applyNumberFormat="1" applyFont="1" applyAlignment="1" applyProtection="1">
      <alignment horizontal="right"/>
    </xf>
    <xf numFmtId="195" fontId="29" fillId="0" borderId="0" xfId="156" applyNumberFormat="1" applyFont="1" applyAlignment="1" applyProtection="1"/>
    <xf numFmtId="0" fontId="29" fillId="0" borderId="0" xfId="238" applyFont="1" applyProtection="1"/>
    <xf numFmtId="0" fontId="21" fillId="0" borderId="0" xfId="238" applyFont="1" applyProtection="1"/>
    <xf numFmtId="0" fontId="21" fillId="0" borderId="0" xfId="238" applyFont="1" applyAlignment="1" applyProtection="1">
      <alignment horizontal="center"/>
    </xf>
    <xf numFmtId="0" fontId="25" fillId="0" borderId="0" xfId="238" applyFont="1" applyProtection="1"/>
    <xf numFmtId="0" fontId="21" fillId="0" borderId="20" xfId="238" applyFont="1" applyBorder="1" applyAlignment="1" applyProtection="1">
      <alignment horizontal="center"/>
    </xf>
    <xf numFmtId="183" fontId="29" fillId="0" borderId="0" xfId="156" applyNumberFormat="1" applyFont="1" applyAlignment="1" applyProtection="1"/>
    <xf numFmtId="183" fontId="29" fillId="0" borderId="20" xfId="156" applyNumberFormat="1" applyFont="1" applyBorder="1" applyAlignment="1" applyProtection="1"/>
    <xf numFmtId="195" fontId="29" fillId="0" borderId="20" xfId="156" applyNumberFormat="1" applyFont="1" applyBorder="1" applyAlignment="1" applyProtection="1"/>
    <xf numFmtId="191" fontId="29" fillId="0" borderId="0" xfId="156" applyNumberFormat="1" applyFont="1" applyProtection="1"/>
    <xf numFmtId="44" fontId="29" fillId="0" borderId="0" xfId="2" applyFont="1" applyAlignment="1" applyProtection="1"/>
    <xf numFmtId="0" fontId="30" fillId="0" borderId="0" xfId="238" applyFont="1" applyProtection="1"/>
    <xf numFmtId="196" fontId="29" fillId="0" borderId="20" xfId="156" applyNumberFormat="1" applyFont="1" applyBorder="1" applyAlignment="1" applyProtection="1"/>
    <xf numFmtId="44" fontId="29" fillId="0" borderId="34" xfId="2" applyFont="1" applyBorder="1" applyAlignment="1" applyProtection="1"/>
    <xf numFmtId="195" fontId="29" fillId="0" borderId="34" xfId="156" applyNumberFormat="1" applyFont="1" applyBorder="1" applyAlignment="1" applyProtection="1"/>
    <xf numFmtId="43" fontId="29" fillId="0" borderId="0" xfId="156" applyNumberFormat="1" applyFont="1" applyAlignment="1" applyProtection="1">
      <alignment horizontal="right"/>
    </xf>
    <xf numFmtId="193" fontId="29" fillId="0" borderId="0" xfId="238" applyNumberFormat="1" applyFont="1" applyBorder="1" applyProtection="1"/>
    <xf numFmtId="43" fontId="29" fillId="0" borderId="0" xfId="238" applyNumberFormat="1" applyFont="1" applyProtection="1"/>
    <xf numFmtId="39" fontId="29" fillId="0" borderId="0" xfId="156" applyNumberFormat="1" applyFont="1" applyAlignment="1" applyProtection="1">
      <alignment horizontal="right"/>
    </xf>
    <xf numFmtId="169" fontId="29" fillId="0" borderId="0" xfId="1" applyNumberFormat="1" applyFont="1" applyAlignment="1" applyProtection="1"/>
    <xf numFmtId="169" fontId="29" fillId="0" borderId="0" xfId="1" applyNumberFormat="1" applyFont="1" applyProtection="1"/>
    <xf numFmtId="169" fontId="29" fillId="0" borderId="0" xfId="1" applyNumberFormat="1" applyFont="1" applyBorder="1" applyAlignment="1" applyProtection="1"/>
    <xf numFmtId="169" fontId="29" fillId="0" borderId="20" xfId="1" applyNumberFormat="1" applyFont="1" applyBorder="1" applyAlignment="1" applyProtection="1"/>
    <xf numFmtId="44" fontId="29" fillId="0" borderId="19" xfId="2" applyFont="1" applyBorder="1" applyAlignment="1" applyProtection="1"/>
    <xf numFmtId="0" fontId="29" fillId="0" borderId="19" xfId="238" applyFont="1" applyBorder="1" applyProtection="1"/>
    <xf numFmtId="0" fontId="29" fillId="0" borderId="0" xfId="238" applyFont="1" applyFill="1" applyBorder="1" applyProtection="1"/>
    <xf numFmtId="181" fontId="29" fillId="0" borderId="0" xfId="287" applyNumberFormat="1" applyFont="1" applyFill="1" applyBorder="1" applyAlignment="1" applyProtection="1">
      <alignment horizontal="right"/>
    </xf>
    <xf numFmtId="0" fontId="29" fillId="0" borderId="20" xfId="238" applyFont="1" applyFill="1" applyBorder="1" applyProtection="1"/>
    <xf numFmtId="191" fontId="29" fillId="0" borderId="0" xfId="156" applyNumberFormat="1" applyFont="1" applyFill="1" applyBorder="1" applyProtection="1"/>
    <xf numFmtId="195" fontId="29" fillId="0" borderId="0" xfId="156" applyNumberFormat="1" applyFont="1" applyFill="1" applyBorder="1" applyAlignment="1" applyProtection="1"/>
    <xf numFmtId="192" fontId="0" fillId="0" borderId="28" xfId="0" applyNumberFormat="1" applyFill="1" applyBorder="1"/>
    <xf numFmtId="192" fontId="0" fillId="0" borderId="28" xfId="0" applyNumberFormat="1" applyFill="1" applyBorder="1"/>
    <xf numFmtId="192" fontId="0" fillId="0" borderId="28" xfId="0" applyNumberFormat="1" applyFill="1" applyBorder="1"/>
    <xf numFmtId="192" fontId="0" fillId="0" borderId="28" xfId="0" applyNumberFormat="1" applyFill="1" applyBorder="1"/>
    <xf numFmtId="192" fontId="0" fillId="0" borderId="28" xfId="0" applyNumberFormat="1" applyFill="1" applyBorder="1"/>
    <xf numFmtId="41" fontId="29" fillId="0" borderId="28" xfId="159" applyNumberFormat="1" applyFont="1" applyFill="1" applyBorder="1"/>
    <xf numFmtId="192" fontId="0" fillId="0" borderId="28" xfId="0" applyNumberFormat="1" applyFill="1" applyBorder="1"/>
    <xf numFmtId="192" fontId="0" fillId="0" borderId="28" xfId="0" applyNumberFormat="1" applyFill="1" applyBorder="1"/>
    <xf numFmtId="192" fontId="0" fillId="0" borderId="28" xfId="0" applyNumberFormat="1" applyFill="1" applyBorder="1"/>
    <xf numFmtId="192" fontId="0" fillId="0" borderId="28" xfId="0" applyNumberFormat="1" applyFill="1" applyBorder="1"/>
    <xf numFmtId="192" fontId="0" fillId="0" borderId="28" xfId="0" applyNumberFormat="1" applyFill="1" applyBorder="1"/>
    <xf numFmtId="42" fontId="62" fillId="0" borderId="0" xfId="267" applyNumberFormat="1" applyFont="1" applyFill="1" applyBorder="1" applyAlignment="1">
      <alignment horizontal="right"/>
    </xf>
    <xf numFmtId="192" fontId="0" fillId="0" borderId="28" xfId="0" applyNumberFormat="1" applyFill="1" applyBorder="1"/>
    <xf numFmtId="41" fontId="29" fillId="0" borderId="28" xfId="159" applyNumberFormat="1" applyFont="1" applyFill="1" applyBorder="1"/>
    <xf numFmtId="190" fontId="62" fillId="0" borderId="0" xfId="0" applyNumberFormat="1" applyFont="1" applyFill="1" applyBorder="1"/>
    <xf numFmtId="0" fontId="21" fillId="0" borderId="0" xfId="247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14" fontId="0" fillId="0" borderId="0" xfId="0" applyNumberFormat="1" applyFill="1" applyAlignment="1">
      <alignment horizontal="left"/>
    </xf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169" fontId="29" fillId="0" borderId="34" xfId="1" applyNumberFormat="1" applyFont="1" applyBorder="1" applyAlignment="1" applyProtection="1"/>
    <xf numFmtId="169" fontId="29" fillId="0" borderId="0" xfId="1" applyNumberFormat="1" applyFont="1" applyAlignment="1" applyProtection="1">
      <alignment horizontal="right"/>
    </xf>
    <xf numFmtId="169" fontId="29" fillId="0" borderId="0" xfId="1" applyNumberFormat="1" applyFont="1" applyBorder="1" applyProtection="1"/>
    <xf numFmtId="169" fontId="29" fillId="0" borderId="19" xfId="1" applyNumberFormat="1" applyFont="1" applyFill="1" applyBorder="1" applyAlignment="1" applyProtection="1"/>
    <xf numFmtId="169" fontId="29" fillId="0" borderId="19" xfId="1" applyNumberFormat="1" applyFont="1" applyBorder="1" applyAlignment="1" applyProtection="1"/>
    <xf numFmtId="193" fontId="29" fillId="0" borderId="0" xfId="2" applyNumberFormat="1" applyFont="1" applyBorder="1" applyAlignment="1" applyProtection="1"/>
    <xf numFmtId="193" fontId="29" fillId="0" borderId="0" xfId="2" applyNumberFormat="1" applyFont="1" applyProtection="1"/>
    <xf numFmtId="193" fontId="29" fillId="0" borderId="0" xfId="2" applyNumberFormat="1" applyFont="1" applyAlignment="1" applyProtection="1"/>
    <xf numFmtId="169" fontId="29" fillId="0" borderId="0" xfId="1" applyNumberFormat="1" applyFont="1" applyFill="1" applyBorder="1" applyAlignment="1" applyProtection="1"/>
    <xf numFmtId="169" fontId="29" fillId="0" borderId="34" xfId="1" applyNumberFormat="1" applyFont="1" applyFill="1" applyBorder="1" applyAlignment="1" applyProtection="1"/>
    <xf numFmtId="169" fontId="29" fillId="0" borderId="0" xfId="1" applyNumberFormat="1" applyFont="1" applyFill="1" applyAlignment="1" applyProtection="1">
      <alignment horizontal="right"/>
    </xf>
    <xf numFmtId="193" fontId="29" fillId="0" borderId="0" xfId="2" applyNumberFormat="1" applyFont="1" applyFill="1" applyAlignment="1" applyProtection="1"/>
    <xf numFmtId="193" fontId="29" fillId="0" borderId="0" xfId="2" applyNumberFormat="1" applyFont="1" applyFill="1" applyProtection="1"/>
    <xf numFmtId="193" fontId="29" fillId="0" borderId="34" xfId="1" applyNumberFormat="1" applyFont="1" applyBorder="1" applyAlignment="1" applyProtection="1"/>
    <xf numFmtId="0" fontId="36" fillId="0" borderId="0" xfId="0" applyNumberFormat="1" applyFont="1" applyFill="1" applyBorder="1" applyAlignment="1">
      <alignment horizontal="right"/>
    </xf>
    <xf numFmtId="0" fontId="36" fillId="0" borderId="0" xfId="267" applyFont="1" applyFill="1" applyAlignment="1">
      <alignment horizontal="center"/>
    </xf>
    <xf numFmtId="0" fontId="21" fillId="0" borderId="20" xfId="238" applyFont="1" applyFill="1" applyBorder="1" applyAlignment="1" applyProtection="1">
      <alignment horizontal="center"/>
    </xf>
    <xf numFmtId="0" fontId="28" fillId="0" borderId="0" xfId="956" applyFont="1" applyFill="1" applyAlignment="1" applyProtection="1">
      <alignment horizontal="center"/>
    </xf>
    <xf numFmtId="0" fontId="25" fillId="0" borderId="0" xfId="238" applyFont="1" applyFill="1" applyAlignment="1" applyProtection="1">
      <alignment horizontal="center"/>
    </xf>
    <xf numFmtId="0" fontId="28" fillId="0" borderId="0" xfId="956" applyFont="1" applyAlignment="1" applyProtection="1">
      <alignment horizontal="center"/>
    </xf>
    <xf numFmtId="0" fontId="25" fillId="0" borderId="0" xfId="238" applyFont="1" applyAlignment="1" applyProtection="1">
      <alignment horizontal="center"/>
    </xf>
    <xf numFmtId="0" fontId="21" fillId="0" borderId="20" xfId="238" applyFont="1" applyBorder="1" applyAlignment="1" applyProtection="1">
      <alignment horizontal="center"/>
    </xf>
  </cellXfs>
  <cellStyles count="1296">
    <cellStyle name="_4.06E Pass Throughs" xfId="44"/>
    <cellStyle name="_4.06E Pass Throughs 2" xfId="959"/>
    <cellStyle name="_4.13E Montana Energy Tax" xfId="45"/>
    <cellStyle name="_4.13E Montana Energy Tax 2" xfId="960"/>
    <cellStyle name="_Book1" xfId="46"/>
    <cellStyle name="_Book1 (2)" xfId="47"/>
    <cellStyle name="_Book1 (2) 2" xfId="962"/>
    <cellStyle name="_Book1 2" xfId="961"/>
    <cellStyle name="_Book2" xfId="48"/>
    <cellStyle name="_Book2 2" xfId="963"/>
    <cellStyle name="_Chelan Debt Forecast 12.19.05" xfId="49"/>
    <cellStyle name="_Chelan Debt Forecast 12.19.05 2" xfId="964"/>
    <cellStyle name="_Costs not in AURORA 06GRC" xfId="50"/>
    <cellStyle name="_Costs not in AURORA 06GRC 2" xfId="965"/>
    <cellStyle name="_Costs not in AURORA 2006GRC 6.15.06" xfId="51"/>
    <cellStyle name="_Costs not in AURORA 2006GRC 6.15.06 2" xfId="966"/>
    <cellStyle name="_Costs not in AURORA 2007 Rate Case" xfId="52"/>
    <cellStyle name="_Costs not in AURORA 2007 Rate Case 2" xfId="967"/>
    <cellStyle name="_Costs not in KWI3000 '06Budget" xfId="53"/>
    <cellStyle name="_Costs not in KWI3000 '06Budget 2" xfId="968"/>
    <cellStyle name="_DEM-WP (C) Power Cost 2006GRC Order" xfId="54"/>
    <cellStyle name="_DEM-WP (C) Power Cost 2006GRC Order 2" xfId="969"/>
    <cellStyle name="_DEM-WP Revised (HC) Wild Horse 2006GRC" xfId="55"/>
    <cellStyle name="_DEM-WP Revised (HC) Wild Horse 2006GRC 2" xfId="970"/>
    <cellStyle name="_DEM-WP(C) Costs not in AURORA 2006GRC" xfId="56"/>
    <cellStyle name="_DEM-WP(C) Costs not in AURORA 2006GRC 2" xfId="971"/>
    <cellStyle name="_DEM-WP(C) Costs not in AURORA 2007GRC" xfId="57"/>
    <cellStyle name="_DEM-WP(C) Costs not in AURORA 2007GRC 2" xfId="972"/>
    <cellStyle name="_DEM-WP(C) Costs not in AURORA 2007PCORC-5.07Update" xfId="58"/>
    <cellStyle name="_DEM-WP(C) Costs not in AURORA 2007PCORC-5.07Update 2" xfId="973"/>
    <cellStyle name="_DEM-WP(C) Sumas Proforma 11.5.07" xfId="59"/>
    <cellStyle name="_DEM-WP(C) Westside Hydro Data_051007" xfId="60"/>
    <cellStyle name="_DEM-WP(C) Westside Hydro Data_051007 2" xfId="974"/>
    <cellStyle name="_Fuel Prices 4-14" xfId="61"/>
    <cellStyle name="_Fuel Prices 4-14 2" xfId="975"/>
    <cellStyle name="_Power Cost Value Copy 11.30.05 gas 1.09.06 AURORA at 1.10.06" xfId="62"/>
    <cellStyle name="_Power Cost Value Copy 11.30.05 gas 1.09.06 AURORA at 1.10.06 2" xfId="976"/>
    <cellStyle name="_Pro Forma Rev 07 GRC" xfId="63"/>
    <cellStyle name="_Recon to Darrin's 5.11.05 proforma" xfId="64"/>
    <cellStyle name="_Recon to Darrin's 5.11.05 proforma 2" xfId="977"/>
    <cellStyle name="_Revenue" xfId="65"/>
    <cellStyle name="_Revenue_Data" xfId="66"/>
    <cellStyle name="_Revenue_Data_1" xfId="67"/>
    <cellStyle name="_Revenue_Data_Pro Forma Rev 09 GRC" xfId="68"/>
    <cellStyle name="_Revenue_Data_Pro Forma Rev 2010 GRC" xfId="69"/>
    <cellStyle name="_Revenue_Data_Pro Forma Rev 2010 GRC_Preliminary" xfId="70"/>
    <cellStyle name="_Revenue_Data_Revenue (Feb 09 - Jan 10)" xfId="71"/>
    <cellStyle name="_Revenue_Data_Revenue (Jan 09 - Dec 09)" xfId="72"/>
    <cellStyle name="_Revenue_Data_Revenue (Mar 09 - Feb 10)" xfId="73"/>
    <cellStyle name="_Revenue_Data_Volume Exhibit (Jan09 - Dec09)" xfId="74"/>
    <cellStyle name="_Revenue_Mins" xfId="75"/>
    <cellStyle name="_Revenue_Pro Forma Rev 07 GRC" xfId="76"/>
    <cellStyle name="_Revenue_Pro Forma Rev 08 GRC" xfId="77"/>
    <cellStyle name="_Revenue_Pro Forma Rev 09 GRC" xfId="78"/>
    <cellStyle name="_Revenue_Pro Forma Rev 2010 GRC" xfId="79"/>
    <cellStyle name="_Revenue_Pro Forma Rev 2010 GRC_Preliminary" xfId="80"/>
    <cellStyle name="_Revenue_Revenue (Feb 09 - Jan 10)" xfId="81"/>
    <cellStyle name="_Revenue_Revenue (Jan 09 - Dec 09)" xfId="82"/>
    <cellStyle name="_Revenue_Revenue (Mar 09 - Feb 10)" xfId="83"/>
    <cellStyle name="_Revenue_Sheet2" xfId="84"/>
    <cellStyle name="_Revenue_Therms Data" xfId="85"/>
    <cellStyle name="_Revenue_Therms Data Rerun" xfId="86"/>
    <cellStyle name="_Revenue_Volume Exhibit (Jan09 - Dec09)" xfId="87"/>
    <cellStyle name="_Tenaska Comparison" xfId="88"/>
    <cellStyle name="_Tenaska Comparison 2" xfId="978"/>
    <cellStyle name="_Therms Data" xfId="89"/>
    <cellStyle name="_Therms Data_Pro Forma Rev 09 GRC" xfId="90"/>
    <cellStyle name="_Therms Data_Pro Forma Rev 2010 GRC" xfId="91"/>
    <cellStyle name="_Therms Data_Pro Forma Rev 2010 GRC_Preliminary" xfId="92"/>
    <cellStyle name="_Therms Data_Revenue (Feb 09 - Jan 10)" xfId="93"/>
    <cellStyle name="_Therms Data_Revenue (Jan 09 - Dec 09)" xfId="94"/>
    <cellStyle name="_Therms Data_Revenue (Mar 09 - Feb 10)" xfId="95"/>
    <cellStyle name="_Therms Data_Volume Exhibit (Jan09 - Dec09)" xfId="96"/>
    <cellStyle name="_Value Copy 11 30 05 gas 12 09 05 AURORA at 12 14 05" xfId="97"/>
    <cellStyle name="_Value Copy 11 30 05 gas 12 09 05 AURORA at 12 14 05 2" xfId="979"/>
    <cellStyle name="_VC 6.15.06 update on 06GRC power costs.xls Chart 1" xfId="98"/>
    <cellStyle name="_VC 6.15.06 update on 06GRC power costs.xls Chart 1 2" xfId="980"/>
    <cellStyle name="_VC 6.15.06 update on 06GRC power costs.xls Chart 2" xfId="99"/>
    <cellStyle name="_VC 6.15.06 update on 06GRC power costs.xls Chart 2 2" xfId="981"/>
    <cellStyle name="_VC 6.15.06 update on 06GRC power costs.xls Chart 3" xfId="100"/>
    <cellStyle name="_VC 6.15.06 update on 06GRC power costs.xls Chart 3 2" xfId="982"/>
    <cellStyle name="0,0_x000d__x000a_NA_x000d__x000a_" xfId="101"/>
    <cellStyle name="0000" xfId="102"/>
    <cellStyle name="000000" xfId="103"/>
    <cellStyle name="20% - Accent1" xfId="21" builtinId="30" customBuiltin="1"/>
    <cellStyle name="20% - Accent1 10" xfId="398"/>
    <cellStyle name="20% - Accent1 11" xfId="399"/>
    <cellStyle name="20% - Accent1 12" xfId="768"/>
    <cellStyle name="20% - Accent1 13" xfId="795"/>
    <cellStyle name="20% - Accent1 2" xfId="104"/>
    <cellStyle name="20% - Accent1 2 2" xfId="796"/>
    <cellStyle name="20% - Accent1 3" xfId="105"/>
    <cellStyle name="20% - Accent1 3 2" xfId="797"/>
    <cellStyle name="20% - Accent1 4" xfId="400"/>
    <cellStyle name="20% - Accent1 5" xfId="401"/>
    <cellStyle name="20% - Accent1 6" xfId="402"/>
    <cellStyle name="20% - Accent1 7" xfId="403"/>
    <cellStyle name="20% - Accent1 8" xfId="404"/>
    <cellStyle name="20% - Accent1 9" xfId="405"/>
    <cellStyle name="20% - Accent2" xfId="25" builtinId="34" customBuiltin="1"/>
    <cellStyle name="20% - Accent2 10" xfId="406"/>
    <cellStyle name="20% - Accent2 11" xfId="407"/>
    <cellStyle name="20% - Accent2 12" xfId="769"/>
    <cellStyle name="20% - Accent2 13" xfId="798"/>
    <cellStyle name="20% - Accent2 2" xfId="106"/>
    <cellStyle name="20% - Accent2 2 2" xfId="799"/>
    <cellStyle name="20% - Accent2 3" xfId="107"/>
    <cellStyle name="20% - Accent2 3 2" xfId="800"/>
    <cellStyle name="20% - Accent2 4" xfId="408"/>
    <cellStyle name="20% - Accent2 5" xfId="409"/>
    <cellStyle name="20% - Accent2 6" xfId="410"/>
    <cellStyle name="20% - Accent2 7" xfId="411"/>
    <cellStyle name="20% - Accent2 8" xfId="412"/>
    <cellStyle name="20% - Accent2 9" xfId="413"/>
    <cellStyle name="20% - Accent3" xfId="29" builtinId="38" customBuiltin="1"/>
    <cellStyle name="20% - Accent3 10" xfId="414"/>
    <cellStyle name="20% - Accent3 11" xfId="415"/>
    <cellStyle name="20% - Accent3 12" xfId="770"/>
    <cellStyle name="20% - Accent3 13" xfId="801"/>
    <cellStyle name="20% - Accent3 2" xfId="108"/>
    <cellStyle name="20% - Accent3 2 2" xfId="802"/>
    <cellStyle name="20% - Accent3 3" xfId="109"/>
    <cellStyle name="20% - Accent3 3 2" xfId="803"/>
    <cellStyle name="20% - Accent3 4" xfId="416"/>
    <cellStyle name="20% - Accent3 5" xfId="417"/>
    <cellStyle name="20% - Accent3 6" xfId="418"/>
    <cellStyle name="20% - Accent3 7" xfId="419"/>
    <cellStyle name="20% - Accent3 8" xfId="420"/>
    <cellStyle name="20% - Accent3 9" xfId="421"/>
    <cellStyle name="20% - Accent4" xfId="33" builtinId="42" customBuiltin="1"/>
    <cellStyle name="20% - Accent4 10" xfId="422"/>
    <cellStyle name="20% - Accent4 11" xfId="423"/>
    <cellStyle name="20% - Accent4 12" xfId="771"/>
    <cellStyle name="20% - Accent4 13" xfId="804"/>
    <cellStyle name="20% - Accent4 2" xfId="110"/>
    <cellStyle name="20% - Accent4 2 2" xfId="805"/>
    <cellStyle name="20% - Accent4 3" xfId="111"/>
    <cellStyle name="20% - Accent4 3 2" xfId="806"/>
    <cellStyle name="20% - Accent4 4" xfId="424"/>
    <cellStyle name="20% - Accent4 5" xfId="425"/>
    <cellStyle name="20% - Accent4 6" xfId="426"/>
    <cellStyle name="20% - Accent4 7" xfId="427"/>
    <cellStyle name="20% - Accent4 8" xfId="428"/>
    <cellStyle name="20% - Accent4 9" xfId="429"/>
    <cellStyle name="20% - Accent5" xfId="37" builtinId="46" customBuiltin="1"/>
    <cellStyle name="20% - Accent5 10" xfId="430"/>
    <cellStyle name="20% - Accent5 11" xfId="431"/>
    <cellStyle name="20% - Accent5 12" xfId="772"/>
    <cellStyle name="20% - Accent5 13" xfId="807"/>
    <cellStyle name="20% - Accent5 2" xfId="112"/>
    <cellStyle name="20% - Accent5 2 2" xfId="808"/>
    <cellStyle name="20% - Accent5 3" xfId="113"/>
    <cellStyle name="20% - Accent5 3 2" xfId="809"/>
    <cellStyle name="20% - Accent5 4" xfId="432"/>
    <cellStyle name="20% - Accent5 5" xfId="433"/>
    <cellStyle name="20% - Accent5 6" xfId="434"/>
    <cellStyle name="20% - Accent5 7" xfId="435"/>
    <cellStyle name="20% - Accent5 8" xfId="436"/>
    <cellStyle name="20% - Accent5 9" xfId="437"/>
    <cellStyle name="20% - Accent6" xfId="41" builtinId="50" customBuiltin="1"/>
    <cellStyle name="20% - Accent6 10" xfId="438"/>
    <cellStyle name="20% - Accent6 11" xfId="439"/>
    <cellStyle name="20% - Accent6 12" xfId="773"/>
    <cellStyle name="20% - Accent6 13" xfId="810"/>
    <cellStyle name="20% - Accent6 2" xfId="114"/>
    <cellStyle name="20% - Accent6 2 2" xfId="811"/>
    <cellStyle name="20% - Accent6 3" xfId="115"/>
    <cellStyle name="20% - Accent6 3 2" xfId="812"/>
    <cellStyle name="20% - Accent6 4" xfId="440"/>
    <cellStyle name="20% - Accent6 5" xfId="441"/>
    <cellStyle name="20% - Accent6 6" xfId="442"/>
    <cellStyle name="20% - Accent6 7" xfId="443"/>
    <cellStyle name="20% - Accent6 8" xfId="444"/>
    <cellStyle name="20% - Accent6 9" xfId="445"/>
    <cellStyle name="40% - Accent1" xfId="22" builtinId="31" customBuiltin="1"/>
    <cellStyle name="40% - Accent1 10" xfId="446"/>
    <cellStyle name="40% - Accent1 11" xfId="447"/>
    <cellStyle name="40% - Accent1 12" xfId="774"/>
    <cellStyle name="40% - Accent1 13" xfId="813"/>
    <cellStyle name="40% - Accent1 2" xfId="116"/>
    <cellStyle name="40% - Accent1 2 2" xfId="814"/>
    <cellStyle name="40% - Accent1 3" xfId="117"/>
    <cellStyle name="40% - Accent1 3 2" xfId="815"/>
    <cellStyle name="40% - Accent1 4" xfId="448"/>
    <cellStyle name="40% - Accent1 5" xfId="449"/>
    <cellStyle name="40% - Accent1 6" xfId="450"/>
    <cellStyle name="40% - Accent1 7" xfId="451"/>
    <cellStyle name="40% - Accent1 8" xfId="452"/>
    <cellStyle name="40% - Accent1 9" xfId="453"/>
    <cellStyle name="40% - Accent2" xfId="26" builtinId="35" customBuiltin="1"/>
    <cellStyle name="40% - Accent2 10" xfId="454"/>
    <cellStyle name="40% - Accent2 11" xfId="455"/>
    <cellStyle name="40% - Accent2 12" xfId="775"/>
    <cellStyle name="40% - Accent2 13" xfId="816"/>
    <cellStyle name="40% - Accent2 2" xfId="118"/>
    <cellStyle name="40% - Accent2 2 2" xfId="817"/>
    <cellStyle name="40% - Accent2 3" xfId="119"/>
    <cellStyle name="40% - Accent2 3 2" xfId="818"/>
    <cellStyle name="40% - Accent2 4" xfId="456"/>
    <cellStyle name="40% - Accent2 5" xfId="457"/>
    <cellStyle name="40% - Accent2 6" xfId="458"/>
    <cellStyle name="40% - Accent2 7" xfId="459"/>
    <cellStyle name="40% - Accent2 8" xfId="460"/>
    <cellStyle name="40% - Accent2 9" xfId="461"/>
    <cellStyle name="40% - Accent3" xfId="30" builtinId="39" customBuiltin="1"/>
    <cellStyle name="40% - Accent3 10" xfId="462"/>
    <cellStyle name="40% - Accent3 11" xfId="463"/>
    <cellStyle name="40% - Accent3 12" xfId="776"/>
    <cellStyle name="40% - Accent3 13" xfId="819"/>
    <cellStyle name="40% - Accent3 2" xfId="120"/>
    <cellStyle name="40% - Accent3 2 2" xfId="820"/>
    <cellStyle name="40% - Accent3 3" xfId="121"/>
    <cellStyle name="40% - Accent3 3 2" xfId="821"/>
    <cellStyle name="40% - Accent3 4" xfId="464"/>
    <cellStyle name="40% - Accent3 5" xfId="465"/>
    <cellStyle name="40% - Accent3 6" xfId="466"/>
    <cellStyle name="40% - Accent3 7" xfId="467"/>
    <cellStyle name="40% - Accent3 8" xfId="468"/>
    <cellStyle name="40% - Accent3 9" xfId="469"/>
    <cellStyle name="40% - Accent4" xfId="34" builtinId="43" customBuiltin="1"/>
    <cellStyle name="40% - Accent4 10" xfId="470"/>
    <cellStyle name="40% - Accent4 11" xfId="471"/>
    <cellStyle name="40% - Accent4 12" xfId="777"/>
    <cellStyle name="40% - Accent4 13" xfId="822"/>
    <cellStyle name="40% - Accent4 2" xfId="122"/>
    <cellStyle name="40% - Accent4 2 2" xfId="823"/>
    <cellStyle name="40% - Accent4 3" xfId="123"/>
    <cellStyle name="40% - Accent4 3 2" xfId="824"/>
    <cellStyle name="40% - Accent4 4" xfId="472"/>
    <cellStyle name="40% - Accent4 5" xfId="473"/>
    <cellStyle name="40% - Accent4 6" xfId="474"/>
    <cellStyle name="40% - Accent4 7" xfId="475"/>
    <cellStyle name="40% - Accent4 8" xfId="476"/>
    <cellStyle name="40% - Accent4 9" xfId="477"/>
    <cellStyle name="40% - Accent5" xfId="38" builtinId="47" customBuiltin="1"/>
    <cellStyle name="40% - Accent5 10" xfId="478"/>
    <cellStyle name="40% - Accent5 11" xfId="479"/>
    <cellStyle name="40% - Accent5 12" xfId="778"/>
    <cellStyle name="40% - Accent5 13" xfId="825"/>
    <cellStyle name="40% - Accent5 2" xfId="124"/>
    <cellStyle name="40% - Accent5 2 2" xfId="826"/>
    <cellStyle name="40% - Accent5 3" xfId="125"/>
    <cellStyle name="40% - Accent5 3 2" xfId="827"/>
    <cellStyle name="40% - Accent5 4" xfId="480"/>
    <cellStyle name="40% - Accent5 5" xfId="481"/>
    <cellStyle name="40% - Accent5 6" xfId="482"/>
    <cellStyle name="40% - Accent5 7" xfId="483"/>
    <cellStyle name="40% - Accent5 8" xfId="484"/>
    <cellStyle name="40% - Accent5 9" xfId="485"/>
    <cellStyle name="40% - Accent6" xfId="42" builtinId="51" customBuiltin="1"/>
    <cellStyle name="40% - Accent6 10" xfId="486"/>
    <cellStyle name="40% - Accent6 11" xfId="487"/>
    <cellStyle name="40% - Accent6 12" xfId="779"/>
    <cellStyle name="40% - Accent6 13" xfId="828"/>
    <cellStyle name="40% - Accent6 2" xfId="126"/>
    <cellStyle name="40% - Accent6 2 2" xfId="829"/>
    <cellStyle name="40% - Accent6 3" xfId="127"/>
    <cellStyle name="40% - Accent6 3 2" xfId="830"/>
    <cellStyle name="40% - Accent6 4" xfId="488"/>
    <cellStyle name="40% - Accent6 5" xfId="489"/>
    <cellStyle name="40% - Accent6 6" xfId="490"/>
    <cellStyle name="40% - Accent6 7" xfId="491"/>
    <cellStyle name="40% - Accent6 8" xfId="492"/>
    <cellStyle name="40% - Accent6 9" xfId="493"/>
    <cellStyle name="60% - Accent1" xfId="23" builtinId="32" customBuiltin="1"/>
    <cellStyle name="60% - Accent1 2" xfId="494"/>
    <cellStyle name="60% - Accent1 3" xfId="495"/>
    <cellStyle name="60% - Accent1 4" xfId="496"/>
    <cellStyle name="60% - Accent1 5" xfId="497"/>
    <cellStyle name="60% - Accent1 6" xfId="498"/>
    <cellStyle name="60% - Accent1 7" xfId="499"/>
    <cellStyle name="60% - Accent1 8" xfId="500"/>
    <cellStyle name="60% - Accent1 9" xfId="501"/>
    <cellStyle name="60% - Accent2" xfId="27" builtinId="36" customBuiltin="1"/>
    <cellStyle name="60% - Accent2 2" xfId="502"/>
    <cellStyle name="60% - Accent2 3" xfId="503"/>
    <cellStyle name="60% - Accent2 4" xfId="504"/>
    <cellStyle name="60% - Accent2 5" xfId="505"/>
    <cellStyle name="60% - Accent2 6" xfId="506"/>
    <cellStyle name="60% - Accent2 7" xfId="507"/>
    <cellStyle name="60% - Accent2 8" xfId="508"/>
    <cellStyle name="60% - Accent2 9" xfId="509"/>
    <cellStyle name="60% - Accent3" xfId="31" builtinId="40" customBuiltin="1"/>
    <cellStyle name="60% - Accent3 2" xfId="510"/>
    <cellStyle name="60% - Accent3 3" xfId="511"/>
    <cellStyle name="60% - Accent3 4" xfId="512"/>
    <cellStyle name="60% - Accent3 5" xfId="513"/>
    <cellStyle name="60% - Accent3 6" xfId="514"/>
    <cellStyle name="60% - Accent3 7" xfId="515"/>
    <cellStyle name="60% - Accent3 8" xfId="516"/>
    <cellStyle name="60% - Accent3 9" xfId="517"/>
    <cellStyle name="60% - Accent4" xfId="35" builtinId="44" customBuiltin="1"/>
    <cellStyle name="60% - Accent4 2" xfId="518"/>
    <cellStyle name="60% - Accent4 3" xfId="519"/>
    <cellStyle name="60% - Accent4 4" xfId="520"/>
    <cellStyle name="60% - Accent4 5" xfId="521"/>
    <cellStyle name="60% - Accent4 6" xfId="522"/>
    <cellStyle name="60% - Accent4 7" xfId="523"/>
    <cellStyle name="60% - Accent4 8" xfId="524"/>
    <cellStyle name="60% - Accent4 9" xfId="525"/>
    <cellStyle name="60% - Accent5" xfId="39" builtinId="48" customBuiltin="1"/>
    <cellStyle name="60% - Accent5 2" xfId="526"/>
    <cellStyle name="60% - Accent5 3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" xfId="43" builtinId="52" customBuiltin="1"/>
    <cellStyle name="60% - Accent6 2" xfId="534"/>
    <cellStyle name="60% - Accent6 3" xfId="535"/>
    <cellStyle name="60% - Accent6 4" xfId="536"/>
    <cellStyle name="60% - Accent6 5" xfId="537"/>
    <cellStyle name="60% - Accent6 6" xfId="538"/>
    <cellStyle name="60% - Accent6 7" xfId="539"/>
    <cellStyle name="60% - Accent6 8" xfId="540"/>
    <cellStyle name="60% - Accent6 9" xfId="541"/>
    <cellStyle name="Accent1" xfId="20" builtinId="29" customBuiltin="1"/>
    <cellStyle name="Accent1 - 20%" xfId="128"/>
    <cellStyle name="Accent1 - 20% 2" xfId="1091"/>
    <cellStyle name="Accent1 - 20% 3" xfId="1232"/>
    <cellStyle name="Accent1 - 40%" xfId="129"/>
    <cellStyle name="Accent1 - 40% 2" xfId="1092"/>
    <cellStyle name="Accent1 - 40% 3" xfId="1233"/>
    <cellStyle name="Accent1 - 60%" xfId="130"/>
    <cellStyle name="Accent1 - 60% 2" xfId="1093"/>
    <cellStyle name="Accent1 10" xfId="542"/>
    <cellStyle name="Accent1 11" xfId="543"/>
    <cellStyle name="Accent1 12" xfId="544"/>
    <cellStyle name="Accent1 13" xfId="545"/>
    <cellStyle name="Accent1 14" xfId="546"/>
    <cellStyle name="Accent1 15" xfId="547"/>
    <cellStyle name="Accent1 16" xfId="548"/>
    <cellStyle name="Accent1 17" xfId="780"/>
    <cellStyle name="Accent1 18" xfId="781"/>
    <cellStyle name="Accent1 19" xfId="831"/>
    <cellStyle name="Accent1 2" xfId="549"/>
    <cellStyle name="Accent1 20" xfId="832"/>
    <cellStyle name="Accent1 21" xfId="833"/>
    <cellStyle name="Accent1 22" xfId="834"/>
    <cellStyle name="Accent1 23" xfId="1090"/>
    <cellStyle name="Accent1 24" xfId="1173"/>
    <cellStyle name="Accent1 25" xfId="1201"/>
    <cellStyle name="Accent1 26" xfId="1205"/>
    <cellStyle name="Accent1 27" xfId="1211"/>
    <cellStyle name="Accent1 28" xfId="1214"/>
    <cellStyle name="Accent1 29" xfId="1217"/>
    <cellStyle name="Accent1 3" xfId="550"/>
    <cellStyle name="Accent1 4" xfId="551"/>
    <cellStyle name="Accent1 5" xfId="552"/>
    <cellStyle name="Accent1 6" xfId="553"/>
    <cellStyle name="Accent1 7" xfId="554"/>
    <cellStyle name="Accent1 8" xfId="555"/>
    <cellStyle name="Accent1 9" xfId="556"/>
    <cellStyle name="Accent2" xfId="24" builtinId="33" customBuiltin="1"/>
    <cellStyle name="Accent2 - 20%" xfId="131"/>
    <cellStyle name="Accent2 - 20% 2" xfId="1095"/>
    <cellStyle name="Accent2 - 20% 3" xfId="1234"/>
    <cellStyle name="Accent2 - 40%" xfId="132"/>
    <cellStyle name="Accent2 - 40% 2" xfId="1096"/>
    <cellStyle name="Accent2 - 40% 3" xfId="1235"/>
    <cellStyle name="Accent2 - 60%" xfId="133"/>
    <cellStyle name="Accent2 - 60% 2" xfId="1097"/>
    <cellStyle name="Accent2 10" xfId="557"/>
    <cellStyle name="Accent2 11" xfId="558"/>
    <cellStyle name="Accent2 12" xfId="559"/>
    <cellStyle name="Accent2 13" xfId="560"/>
    <cellStyle name="Accent2 14" xfId="561"/>
    <cellStyle name="Accent2 15" xfId="562"/>
    <cellStyle name="Accent2 16" xfId="563"/>
    <cellStyle name="Accent2 17" xfId="782"/>
    <cellStyle name="Accent2 18" xfId="783"/>
    <cellStyle name="Accent2 19" xfId="835"/>
    <cellStyle name="Accent2 2" xfId="564"/>
    <cellStyle name="Accent2 20" xfId="836"/>
    <cellStyle name="Accent2 21" xfId="837"/>
    <cellStyle name="Accent2 22" xfId="838"/>
    <cellStyle name="Accent2 23" xfId="1094"/>
    <cellStyle name="Accent2 24" xfId="1131"/>
    <cellStyle name="Accent2 25" xfId="1200"/>
    <cellStyle name="Accent2 26" xfId="1203"/>
    <cellStyle name="Accent2 27" xfId="1209"/>
    <cellStyle name="Accent2 28" xfId="1213"/>
    <cellStyle name="Accent2 29" xfId="1216"/>
    <cellStyle name="Accent2 3" xfId="565"/>
    <cellStyle name="Accent2 4" xfId="566"/>
    <cellStyle name="Accent2 5" xfId="567"/>
    <cellStyle name="Accent2 6" xfId="568"/>
    <cellStyle name="Accent2 7" xfId="569"/>
    <cellStyle name="Accent2 8" xfId="570"/>
    <cellStyle name="Accent2 9" xfId="571"/>
    <cellStyle name="Accent3" xfId="28" builtinId="37" customBuiltin="1"/>
    <cellStyle name="Accent3 - 20%" xfId="134"/>
    <cellStyle name="Accent3 - 20% 2" xfId="1099"/>
    <cellStyle name="Accent3 - 20% 3" xfId="1236"/>
    <cellStyle name="Accent3 - 40%" xfId="135"/>
    <cellStyle name="Accent3 - 40% 2" xfId="1100"/>
    <cellStyle name="Accent3 - 40% 3" xfId="1237"/>
    <cellStyle name="Accent3 - 60%" xfId="136"/>
    <cellStyle name="Accent3 - 60% 2" xfId="1101"/>
    <cellStyle name="Accent3 10" xfId="572"/>
    <cellStyle name="Accent3 11" xfId="573"/>
    <cellStyle name="Accent3 12" xfId="574"/>
    <cellStyle name="Accent3 13" xfId="575"/>
    <cellStyle name="Accent3 14" xfId="576"/>
    <cellStyle name="Accent3 15" xfId="577"/>
    <cellStyle name="Accent3 16" xfId="578"/>
    <cellStyle name="Accent3 17" xfId="784"/>
    <cellStyle name="Accent3 18" xfId="785"/>
    <cellStyle name="Accent3 19" xfId="839"/>
    <cellStyle name="Accent3 2" xfId="579"/>
    <cellStyle name="Accent3 20" xfId="840"/>
    <cellStyle name="Accent3 21" xfId="841"/>
    <cellStyle name="Accent3 22" xfId="842"/>
    <cellStyle name="Accent3 23" xfId="1098"/>
    <cellStyle name="Accent3 24" xfId="1120"/>
    <cellStyle name="Accent3 25" xfId="1197"/>
    <cellStyle name="Accent3 26" xfId="1130"/>
    <cellStyle name="Accent3 27" xfId="1207"/>
    <cellStyle name="Accent3 28" xfId="1204"/>
    <cellStyle name="Accent3 29" xfId="1210"/>
    <cellStyle name="Accent3 3" xfId="580"/>
    <cellStyle name="Accent3 4" xfId="581"/>
    <cellStyle name="Accent3 5" xfId="582"/>
    <cellStyle name="Accent3 6" xfId="583"/>
    <cellStyle name="Accent3 7" xfId="584"/>
    <cellStyle name="Accent3 8" xfId="585"/>
    <cellStyle name="Accent3 9" xfId="586"/>
    <cellStyle name="Accent4" xfId="32" builtinId="41" customBuiltin="1"/>
    <cellStyle name="Accent4 - 20%" xfId="137"/>
    <cellStyle name="Accent4 - 20% 2" xfId="1103"/>
    <cellStyle name="Accent4 - 20% 3" xfId="1238"/>
    <cellStyle name="Accent4 - 40%" xfId="138"/>
    <cellStyle name="Accent4 - 40% 2" xfId="1104"/>
    <cellStyle name="Accent4 - 40% 3" xfId="1239"/>
    <cellStyle name="Accent4 - 60%" xfId="139"/>
    <cellStyle name="Accent4 - 60% 2" xfId="1105"/>
    <cellStyle name="Accent4 10" xfId="587"/>
    <cellStyle name="Accent4 11" xfId="588"/>
    <cellStyle name="Accent4 12" xfId="589"/>
    <cellStyle name="Accent4 13" xfId="590"/>
    <cellStyle name="Accent4 14" xfId="591"/>
    <cellStyle name="Accent4 15" xfId="592"/>
    <cellStyle name="Accent4 16" xfId="593"/>
    <cellStyle name="Accent4 17" xfId="786"/>
    <cellStyle name="Accent4 18" xfId="787"/>
    <cellStyle name="Accent4 19" xfId="843"/>
    <cellStyle name="Accent4 2" xfId="594"/>
    <cellStyle name="Accent4 20" xfId="844"/>
    <cellStyle name="Accent4 21" xfId="845"/>
    <cellStyle name="Accent4 22" xfId="846"/>
    <cellStyle name="Accent4 23" xfId="1102"/>
    <cellStyle name="Accent4 24" xfId="1179"/>
    <cellStyle name="Accent4 25" xfId="1195"/>
    <cellStyle name="Accent4 26" xfId="1117"/>
    <cellStyle name="Accent4 27" xfId="1199"/>
    <cellStyle name="Accent4 28" xfId="1132"/>
    <cellStyle name="Accent4 29" xfId="1208"/>
    <cellStyle name="Accent4 3" xfId="595"/>
    <cellStyle name="Accent4 4" xfId="596"/>
    <cellStyle name="Accent4 5" xfId="597"/>
    <cellStyle name="Accent4 6" xfId="598"/>
    <cellStyle name="Accent4 7" xfId="599"/>
    <cellStyle name="Accent4 8" xfId="600"/>
    <cellStyle name="Accent4 9" xfId="601"/>
    <cellStyle name="Accent5" xfId="36" builtinId="45" customBuiltin="1"/>
    <cellStyle name="Accent5 - 20%" xfId="140"/>
    <cellStyle name="Accent5 - 20% 2" xfId="1107"/>
    <cellStyle name="Accent5 - 20% 3" xfId="1240"/>
    <cellStyle name="Accent5 - 40%" xfId="141"/>
    <cellStyle name="Accent5 - 40% 2" xfId="1108"/>
    <cellStyle name="Accent5 - 60%" xfId="142"/>
    <cellStyle name="Accent5 - 60% 2" xfId="1109"/>
    <cellStyle name="Accent5 10" xfId="602"/>
    <cellStyle name="Accent5 11" xfId="603"/>
    <cellStyle name="Accent5 12" xfId="604"/>
    <cellStyle name="Accent5 13" xfId="605"/>
    <cellStyle name="Accent5 14" xfId="606"/>
    <cellStyle name="Accent5 15" xfId="607"/>
    <cellStyle name="Accent5 16" xfId="608"/>
    <cellStyle name="Accent5 17" xfId="788"/>
    <cellStyle name="Accent5 18" xfId="789"/>
    <cellStyle name="Accent5 19" xfId="847"/>
    <cellStyle name="Accent5 2" xfId="609"/>
    <cellStyle name="Accent5 20" xfId="848"/>
    <cellStyle name="Accent5 21" xfId="849"/>
    <cellStyle name="Accent5 22" xfId="850"/>
    <cellStyle name="Accent5 23" xfId="1106"/>
    <cellStyle name="Accent5 24" xfId="1181"/>
    <cellStyle name="Accent5 25" xfId="1192"/>
    <cellStyle name="Accent5 26" xfId="1180"/>
    <cellStyle name="Accent5 27" xfId="1196"/>
    <cellStyle name="Accent5 28" xfId="1178"/>
    <cellStyle name="Accent5 29" xfId="1198"/>
    <cellStyle name="Accent5 3" xfId="610"/>
    <cellStyle name="Accent5 4" xfId="611"/>
    <cellStyle name="Accent5 5" xfId="612"/>
    <cellStyle name="Accent5 6" xfId="613"/>
    <cellStyle name="Accent5 7" xfId="614"/>
    <cellStyle name="Accent5 8" xfId="615"/>
    <cellStyle name="Accent5 9" xfId="616"/>
    <cellStyle name="Accent6" xfId="40" builtinId="49" customBuiltin="1"/>
    <cellStyle name="Accent6 - 20%" xfId="143"/>
    <cellStyle name="Accent6 - 20% 2" xfId="1111"/>
    <cellStyle name="Accent6 - 40%" xfId="144"/>
    <cellStyle name="Accent6 - 40% 2" xfId="1112"/>
    <cellStyle name="Accent6 - 40% 3" xfId="1241"/>
    <cellStyle name="Accent6 - 60%" xfId="145"/>
    <cellStyle name="Accent6 - 60% 2" xfId="1113"/>
    <cellStyle name="Accent6 10" xfId="617"/>
    <cellStyle name="Accent6 11" xfId="618"/>
    <cellStyle name="Accent6 12" xfId="619"/>
    <cellStyle name="Accent6 13" xfId="620"/>
    <cellStyle name="Accent6 14" xfId="621"/>
    <cellStyle name="Accent6 15" xfId="622"/>
    <cellStyle name="Accent6 16" xfId="623"/>
    <cellStyle name="Accent6 17" xfId="790"/>
    <cellStyle name="Accent6 18" xfId="791"/>
    <cellStyle name="Accent6 19" xfId="851"/>
    <cellStyle name="Accent6 2" xfId="624"/>
    <cellStyle name="Accent6 20" xfId="852"/>
    <cellStyle name="Accent6 21" xfId="853"/>
    <cellStyle name="Accent6 22" xfId="854"/>
    <cellStyle name="Accent6 23" xfId="1110"/>
    <cellStyle name="Accent6 24" xfId="1183"/>
    <cellStyle name="Accent6 25" xfId="1191"/>
    <cellStyle name="Accent6 26" xfId="1184"/>
    <cellStyle name="Accent6 27" xfId="1193"/>
    <cellStyle name="Accent6 28" xfId="1182"/>
    <cellStyle name="Accent6 29" xfId="1194"/>
    <cellStyle name="Accent6 3" xfId="625"/>
    <cellStyle name="Accent6 4" xfId="626"/>
    <cellStyle name="Accent6 5" xfId="627"/>
    <cellStyle name="Accent6 6" xfId="628"/>
    <cellStyle name="Accent6 7" xfId="629"/>
    <cellStyle name="Accent6 8" xfId="630"/>
    <cellStyle name="Accent6 9" xfId="631"/>
    <cellStyle name="Bad" xfId="10" builtinId="27" customBuiltin="1"/>
    <cellStyle name="Bad 10" xfId="1114"/>
    <cellStyle name="Bad 2" xfId="632"/>
    <cellStyle name="Bad 3" xfId="633"/>
    <cellStyle name="Bad 4" xfId="634"/>
    <cellStyle name="Bad 5" xfId="635"/>
    <cellStyle name="Bad 6" xfId="636"/>
    <cellStyle name="Bad 7" xfId="637"/>
    <cellStyle name="Bad 8" xfId="638"/>
    <cellStyle name="Bad 9" xfId="639"/>
    <cellStyle name="blank" xfId="146"/>
    <cellStyle name="Calc Currency (0)" xfId="147"/>
    <cellStyle name="Calculation" xfId="14" builtinId="22" customBuiltin="1"/>
    <cellStyle name="Calculation 10" xfId="1115"/>
    <cellStyle name="Calculation 2" xfId="640"/>
    <cellStyle name="Calculation 3" xfId="641"/>
    <cellStyle name="Calculation 4" xfId="642"/>
    <cellStyle name="Calculation 5" xfId="643"/>
    <cellStyle name="Calculation 6" xfId="644"/>
    <cellStyle name="Calculation 7" xfId="645"/>
    <cellStyle name="Calculation 8" xfId="646"/>
    <cellStyle name="Calculation 9" xfId="647"/>
    <cellStyle name="Check Cell" xfId="16" builtinId="23" customBuiltin="1"/>
    <cellStyle name="Check Cell 10" xfId="1116"/>
    <cellStyle name="Check Cell 2" xfId="648"/>
    <cellStyle name="Check Cell 3" xfId="649"/>
    <cellStyle name="Check Cell 4" xfId="650"/>
    <cellStyle name="Check Cell 5" xfId="651"/>
    <cellStyle name="Check Cell 6" xfId="652"/>
    <cellStyle name="Check Cell 7" xfId="653"/>
    <cellStyle name="Check Cell 8" xfId="654"/>
    <cellStyle name="Check Cell 9" xfId="655"/>
    <cellStyle name="CheckCell" xfId="148"/>
    <cellStyle name="CheckCell 2" xfId="983"/>
    <cellStyle name="Comma" xfId="1" builtinId="3"/>
    <cellStyle name="Comma 10" xfId="149"/>
    <cellStyle name="Comma 11" xfId="150"/>
    <cellStyle name="Comma 12" xfId="151"/>
    <cellStyle name="Comma 12 2" xfId="984"/>
    <cellStyle name="Comma 13" xfId="152"/>
    <cellStyle name="Comma 13 2" xfId="985"/>
    <cellStyle name="Comma 14" xfId="153"/>
    <cellStyle name="Comma 14 2" xfId="986"/>
    <cellStyle name="Comma 15" xfId="154"/>
    <cellStyle name="Comma 15 2" xfId="987"/>
    <cellStyle name="Comma 16" xfId="155"/>
    <cellStyle name="Comma 16 2" xfId="988"/>
    <cellStyle name="Comma 17" xfId="156"/>
    <cellStyle name="Comma 18" xfId="157"/>
    <cellStyle name="Comma 19" xfId="158"/>
    <cellStyle name="Comma 19 2" xfId="989"/>
    <cellStyle name="Comma 19 3" xfId="1242"/>
    <cellStyle name="Comma 19 4" xfId="1079"/>
    <cellStyle name="Comma 2" xfId="159"/>
    <cellStyle name="Comma 2 2" xfId="160"/>
    <cellStyle name="Comma 2 3" xfId="161"/>
    <cellStyle name="Comma 20" xfId="162"/>
    <cellStyle name="Comma 20 2" xfId="990"/>
    <cellStyle name="Comma 21" xfId="163"/>
    <cellStyle name="Comma 21 2" xfId="1243"/>
    <cellStyle name="Comma 22" xfId="164"/>
    <cellStyle name="Comma 22 2" xfId="991"/>
    <cellStyle name="Comma 22 3" xfId="1244"/>
    <cellStyle name="Comma 23" xfId="165"/>
    <cellStyle name="Comma 23 2" xfId="992"/>
    <cellStyle name="Comma 23 3" xfId="1245"/>
    <cellStyle name="Comma 24" xfId="166"/>
    <cellStyle name="Comma 24 2" xfId="993"/>
    <cellStyle name="Comma 24 3" xfId="1246"/>
    <cellStyle name="Comma 25" xfId="167"/>
    <cellStyle name="Comma 25 2" xfId="1221"/>
    <cellStyle name="Comma 25 3" xfId="1247"/>
    <cellStyle name="Comma 25 4" xfId="1087"/>
    <cellStyle name="Comma 26" xfId="922"/>
    <cellStyle name="Comma 27" xfId="925"/>
    <cellStyle name="Comma 27 2" xfId="1058"/>
    <cellStyle name="Comma 3" xfId="168"/>
    <cellStyle name="Comma 3 2" xfId="169"/>
    <cellStyle name="Comma 3 3" xfId="855"/>
    <cellStyle name="Comma 4" xfId="170"/>
    <cellStyle name="Comma 4 2" xfId="856"/>
    <cellStyle name="Comma 4 3" xfId="994"/>
    <cellStyle name="Comma 5" xfId="171"/>
    <cellStyle name="Comma 5 2" xfId="857"/>
    <cellStyle name="Comma 6" xfId="172"/>
    <cellStyle name="Comma 6 2" xfId="858"/>
    <cellStyle name="Comma 7" xfId="173"/>
    <cellStyle name="Comma 8" xfId="174"/>
    <cellStyle name="Comma 8 2" xfId="995"/>
    <cellStyle name="Comma 9" xfId="175"/>
    <cellStyle name="Comma 9 2" xfId="996"/>
    <cellStyle name="Comma0" xfId="176"/>
    <cellStyle name="Comma0 - Style2" xfId="177"/>
    <cellStyle name="Comma0 - Style4" xfId="178"/>
    <cellStyle name="Comma0 - Style5" xfId="179"/>
    <cellStyle name="Comma0_00COS Ind Allocators" xfId="180"/>
    <cellStyle name="Comma1 - Style1" xfId="181"/>
    <cellStyle name="Copied" xfId="182"/>
    <cellStyle name="COST1" xfId="183"/>
    <cellStyle name="Curren - Style1" xfId="184"/>
    <cellStyle name="Curren - Style2" xfId="185"/>
    <cellStyle name="Curren - Style5" xfId="186"/>
    <cellStyle name="Curren - Style6" xfId="187"/>
    <cellStyle name="Currency" xfId="2" builtinId="4"/>
    <cellStyle name="Currency 10" xfId="188"/>
    <cellStyle name="Currency 11" xfId="189"/>
    <cellStyle name="Currency 11 2" xfId="997"/>
    <cellStyle name="Currency 12" xfId="190"/>
    <cellStyle name="Currency 12 2" xfId="998"/>
    <cellStyle name="Currency 13" xfId="191"/>
    <cellStyle name="Currency 13 2" xfId="999"/>
    <cellStyle name="Currency 14" xfId="192"/>
    <cellStyle name="Currency 14 2" xfId="1000"/>
    <cellStyle name="Currency 15" xfId="193"/>
    <cellStyle name="Currency 15 2" xfId="1001"/>
    <cellStyle name="Currency 16" xfId="194"/>
    <cellStyle name="Currency 16 2" xfId="1248"/>
    <cellStyle name="Currency 16 3" xfId="1080"/>
    <cellStyle name="Currency 17" xfId="195"/>
    <cellStyle name="Currency 17 2" xfId="1002"/>
    <cellStyle name="Currency 18" xfId="196"/>
    <cellStyle name="Currency 18 2" xfId="1003"/>
    <cellStyle name="Currency 19" xfId="197"/>
    <cellStyle name="Currency 19 2" xfId="1249"/>
    <cellStyle name="Currency 2" xfId="198"/>
    <cellStyle name="Currency 2 2" xfId="199"/>
    <cellStyle name="Currency 20" xfId="200"/>
    <cellStyle name="Currency 20 2" xfId="1004"/>
    <cellStyle name="Currency 20 3" xfId="1250"/>
    <cellStyle name="Currency 21" xfId="201"/>
    <cellStyle name="Currency 21 2" xfId="1005"/>
    <cellStyle name="Currency 21 3" xfId="1251"/>
    <cellStyle name="Currency 22" xfId="202"/>
    <cellStyle name="Currency 22 2" xfId="1006"/>
    <cellStyle name="Currency 22 3" xfId="1252"/>
    <cellStyle name="Currency 23" xfId="203"/>
    <cellStyle name="Currency 23 2" xfId="1220"/>
    <cellStyle name="Currency 23 3" xfId="1253"/>
    <cellStyle name="Currency 23 4" xfId="1086"/>
    <cellStyle name="Currency 24" xfId="926"/>
    <cellStyle name="Currency 24 2" xfId="1059"/>
    <cellStyle name="Currency 3" xfId="204"/>
    <cellStyle name="Currency 3 2" xfId="205"/>
    <cellStyle name="Currency 4" xfId="206"/>
    <cellStyle name="Currency 5" xfId="207"/>
    <cellStyle name="Currency 6" xfId="208"/>
    <cellStyle name="Currency 7" xfId="209"/>
    <cellStyle name="Currency 7 2" xfId="1007"/>
    <cellStyle name="Currency 8" xfId="210"/>
    <cellStyle name="Currency 8 2" xfId="1008"/>
    <cellStyle name="Currency 9" xfId="211"/>
    <cellStyle name="Currency0" xfId="212"/>
    <cellStyle name="Date" xfId="213"/>
    <cellStyle name="Emphasis 1" xfId="214"/>
    <cellStyle name="Emphasis 1 2" xfId="1118"/>
    <cellStyle name="Emphasis 2" xfId="215"/>
    <cellStyle name="Emphasis 2 2" xfId="1119"/>
    <cellStyle name="Emphasis 3" xfId="216"/>
    <cellStyle name="Entered" xfId="217"/>
    <cellStyle name="Entered 2" xfId="1121"/>
    <cellStyle name="Explanatory Text" xfId="18" builtinId="53" customBuiltin="1"/>
    <cellStyle name="Explanatory Text 2" xfId="656"/>
    <cellStyle name="Explanatory Text 3" xfId="657"/>
    <cellStyle name="Explanatory Text 4" xfId="658"/>
    <cellStyle name="Explanatory Text 5" xfId="659"/>
    <cellStyle name="Explanatory Text 6" xfId="660"/>
    <cellStyle name="Explanatory Text 7" xfId="661"/>
    <cellStyle name="Explanatory Text 8" xfId="662"/>
    <cellStyle name="Explanatory Text 9" xfId="663"/>
    <cellStyle name="Fixed" xfId="218"/>
    <cellStyle name="Fixed3 - Style3" xfId="219"/>
    <cellStyle name="Good" xfId="9" builtinId="26" customBuiltin="1"/>
    <cellStyle name="Good 10" xfId="1122"/>
    <cellStyle name="Good 2" xfId="664"/>
    <cellStyle name="Good 3" xfId="665"/>
    <cellStyle name="Good 4" xfId="666"/>
    <cellStyle name="Good 5" xfId="667"/>
    <cellStyle name="Good 6" xfId="668"/>
    <cellStyle name="Good 7" xfId="669"/>
    <cellStyle name="Good 8" xfId="670"/>
    <cellStyle name="Good 9" xfId="671"/>
    <cellStyle name="Grey" xfId="220"/>
    <cellStyle name="Header" xfId="221"/>
    <cellStyle name="Header1" xfId="222"/>
    <cellStyle name="Header2" xfId="223"/>
    <cellStyle name="Heading" xfId="224"/>
    <cellStyle name="Heading 1" xfId="5" builtinId="16" customBuiltin="1"/>
    <cellStyle name="Heading 1 10" xfId="1123"/>
    <cellStyle name="Heading 1 2" xfId="672"/>
    <cellStyle name="Heading 1 3" xfId="673"/>
    <cellStyle name="Heading 1 4" xfId="674"/>
    <cellStyle name="Heading 1 5" xfId="675"/>
    <cellStyle name="Heading 1 6" xfId="676"/>
    <cellStyle name="Heading 1 7" xfId="677"/>
    <cellStyle name="Heading 1 8" xfId="678"/>
    <cellStyle name="Heading 1 9" xfId="679"/>
    <cellStyle name="Heading 2" xfId="6" builtinId="17" customBuiltin="1"/>
    <cellStyle name="Heading 2 10" xfId="1124"/>
    <cellStyle name="Heading 2 2" xfId="680"/>
    <cellStyle name="Heading 2 3" xfId="681"/>
    <cellStyle name="Heading 2 4" xfId="682"/>
    <cellStyle name="Heading 2 5" xfId="683"/>
    <cellStyle name="Heading 2 6" xfId="684"/>
    <cellStyle name="Heading 2 7" xfId="685"/>
    <cellStyle name="Heading 2 8" xfId="686"/>
    <cellStyle name="Heading 2 9" xfId="687"/>
    <cellStyle name="Heading 3" xfId="7" builtinId="18" customBuiltin="1"/>
    <cellStyle name="Heading 3 10" xfId="1125"/>
    <cellStyle name="Heading 3 2" xfId="688"/>
    <cellStyle name="Heading 3 3" xfId="689"/>
    <cellStyle name="Heading 3 4" xfId="690"/>
    <cellStyle name="Heading 3 5" xfId="691"/>
    <cellStyle name="Heading 3 6" xfId="692"/>
    <cellStyle name="Heading 3 7" xfId="693"/>
    <cellStyle name="Heading 3 8" xfId="694"/>
    <cellStyle name="Heading 3 9" xfId="695"/>
    <cellStyle name="Heading 4" xfId="8" builtinId="19" customBuiltin="1"/>
    <cellStyle name="Heading 4 10" xfId="1126"/>
    <cellStyle name="Heading 4 2" xfId="696"/>
    <cellStyle name="Heading 4 3" xfId="697"/>
    <cellStyle name="Heading 4 4" xfId="698"/>
    <cellStyle name="Heading 4 5" xfId="699"/>
    <cellStyle name="Heading 4 6" xfId="700"/>
    <cellStyle name="Heading 4 7" xfId="701"/>
    <cellStyle name="Heading 4 8" xfId="702"/>
    <cellStyle name="Heading 4 9" xfId="703"/>
    <cellStyle name="Heading1" xfId="225"/>
    <cellStyle name="Heading2" xfId="226"/>
    <cellStyle name="Hyperlink_Net of cust chrg" xfId="1073"/>
    <cellStyle name="Input" xfId="12" builtinId="20" customBuiltin="1"/>
    <cellStyle name="Input [yellow]" xfId="227"/>
    <cellStyle name="Input 10" xfId="704"/>
    <cellStyle name="Input 11" xfId="705"/>
    <cellStyle name="Input 12" xfId="706"/>
    <cellStyle name="Input 13" xfId="707"/>
    <cellStyle name="Input 14" xfId="708"/>
    <cellStyle name="Input 15" xfId="709"/>
    <cellStyle name="Input 16" xfId="710"/>
    <cellStyle name="Input 17" xfId="792"/>
    <cellStyle name="Input 18" xfId="793"/>
    <cellStyle name="Input 19" xfId="859"/>
    <cellStyle name="Input 2" xfId="711"/>
    <cellStyle name="Input 20" xfId="860"/>
    <cellStyle name="Input 21" xfId="861"/>
    <cellStyle name="Input 22" xfId="862"/>
    <cellStyle name="Input 23" xfId="1127"/>
    <cellStyle name="Input 24" xfId="1185"/>
    <cellStyle name="Input 25" xfId="1188"/>
    <cellStyle name="Input 26" xfId="1187"/>
    <cellStyle name="Input 27" xfId="1189"/>
    <cellStyle name="Input 28" xfId="1186"/>
    <cellStyle name="Input 29" xfId="1190"/>
    <cellStyle name="Input 3" xfId="712"/>
    <cellStyle name="Input 4" xfId="713"/>
    <cellStyle name="Input 5" xfId="714"/>
    <cellStyle name="Input 6" xfId="715"/>
    <cellStyle name="Input 7" xfId="716"/>
    <cellStyle name="Input 8" xfId="717"/>
    <cellStyle name="Input 9" xfId="718"/>
    <cellStyle name="Input Cells" xfId="228"/>
    <cellStyle name="Input Cells Percent" xfId="229"/>
    <cellStyle name="Lines" xfId="230"/>
    <cellStyle name="Lines 2" xfId="1009"/>
    <cellStyle name="LINKED" xfId="231"/>
    <cellStyle name="Linked Cell" xfId="15" builtinId="24" customBuiltin="1"/>
    <cellStyle name="Linked Cell 10" xfId="1128"/>
    <cellStyle name="Linked Cell 2" xfId="719"/>
    <cellStyle name="Linked Cell 3" xfId="720"/>
    <cellStyle name="Linked Cell 4" xfId="721"/>
    <cellStyle name="Linked Cell 5" xfId="722"/>
    <cellStyle name="Linked Cell 6" xfId="723"/>
    <cellStyle name="Linked Cell 7" xfId="724"/>
    <cellStyle name="Linked Cell 8" xfId="725"/>
    <cellStyle name="Linked Cell 9" xfId="726"/>
    <cellStyle name="modified border" xfId="232"/>
    <cellStyle name="modified border1" xfId="233"/>
    <cellStyle name="Neutral" xfId="11" builtinId="28" customBuiltin="1"/>
    <cellStyle name="Neutral 10" xfId="1129"/>
    <cellStyle name="Neutral 2" xfId="727"/>
    <cellStyle name="Neutral 3" xfId="728"/>
    <cellStyle name="Neutral 4" xfId="729"/>
    <cellStyle name="Neutral 5" xfId="730"/>
    <cellStyle name="Neutral 6" xfId="731"/>
    <cellStyle name="Neutral 7" xfId="732"/>
    <cellStyle name="Neutral 8" xfId="733"/>
    <cellStyle name="Neutral 9" xfId="734"/>
    <cellStyle name="no dec" xfId="234"/>
    <cellStyle name="Normal" xfId="0" builtinId="0"/>
    <cellStyle name="Normal - Style1" xfId="235"/>
    <cellStyle name="Normal - Style1 2" xfId="863"/>
    <cellStyle name="Normal 10" xfId="236"/>
    <cellStyle name="Normal 10 2" xfId="864"/>
    <cellStyle name="Normal 11" xfId="237"/>
    <cellStyle name="Normal 11 2" xfId="238"/>
    <cellStyle name="Normal 12" xfId="239"/>
    <cellStyle name="Normal 12 2" xfId="865"/>
    <cellStyle name="Normal 12 3" xfId="1010"/>
    <cellStyle name="Normal 13" xfId="240"/>
    <cellStyle name="Normal 13 2" xfId="866"/>
    <cellStyle name="Normal 13 3" xfId="1011"/>
    <cellStyle name="Normal 14" xfId="241"/>
    <cellStyle name="Normal 14 2" xfId="1012"/>
    <cellStyle name="Normal 15" xfId="242"/>
    <cellStyle name="Normal 16" xfId="243"/>
    <cellStyle name="Normal 17" xfId="244"/>
    <cellStyle name="Normal 18" xfId="245"/>
    <cellStyle name="Normal 18 2" xfId="1062"/>
    <cellStyle name="Normal 19" xfId="246"/>
    <cellStyle name="Normal 2" xfId="247"/>
    <cellStyle name="Normal 2 2" xfId="248"/>
    <cellStyle name="Normal 2 2 2" xfId="249"/>
    <cellStyle name="Normal 2 2 2 2" xfId="1254"/>
    <cellStyle name="Normal 2 2 3" xfId="250"/>
    <cellStyle name="Normal 2 2 3 2" xfId="1255"/>
    <cellStyle name="Normal 2 3" xfId="251"/>
    <cellStyle name="Normal 2 4" xfId="252"/>
    <cellStyle name="Normal 2 4 2" xfId="1256"/>
    <cellStyle name="Normal 2 5" xfId="253"/>
    <cellStyle name="Normal 2 5 2" xfId="1257"/>
    <cellStyle name="Normal 2 6" xfId="254"/>
    <cellStyle name="Normal 2 7" xfId="255"/>
    <cellStyle name="Normal 2 8" xfId="867"/>
    <cellStyle name="Normal 2_Allocation Method - Working File" xfId="256"/>
    <cellStyle name="Normal 20" xfId="257"/>
    <cellStyle name="Normal 20 2" xfId="1013"/>
    <cellStyle name="Normal 21" xfId="258"/>
    <cellStyle name="Normal 21 2" xfId="1014"/>
    <cellStyle name="Normal 22" xfId="259"/>
    <cellStyle name="Normal 22 2" xfId="1015"/>
    <cellStyle name="Normal 23" xfId="260"/>
    <cellStyle name="Normal 23 2" xfId="1016"/>
    <cellStyle name="Normal 24" xfId="261"/>
    <cellStyle name="Normal 24 2" xfId="1017"/>
    <cellStyle name="Normal 25" xfId="262"/>
    <cellStyle name="Normal 25 2" xfId="1018"/>
    <cellStyle name="Normal 26" xfId="263"/>
    <cellStyle name="Normal 27" xfId="264"/>
    <cellStyle name="Normal 27 2" xfId="1019"/>
    <cellStyle name="Normal 27 3" xfId="1258"/>
    <cellStyle name="Normal 27 4" xfId="1081"/>
    <cellStyle name="Normal 28" xfId="265"/>
    <cellStyle name="Normal 28 2" xfId="1020"/>
    <cellStyle name="Normal 28 3" xfId="1259"/>
    <cellStyle name="Normal 28 4" xfId="1082"/>
    <cellStyle name="Normal 29" xfId="266"/>
    <cellStyle name="Normal 3" xfId="267"/>
    <cellStyle name="Normal 3 2" xfId="268"/>
    <cellStyle name="Normal 3 3" xfId="269"/>
    <cellStyle name="Normal 3 4" xfId="270"/>
    <cellStyle name="Normal 3 5" xfId="271"/>
    <cellStyle name="Normal 3 6" xfId="767"/>
    <cellStyle name="Normal 3 6 2" xfId="1272"/>
    <cellStyle name="Normal 3 6 3" xfId="1084"/>
    <cellStyle name="Normal 3_Net Classified Plant" xfId="272"/>
    <cellStyle name="Normal 30" xfId="273"/>
    <cellStyle name="Normal 30 2" xfId="1260"/>
    <cellStyle name="Normal 30 3" xfId="1083"/>
    <cellStyle name="Normal 31" xfId="274"/>
    <cellStyle name="Normal 31 2" xfId="1021"/>
    <cellStyle name="Normal 31 3" xfId="1261"/>
    <cellStyle name="Normal 32" xfId="275"/>
    <cellStyle name="Normal 32 2" xfId="1022"/>
    <cellStyle name="Normal 32 3" xfId="1262"/>
    <cellStyle name="Normal 33" xfId="276"/>
    <cellStyle name="Normal 33 2" xfId="1023"/>
    <cellStyle name="Normal 33 3" xfId="1263"/>
    <cellStyle name="Normal 34" xfId="277"/>
    <cellStyle name="Normal 34 2" xfId="1024"/>
    <cellStyle name="Normal 34 3" xfId="1264"/>
    <cellStyle name="Normal 35" xfId="794"/>
    <cellStyle name="Normal 35 2" xfId="1055"/>
    <cellStyle name="Normal 36" xfId="923"/>
    <cellStyle name="Normal 36 2" xfId="1056"/>
    <cellStyle name="Normal 36 2 2" xfId="1291"/>
    <cellStyle name="Normal 36 2 3" xfId="1219"/>
    <cellStyle name="Normal 36 3" xfId="1273"/>
    <cellStyle name="Normal 36 4" xfId="1088"/>
    <cellStyle name="Normal 37" xfId="927"/>
    <cellStyle name="Normal 37 2" xfId="1060"/>
    <cellStyle name="Normal 37 3" xfId="1274"/>
    <cellStyle name="Normal 38" xfId="956"/>
    <cellStyle name="Normal 38 2" xfId="1061"/>
    <cellStyle name="Normal 38 3" xfId="1275"/>
    <cellStyle name="Normal 38 4" xfId="1089"/>
    <cellStyle name="Normal 39" xfId="957"/>
    <cellStyle name="Normal 39 2" xfId="1276"/>
    <cellStyle name="Normal 39 3" xfId="1175"/>
    <cellStyle name="Normal 4" xfId="278"/>
    <cellStyle name="Normal 4 2" xfId="279"/>
    <cellStyle name="Normal 4 3" xfId="868"/>
    <cellStyle name="Normal 4_Net Classified Plant" xfId="280"/>
    <cellStyle name="Normal 40" xfId="958"/>
    <cellStyle name="Normal 40 2" xfId="1277"/>
    <cellStyle name="Normal 40 3" xfId="1202"/>
    <cellStyle name="Normal 41" xfId="1069"/>
    <cellStyle name="Normal 41 2" xfId="1294"/>
    <cellStyle name="Normal 41 3" xfId="1206"/>
    <cellStyle name="Normal 42" xfId="1068"/>
    <cellStyle name="Normal 42 2" xfId="1293"/>
    <cellStyle name="Normal 42 3" xfId="1212"/>
    <cellStyle name="Normal 43" xfId="1072"/>
    <cellStyle name="Normal 43 2" xfId="1295"/>
    <cellStyle name="Normal 43 3" xfId="1215"/>
    <cellStyle name="Normal 44" xfId="1067"/>
    <cellStyle name="Normal 44 2" xfId="1292"/>
    <cellStyle name="Normal 44 3" xfId="1218"/>
    <cellStyle name="Normal 45" xfId="1064"/>
    <cellStyle name="Normal 45 2" xfId="1222"/>
    <cellStyle name="Normal 46" xfId="1066"/>
    <cellStyle name="Normal 46 2" xfId="1223"/>
    <cellStyle name="Normal 47" xfId="1071"/>
    <cellStyle name="Normal 47 2" xfId="1224"/>
    <cellStyle name="Normal 48" xfId="1074"/>
    <cellStyle name="Normal 48 2" xfId="1225"/>
    <cellStyle name="Normal 49" xfId="1075"/>
    <cellStyle name="Normal 49 2" xfId="1226"/>
    <cellStyle name="Normal 5" xfId="281"/>
    <cellStyle name="Normal 5 2" xfId="869"/>
    <cellStyle name="Normal 5 3" xfId="1265"/>
    <cellStyle name="Normal 50" xfId="1078"/>
    <cellStyle name="Normal 50 2" xfId="1227"/>
    <cellStyle name="Normal 51" xfId="1065"/>
    <cellStyle name="Normal 51 2" xfId="1228"/>
    <cellStyle name="Normal 52" xfId="1063"/>
    <cellStyle name="Normal 52 2" xfId="1229"/>
    <cellStyle name="Normal 53" xfId="1070"/>
    <cellStyle name="Normal 54" xfId="1077"/>
    <cellStyle name="Normal 55" xfId="1076"/>
    <cellStyle name="Normal 56" xfId="1230"/>
    <cellStyle name="Normal 57" xfId="1231"/>
    <cellStyle name="Normal 6" xfId="282"/>
    <cellStyle name="Normal 6 2" xfId="870"/>
    <cellStyle name="Normal 7" xfId="283"/>
    <cellStyle name="Normal 7 2" xfId="871"/>
    <cellStyle name="Normal 8" xfId="284"/>
    <cellStyle name="Normal 8 2" xfId="285"/>
    <cellStyle name="Normal 9" xfId="286"/>
    <cellStyle name="Normal 9 2" xfId="872"/>
    <cellStyle name="Normal_Monthly" xfId="287"/>
    <cellStyle name="Note 10" xfId="289"/>
    <cellStyle name="Note 10 2" xfId="873"/>
    <cellStyle name="Note 11" xfId="290"/>
    <cellStyle name="Note 11 2" xfId="874"/>
    <cellStyle name="Note 12" xfId="291"/>
    <cellStyle name="Note 12 2" xfId="875"/>
    <cellStyle name="Note 13" xfId="876"/>
    <cellStyle name="Note 14" xfId="288"/>
    <cellStyle name="Note 14 2" xfId="1266"/>
    <cellStyle name="Note 14 3" xfId="1133"/>
    <cellStyle name="Note 2" xfId="292"/>
    <cellStyle name="Note 2 2" xfId="877"/>
    <cellStyle name="Note 2 3" xfId="1267"/>
    <cellStyle name="Note 3" xfId="293"/>
    <cellStyle name="Note 3 2" xfId="878"/>
    <cellStyle name="Note 3 3" xfId="1268"/>
    <cellStyle name="Note 4" xfId="294"/>
    <cellStyle name="Note 4 2" xfId="879"/>
    <cellStyle name="Note 4 3" xfId="1269"/>
    <cellStyle name="Note 5" xfId="295"/>
    <cellStyle name="Note 5 2" xfId="880"/>
    <cellStyle name="Note 6" xfId="296"/>
    <cellStyle name="Note 6 2" xfId="881"/>
    <cellStyle name="Note 7" xfId="297"/>
    <cellStyle name="Note 7 2" xfId="882"/>
    <cellStyle name="Note 8" xfId="298"/>
    <cellStyle name="Note 8 2" xfId="883"/>
    <cellStyle name="Note 9" xfId="299"/>
    <cellStyle name="Note 9 2" xfId="884"/>
    <cellStyle name="Output" xfId="13" builtinId="21" customBuiltin="1"/>
    <cellStyle name="Output 10" xfId="1134"/>
    <cellStyle name="Output 2" xfId="735"/>
    <cellStyle name="Output 3" xfId="736"/>
    <cellStyle name="Output 4" xfId="737"/>
    <cellStyle name="Output 5" xfId="738"/>
    <cellStyle name="Output 6" xfId="739"/>
    <cellStyle name="Output 7" xfId="740"/>
    <cellStyle name="Output 8" xfId="741"/>
    <cellStyle name="Output 9" xfId="742"/>
    <cellStyle name="Percen - Style1" xfId="300"/>
    <cellStyle name="Percen - Style2" xfId="301"/>
    <cellStyle name="Percen - Style3" xfId="302"/>
    <cellStyle name="Percent" xfId="3" builtinId="5"/>
    <cellStyle name="Percent (0)" xfId="303"/>
    <cellStyle name="Percent [2]" xfId="304"/>
    <cellStyle name="Percent 10" xfId="305"/>
    <cellStyle name="Percent 10 2" xfId="1270"/>
    <cellStyle name="Percent 10 3" xfId="1085"/>
    <cellStyle name="Percent 11" xfId="924"/>
    <cellStyle name="Percent 11 2" xfId="1057"/>
    <cellStyle name="Percent 2" xfId="306"/>
    <cellStyle name="Percent 3" xfId="307"/>
    <cellStyle name="Percent 3 2" xfId="308"/>
    <cellStyle name="Percent 3 3" xfId="1025"/>
    <cellStyle name="Percent 4" xfId="309"/>
    <cellStyle name="Percent 5" xfId="310"/>
    <cellStyle name="Percent 6" xfId="311"/>
    <cellStyle name="Percent 6 2" xfId="1026"/>
    <cellStyle name="Percent 7" xfId="312"/>
    <cellStyle name="Percent 8" xfId="313"/>
    <cellStyle name="Percent 8 2" xfId="1027"/>
    <cellStyle name="Percent 9" xfId="314"/>
    <cellStyle name="Percent 9 2" xfId="1028"/>
    <cellStyle name="Processing" xfId="315"/>
    <cellStyle name="Processing 2" xfId="1029"/>
    <cellStyle name="PSChar" xfId="316"/>
    <cellStyle name="PSDate" xfId="317"/>
    <cellStyle name="PSDec" xfId="318"/>
    <cellStyle name="PSHeading" xfId="319"/>
    <cellStyle name="PSInt" xfId="320"/>
    <cellStyle name="PSSpacer" xfId="321"/>
    <cellStyle name="purple - Style8" xfId="322"/>
    <cellStyle name="RED" xfId="323"/>
    <cellStyle name="Red - Style7" xfId="324"/>
    <cellStyle name="Report" xfId="325"/>
    <cellStyle name="Report 2" xfId="1030"/>
    <cellStyle name="Report Bar" xfId="326"/>
    <cellStyle name="Report Bar 2" xfId="1031"/>
    <cellStyle name="Report Heading" xfId="327"/>
    <cellStyle name="Report Heading 2" xfId="1032"/>
    <cellStyle name="Report Heading 3" xfId="1271"/>
    <cellStyle name="Report Percent" xfId="328"/>
    <cellStyle name="Report Percent 2" xfId="1033"/>
    <cellStyle name="Report Unit Cost" xfId="329"/>
    <cellStyle name="Report Unit Cost 2" xfId="1034"/>
    <cellStyle name="Reports" xfId="330"/>
    <cellStyle name="Reports 2" xfId="1035"/>
    <cellStyle name="Reports Total" xfId="331"/>
    <cellStyle name="Reports Total 2" xfId="1036"/>
    <cellStyle name="Reports Unit Cost Total" xfId="332"/>
    <cellStyle name="RevList" xfId="333"/>
    <cellStyle name="round100" xfId="334"/>
    <cellStyle name="round100 2" xfId="1037"/>
    <cellStyle name="SAPBEXaggData" xfId="335"/>
    <cellStyle name="SAPBEXaggData 2" xfId="885"/>
    <cellStyle name="SAPBEXaggData 3" xfId="1135"/>
    <cellStyle name="SAPBEXaggDataEmph" xfId="336"/>
    <cellStyle name="SAPBEXaggDataEmph 2" xfId="886"/>
    <cellStyle name="SAPBEXaggDataEmph 3" xfId="1136"/>
    <cellStyle name="SAPBEXaggItem" xfId="337"/>
    <cellStyle name="SAPBEXaggItem 2" xfId="887"/>
    <cellStyle name="SAPBEXaggItem 3" xfId="1137"/>
    <cellStyle name="SAPBEXaggItemX" xfId="338"/>
    <cellStyle name="SAPBEXaggItemX 2" xfId="888"/>
    <cellStyle name="SAPBEXaggItemX 3" xfId="1138"/>
    <cellStyle name="SAPBEXchaText" xfId="339"/>
    <cellStyle name="SAPBEXchaText 2" xfId="340"/>
    <cellStyle name="SAPBEXchaText 3" xfId="889"/>
    <cellStyle name="SAPBEXchaText 4" xfId="1038"/>
    <cellStyle name="SAPBEXchaText 4 2" xfId="1278"/>
    <cellStyle name="SAPBEXchaText 4 3" xfId="1139"/>
    <cellStyle name="SAPBEXexcBad7" xfId="341"/>
    <cellStyle name="SAPBEXexcBad7 2" xfId="890"/>
    <cellStyle name="SAPBEXexcBad7 3" xfId="1140"/>
    <cellStyle name="SAPBEXexcBad8" xfId="342"/>
    <cellStyle name="SAPBEXexcBad8 2" xfId="891"/>
    <cellStyle name="SAPBEXexcBad8 3" xfId="1141"/>
    <cellStyle name="SAPBEXexcBad9" xfId="343"/>
    <cellStyle name="SAPBEXexcBad9 2" xfId="892"/>
    <cellStyle name="SAPBEXexcBad9 3" xfId="1142"/>
    <cellStyle name="SAPBEXexcCritical4" xfId="344"/>
    <cellStyle name="SAPBEXexcCritical4 2" xfId="893"/>
    <cellStyle name="SAPBEXexcCritical4 3" xfId="1143"/>
    <cellStyle name="SAPBEXexcCritical5" xfId="345"/>
    <cellStyle name="SAPBEXexcCritical5 2" xfId="894"/>
    <cellStyle name="SAPBEXexcCritical5 3" xfId="1144"/>
    <cellStyle name="SAPBEXexcCritical6" xfId="346"/>
    <cellStyle name="SAPBEXexcCritical6 2" xfId="895"/>
    <cellStyle name="SAPBEXexcCritical6 3" xfId="1145"/>
    <cellStyle name="SAPBEXexcGood1" xfId="347"/>
    <cellStyle name="SAPBEXexcGood1 2" xfId="896"/>
    <cellStyle name="SAPBEXexcGood1 3" xfId="1146"/>
    <cellStyle name="SAPBEXexcGood2" xfId="348"/>
    <cellStyle name="SAPBEXexcGood2 2" xfId="897"/>
    <cellStyle name="SAPBEXexcGood2 3" xfId="1147"/>
    <cellStyle name="SAPBEXexcGood3" xfId="349"/>
    <cellStyle name="SAPBEXexcGood3 2" xfId="898"/>
    <cellStyle name="SAPBEXexcGood3 3" xfId="1148"/>
    <cellStyle name="SAPBEXfilterDrill" xfId="350"/>
    <cellStyle name="SAPBEXfilterDrill 2" xfId="899"/>
    <cellStyle name="SAPBEXfilterDrill 3" xfId="1149"/>
    <cellStyle name="SAPBEXfilterItem" xfId="351"/>
    <cellStyle name="SAPBEXfilterItem 2" xfId="900"/>
    <cellStyle name="SAPBEXfilterItem 3" xfId="1150"/>
    <cellStyle name="SAPBEXfilterText" xfId="352"/>
    <cellStyle name="SAPBEXfilterText 2" xfId="1151"/>
    <cellStyle name="SAPBEXformats" xfId="353"/>
    <cellStyle name="SAPBEXformats 2" xfId="901"/>
    <cellStyle name="SAPBEXformats 3" xfId="1039"/>
    <cellStyle name="SAPBEXformats 3 2" xfId="1279"/>
    <cellStyle name="SAPBEXformats 3 3" xfId="1152"/>
    <cellStyle name="SAPBEXheaderItem" xfId="354"/>
    <cellStyle name="SAPBEXheaderItem 2" xfId="902"/>
    <cellStyle name="SAPBEXheaderItem 3" xfId="1153"/>
    <cellStyle name="SAPBEXheaderText" xfId="355"/>
    <cellStyle name="SAPBEXheaderText 2" xfId="903"/>
    <cellStyle name="SAPBEXheaderText 3" xfId="1154"/>
    <cellStyle name="SAPBEXHLevel0" xfId="356"/>
    <cellStyle name="SAPBEXHLevel0 2" xfId="904"/>
    <cellStyle name="SAPBEXHLevel0 3" xfId="1040"/>
    <cellStyle name="SAPBEXHLevel0 3 2" xfId="1280"/>
    <cellStyle name="SAPBEXHLevel0 3 3" xfId="1155"/>
    <cellStyle name="SAPBEXHLevel0X" xfId="357"/>
    <cellStyle name="SAPBEXHLevel0X 2" xfId="905"/>
    <cellStyle name="SAPBEXHLevel0X 3" xfId="1041"/>
    <cellStyle name="SAPBEXHLevel0X 3 2" xfId="1281"/>
    <cellStyle name="SAPBEXHLevel0X 3 3" xfId="1156"/>
    <cellStyle name="SAPBEXHLevel1" xfId="358"/>
    <cellStyle name="SAPBEXHLevel1 2" xfId="906"/>
    <cellStyle name="SAPBEXHLevel1 3" xfId="1042"/>
    <cellStyle name="SAPBEXHLevel1 3 2" xfId="1282"/>
    <cellStyle name="SAPBEXHLevel1 3 3" xfId="1157"/>
    <cellStyle name="SAPBEXHLevel1X" xfId="359"/>
    <cellStyle name="SAPBEXHLevel1X 2" xfId="907"/>
    <cellStyle name="SAPBEXHLevel1X 3" xfId="1043"/>
    <cellStyle name="SAPBEXHLevel1X 3 2" xfId="1283"/>
    <cellStyle name="SAPBEXHLevel1X 3 3" xfId="1158"/>
    <cellStyle name="SAPBEXHLevel2" xfId="360"/>
    <cellStyle name="SAPBEXHLevel2 2" xfId="908"/>
    <cellStyle name="SAPBEXHLevel2 3" xfId="1044"/>
    <cellStyle name="SAPBEXHLevel2 3 2" xfId="1284"/>
    <cellStyle name="SAPBEXHLevel2 3 3" xfId="1159"/>
    <cellStyle name="SAPBEXHLevel2X" xfId="361"/>
    <cellStyle name="SAPBEXHLevel2X 2" xfId="909"/>
    <cellStyle name="SAPBEXHLevel2X 3" xfId="1045"/>
    <cellStyle name="SAPBEXHLevel2X 3 2" xfId="1285"/>
    <cellStyle name="SAPBEXHLevel2X 3 3" xfId="1160"/>
    <cellStyle name="SAPBEXHLevel3" xfId="362"/>
    <cellStyle name="SAPBEXHLevel3 2" xfId="910"/>
    <cellStyle name="SAPBEXHLevel3 3" xfId="1046"/>
    <cellStyle name="SAPBEXHLevel3 3 2" xfId="1286"/>
    <cellStyle name="SAPBEXHLevel3 3 3" xfId="1161"/>
    <cellStyle name="SAPBEXHLevel3X" xfId="363"/>
    <cellStyle name="SAPBEXHLevel3X 2" xfId="911"/>
    <cellStyle name="SAPBEXHLevel3X 3" xfId="1047"/>
    <cellStyle name="SAPBEXHLevel3X 3 2" xfId="1287"/>
    <cellStyle name="SAPBEXHLevel3X 3 3" xfId="1162"/>
    <cellStyle name="SAPBEXinputData" xfId="364"/>
    <cellStyle name="SAPBEXinputData 2" xfId="1048"/>
    <cellStyle name="SAPBEXinputData 2 2" xfId="1288"/>
    <cellStyle name="SAPBEXinputData 2 3" xfId="1163"/>
    <cellStyle name="SAPBEXItemHeader" xfId="365"/>
    <cellStyle name="SAPBEXresData" xfId="366"/>
    <cellStyle name="SAPBEXresData 2" xfId="912"/>
    <cellStyle name="SAPBEXresData 3" xfId="1164"/>
    <cellStyle name="SAPBEXresDataEmph" xfId="367"/>
    <cellStyle name="SAPBEXresDataEmph 2" xfId="913"/>
    <cellStyle name="SAPBEXresDataEmph 3" xfId="1165"/>
    <cellStyle name="SAPBEXresItem" xfId="368"/>
    <cellStyle name="SAPBEXresItem 2" xfId="914"/>
    <cellStyle name="SAPBEXresItem 3" xfId="1166"/>
    <cellStyle name="SAPBEXresItemX" xfId="369"/>
    <cellStyle name="SAPBEXresItemX 2" xfId="915"/>
    <cellStyle name="SAPBEXresItemX 3" xfId="1167"/>
    <cellStyle name="SAPBEXstdData" xfId="370"/>
    <cellStyle name="SAPBEXstdData 2" xfId="916"/>
    <cellStyle name="SAPBEXstdData 3" xfId="1168"/>
    <cellStyle name="SAPBEXstdDataEmph" xfId="371"/>
    <cellStyle name="SAPBEXstdDataEmph 2" xfId="917"/>
    <cellStyle name="SAPBEXstdDataEmph 3" xfId="1169"/>
    <cellStyle name="SAPBEXstdItem" xfId="372"/>
    <cellStyle name="SAPBEXstdItem 2" xfId="918"/>
    <cellStyle name="SAPBEXstdItem 3" xfId="1049"/>
    <cellStyle name="SAPBEXstdItem 3 2" xfId="1289"/>
    <cellStyle name="SAPBEXstdItem 3 3" xfId="1170"/>
    <cellStyle name="SAPBEXstdItemX" xfId="373"/>
    <cellStyle name="SAPBEXstdItemX 2" xfId="919"/>
    <cellStyle name="SAPBEXstdItemX 3" xfId="1050"/>
    <cellStyle name="SAPBEXstdItemX 3 2" xfId="1290"/>
    <cellStyle name="SAPBEXstdItemX 3 3" xfId="1171"/>
    <cellStyle name="SAPBEXtitle" xfId="374"/>
    <cellStyle name="SAPBEXtitle 2" xfId="920"/>
    <cellStyle name="SAPBEXtitle 3" xfId="1172"/>
    <cellStyle name="SAPBEXunassignedItem" xfId="375"/>
    <cellStyle name="SAPBEXundefined" xfId="376"/>
    <cellStyle name="SAPBEXundefined 2" xfId="921"/>
    <cellStyle name="SAPBEXundefined 3" xfId="1174"/>
    <cellStyle name="SAPBorder" xfId="928"/>
    <cellStyle name="SAPDataCell" xfId="929"/>
    <cellStyle name="SAPDataTotalCell" xfId="930"/>
    <cellStyle name="SAPDimensionCell" xfId="931"/>
    <cellStyle name="SAPEditableDataCell" xfId="932"/>
    <cellStyle name="SAPEditableDataTotalCell" xfId="933"/>
    <cellStyle name="SAPEmphasized" xfId="934"/>
    <cellStyle name="SAPEmphasizedTotal" xfId="935"/>
    <cellStyle name="SAPExceptionLevel1" xfId="936"/>
    <cellStyle name="SAPExceptionLevel2" xfId="937"/>
    <cellStyle name="SAPExceptionLevel3" xfId="938"/>
    <cellStyle name="SAPExceptionLevel4" xfId="939"/>
    <cellStyle name="SAPExceptionLevel5" xfId="940"/>
    <cellStyle name="SAPExceptionLevel6" xfId="941"/>
    <cellStyle name="SAPExceptionLevel7" xfId="942"/>
    <cellStyle name="SAPExceptionLevel8" xfId="943"/>
    <cellStyle name="SAPExceptionLevel9" xfId="944"/>
    <cellStyle name="SAPHierarchyCell0" xfId="945"/>
    <cellStyle name="SAPHierarchyCell1" xfId="946"/>
    <cellStyle name="SAPHierarchyCell2" xfId="947"/>
    <cellStyle name="SAPHierarchyCell3" xfId="948"/>
    <cellStyle name="SAPHierarchyCell4" xfId="949"/>
    <cellStyle name="SAPLockedDataCell" xfId="950"/>
    <cellStyle name="SAPLockedDataTotalCell" xfId="951"/>
    <cellStyle name="SAPMemberCell" xfId="952"/>
    <cellStyle name="SAPMemberTotalCell" xfId="953"/>
    <cellStyle name="SAPReadonlyDataCell" xfId="954"/>
    <cellStyle name="SAPReadonlyDataTotalCell" xfId="955"/>
    <cellStyle name="shade" xfId="377"/>
    <cellStyle name="shade 2" xfId="1051"/>
    <cellStyle name="Sheet Title" xfId="378"/>
    <cellStyle name="StmtTtl1" xfId="379"/>
    <cellStyle name="StmtTtl2" xfId="380"/>
    <cellStyle name="STYL1 - Style1" xfId="381"/>
    <cellStyle name="Style 1" xfId="382"/>
    <cellStyle name="Style 1 2" xfId="383"/>
    <cellStyle name="Style 1 2 2" xfId="1052"/>
    <cellStyle name="Style 1 3" xfId="384"/>
    <cellStyle name="Style 1 3 2" xfId="385"/>
    <cellStyle name="Style 1 3 2 2" xfId="386"/>
    <cellStyle name="Style 1 3 3" xfId="387"/>
    <cellStyle name="Style 1 3 4" xfId="388"/>
    <cellStyle name="Style 1 3 5" xfId="1053"/>
    <cellStyle name="Style 1 4" xfId="389"/>
    <cellStyle name="Subtotal" xfId="390"/>
    <cellStyle name="Sub-total" xfId="391"/>
    <cellStyle name="taples Plaza" xfId="392"/>
    <cellStyle name="Tickmark" xfId="393"/>
    <cellStyle name="Title" xfId="4" builtinId="15" customBuiltin="1"/>
    <cellStyle name="Title 2" xfId="743"/>
    <cellStyle name="Title 3" xfId="744"/>
    <cellStyle name="Title 4" xfId="745"/>
    <cellStyle name="Title 5" xfId="746"/>
    <cellStyle name="Title 6" xfId="747"/>
    <cellStyle name="Title 7" xfId="748"/>
    <cellStyle name="Title 8" xfId="749"/>
    <cellStyle name="Title 9" xfId="750"/>
    <cellStyle name="Title: Major" xfId="394"/>
    <cellStyle name="Title: Minor" xfId="395"/>
    <cellStyle name="Title: Minor 2" xfId="1054"/>
    <cellStyle name="Title: Worksheet" xfId="396"/>
    <cellStyle name="Total" xfId="19" builtinId="25" customBuiltin="1"/>
    <cellStyle name="Total 10" xfId="1176"/>
    <cellStyle name="Total 2" xfId="751"/>
    <cellStyle name="Total 3" xfId="752"/>
    <cellStyle name="Total 4" xfId="753"/>
    <cellStyle name="Total 5" xfId="754"/>
    <cellStyle name="Total 6" xfId="755"/>
    <cellStyle name="Total 7" xfId="756"/>
    <cellStyle name="Total 8" xfId="757"/>
    <cellStyle name="Total 9" xfId="758"/>
    <cellStyle name="Total4 - Style4" xfId="397"/>
    <cellStyle name="Warning Text" xfId="17" builtinId="11" customBuiltin="1"/>
    <cellStyle name="Warning Text 10" xfId="1177"/>
    <cellStyle name="Warning Text 2" xfId="759"/>
    <cellStyle name="Warning Text 3" xfId="760"/>
    <cellStyle name="Warning Text 4" xfId="761"/>
    <cellStyle name="Warning Text 5" xfId="762"/>
    <cellStyle name="Warning Text 6" xfId="763"/>
    <cellStyle name="Warning Text 7" xfId="764"/>
    <cellStyle name="Warning Text 8" xfId="765"/>
    <cellStyle name="Warning Text 9" xfId="766"/>
  </cellStyles>
  <dxfs count="0"/>
  <tableStyles count="0" defaultTableStyle="TableStyleMedium2" defaultPivotStyle="PivotStyleLight16"/>
  <colors>
    <mruColors>
      <color rgb="FFFFFFD5"/>
      <color rgb="FFFFFF89"/>
      <color rgb="FFF7F5D7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12</xdr:col>
      <xdr:colOff>145500</xdr:colOff>
      <xdr:row>16</xdr:row>
      <xdr:rowOff>160020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3080" y="731520"/>
          <a:ext cx="5631900" cy="2354580"/>
        </a:xfrm>
        <a:prstGeom prst="rect">
          <a:avLst/>
        </a:prstGeom>
      </xdr:spPr>
    </xdr:pic>
    <xdr:clientData/>
  </xdr:twoCellAnchor>
  <xdr:twoCellAnchor editAs="oneCell">
    <xdr:from>
      <xdr:col>2</xdr:col>
      <xdr:colOff>487680</xdr:colOff>
      <xdr:row>17</xdr:row>
      <xdr:rowOff>167640</xdr:rowOff>
    </xdr:from>
    <xdr:to>
      <xdr:col>12</xdr:col>
      <xdr:colOff>274830</xdr:colOff>
      <xdr:row>31</xdr:row>
      <xdr:rowOff>84061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1160" y="3276600"/>
          <a:ext cx="5883150" cy="247674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12</xdr:col>
      <xdr:colOff>396750</xdr:colOff>
      <xdr:row>47</xdr:row>
      <xdr:rowOff>30697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93080" y="6400800"/>
          <a:ext cx="5883150" cy="22252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12</xdr:col>
      <xdr:colOff>427233</xdr:colOff>
      <xdr:row>64</xdr:row>
      <xdr:rowOff>15456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93080" y="9144000"/>
          <a:ext cx="5913633" cy="2575776"/>
        </a:xfrm>
        <a:prstGeom prst="rect">
          <a:avLst/>
        </a:prstGeom>
      </xdr:spPr>
    </xdr:pic>
    <xdr:clientData/>
  </xdr:twoCellAnchor>
  <xdr:twoCellAnchor editAs="oneCell">
    <xdr:from>
      <xdr:col>2</xdr:col>
      <xdr:colOff>358140</xdr:colOff>
      <xdr:row>64</xdr:row>
      <xdr:rowOff>160020</xdr:rowOff>
    </xdr:from>
    <xdr:to>
      <xdr:col>11</xdr:col>
      <xdr:colOff>251972</xdr:colOff>
      <xdr:row>78</xdr:row>
      <xdr:rowOff>140558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41620" y="11864340"/>
          <a:ext cx="5380232" cy="25408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11">
          <cell r="C11">
            <v>934816422.49000001</v>
          </cell>
        </row>
        <row r="14">
          <cell r="C14">
            <v>-26745884.62000002</v>
          </cell>
        </row>
        <row r="15">
          <cell r="C15">
            <v>908070537.87</v>
          </cell>
        </row>
      </sheetData>
      <sheetData sheetId="1">
        <row r="24">
          <cell r="B24">
            <v>21791677.05999998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15" sqref="F15"/>
    </sheetView>
  </sheetViews>
  <sheetFormatPr defaultRowHeight="14.4"/>
  <cols>
    <col min="2" max="2" width="36.33203125" customWidth="1"/>
    <col min="3" max="3" width="14.6640625" bestFit="1" customWidth="1"/>
    <col min="4" max="4" width="15.109375" bestFit="1" customWidth="1"/>
    <col min="5" max="5" width="14.6640625" bestFit="1" customWidth="1"/>
    <col min="6" max="6" width="15.109375" bestFit="1" customWidth="1"/>
    <col min="7" max="7" width="13.88671875" bestFit="1" customWidth="1"/>
    <col min="8" max="8" width="6.109375" bestFit="1" customWidth="1"/>
  </cols>
  <sheetData>
    <row r="1" spans="1:9">
      <c r="A1" s="1"/>
      <c r="B1" s="1"/>
      <c r="C1" s="1"/>
      <c r="D1" s="1"/>
      <c r="E1" s="1"/>
      <c r="F1" s="1"/>
      <c r="G1" s="2"/>
      <c r="H1" s="2"/>
      <c r="I1" s="2"/>
    </row>
    <row r="2" spans="1:9">
      <c r="A2" s="6"/>
      <c r="B2" s="6"/>
      <c r="C2" s="6"/>
      <c r="D2" s="6"/>
      <c r="E2" s="6"/>
      <c r="F2" s="6"/>
      <c r="G2" s="40"/>
      <c r="H2" s="2"/>
      <c r="I2" s="2"/>
    </row>
    <row r="3" spans="1:9">
      <c r="A3" s="6"/>
      <c r="B3" s="6"/>
      <c r="C3" s="6"/>
      <c r="D3" s="6"/>
      <c r="E3" s="6"/>
      <c r="F3" s="6"/>
      <c r="G3" s="40"/>
      <c r="H3" s="2"/>
      <c r="I3" s="2"/>
    </row>
    <row r="4" spans="1:9">
      <c r="A4" s="8"/>
      <c r="B4" s="8"/>
      <c r="C4" s="8"/>
      <c r="D4" s="8"/>
      <c r="E4" s="8"/>
      <c r="F4" s="8"/>
      <c r="G4" s="224"/>
      <c r="H4" s="2"/>
      <c r="I4" s="2"/>
    </row>
    <row r="5" spans="1:9">
      <c r="A5" s="9" t="s">
        <v>20</v>
      </c>
      <c r="B5" s="10"/>
      <c r="C5" s="10"/>
      <c r="D5" s="10"/>
      <c r="E5" s="10"/>
      <c r="F5" s="10"/>
      <c r="G5" s="10"/>
      <c r="H5" s="2"/>
      <c r="I5" s="2"/>
    </row>
    <row r="6" spans="1:9">
      <c r="A6" s="10" t="s">
        <v>21</v>
      </c>
      <c r="B6" s="10"/>
      <c r="C6" s="10"/>
      <c r="D6" s="10"/>
      <c r="E6" s="10"/>
      <c r="F6" s="11"/>
      <c r="G6" s="11"/>
      <c r="H6" s="2"/>
      <c r="I6" s="2"/>
    </row>
    <row r="7" spans="1:9">
      <c r="A7" s="54" t="s">
        <v>158</v>
      </c>
      <c r="B7" s="10"/>
      <c r="C7" s="10"/>
      <c r="D7" s="10"/>
      <c r="E7" s="10"/>
      <c r="F7" s="12"/>
      <c r="G7" s="10"/>
      <c r="H7" s="2"/>
      <c r="I7" s="2"/>
    </row>
    <row r="8" spans="1:9">
      <c r="A8" s="10"/>
      <c r="B8" s="10"/>
      <c r="C8" s="10"/>
      <c r="D8" s="10"/>
      <c r="E8" s="10"/>
      <c r="F8" s="12"/>
      <c r="G8" s="10"/>
      <c r="H8" s="2"/>
      <c r="I8" s="2"/>
    </row>
    <row r="9" spans="1:9">
      <c r="A9" s="10"/>
      <c r="B9" s="10"/>
      <c r="C9" s="10"/>
      <c r="D9" s="10"/>
      <c r="E9" s="10"/>
      <c r="F9" s="12"/>
      <c r="G9" s="10"/>
      <c r="H9" s="2"/>
      <c r="I9" s="2"/>
    </row>
    <row r="10" spans="1:9">
      <c r="A10" s="13"/>
      <c r="B10" s="8"/>
      <c r="C10" s="14"/>
      <c r="D10" s="14"/>
      <c r="E10" s="14" t="s">
        <v>3</v>
      </c>
      <c r="F10" s="14"/>
      <c r="G10" s="14" t="s">
        <v>4</v>
      </c>
      <c r="H10" s="2"/>
      <c r="I10" s="2"/>
    </row>
    <row r="11" spans="1:9">
      <c r="A11" s="14" t="s">
        <v>22</v>
      </c>
      <c r="B11" s="8"/>
      <c r="C11" s="14" t="s">
        <v>5</v>
      </c>
      <c r="D11" s="14" t="s">
        <v>6</v>
      </c>
      <c r="E11" s="14" t="s">
        <v>7</v>
      </c>
      <c r="F11" s="14" t="s">
        <v>5</v>
      </c>
      <c r="G11" s="14" t="s">
        <v>8</v>
      </c>
      <c r="H11" s="2"/>
      <c r="I11" s="2"/>
    </row>
    <row r="12" spans="1:9">
      <c r="A12" s="15" t="s">
        <v>23</v>
      </c>
      <c r="B12" s="15" t="s">
        <v>9</v>
      </c>
      <c r="C12" s="15" t="s">
        <v>24</v>
      </c>
      <c r="D12" s="15" t="s">
        <v>10</v>
      </c>
      <c r="E12" s="15" t="s">
        <v>11</v>
      </c>
      <c r="F12" s="15" t="s">
        <v>10</v>
      </c>
      <c r="G12" s="15" t="s">
        <v>12</v>
      </c>
      <c r="H12" s="2"/>
      <c r="I12" s="2"/>
    </row>
    <row r="13" spans="1:9">
      <c r="A13" s="16"/>
      <c r="B13" s="16" t="s">
        <v>25</v>
      </c>
      <c r="C13" s="112" t="s">
        <v>156</v>
      </c>
      <c r="D13" s="112" t="s">
        <v>157</v>
      </c>
      <c r="E13" s="112" t="s">
        <v>157</v>
      </c>
      <c r="F13" s="112" t="s">
        <v>157</v>
      </c>
      <c r="G13" s="16"/>
      <c r="H13" s="2"/>
      <c r="I13" s="2"/>
    </row>
    <row r="14" spans="1:9">
      <c r="A14" s="17">
        <v>1</v>
      </c>
      <c r="B14" s="110" t="str">
        <f>'3-YR AVERAGE-GAS'!A12</f>
        <v>12 ME 06/30/2014 AND 02/28/2013</v>
      </c>
      <c r="C14" s="19">
        <f>'3-YR AVERAGE-GAS'!B12</f>
        <v>5595417.71</v>
      </c>
      <c r="D14" s="19">
        <f>'3-YR AVERAGE-GAS'!C12</f>
        <v>1003949399.03</v>
      </c>
      <c r="E14" s="19">
        <f>'3-YR AVERAGE-GAS'!D12</f>
        <v>13584484.23</v>
      </c>
      <c r="F14" s="20">
        <f>'3-YR AVERAGE-GAS'!E12</f>
        <v>990364914.79999995</v>
      </c>
      <c r="G14" s="21">
        <f>ROUND(C14/F14,6)</f>
        <v>5.6499999999999996E-3</v>
      </c>
      <c r="H14" s="2"/>
      <c r="I14" s="2"/>
    </row>
    <row r="15" spans="1:9">
      <c r="A15" s="17">
        <v>2</v>
      </c>
      <c r="B15" s="110" t="str">
        <f>'3-YR AVERAGE-GAS'!A14</f>
        <v>12 ME 06/30/2016 AND 02/28/2015</v>
      </c>
      <c r="C15" s="90">
        <f>'3-YR AVERAGE-GAS'!B14</f>
        <v>4358815.99</v>
      </c>
      <c r="D15" s="90">
        <f>'3-YR AVERAGE-GAS'!C14</f>
        <v>881352790.80999994</v>
      </c>
      <c r="E15" s="90">
        <f>'3-YR AVERAGE-GAS'!D14</f>
        <v>14935471.84</v>
      </c>
      <c r="F15" s="91">
        <f>'3-YR AVERAGE-GAS'!E14</f>
        <v>866417318.96999991</v>
      </c>
      <c r="G15" s="92">
        <f>ROUND(C15/F15,6)</f>
        <v>5.0309999999999999E-3</v>
      </c>
      <c r="H15" s="2"/>
      <c r="I15" s="2"/>
    </row>
    <row r="16" spans="1:9">
      <c r="A16" s="17">
        <v>3</v>
      </c>
      <c r="B16" s="110" t="str">
        <f>'3-YR AVERAGE-GAS'!A16</f>
        <v>12 ME 06/30/2018 AND 02/28/2017</v>
      </c>
      <c r="C16" s="90">
        <f>'3-YR AVERAGE-GAS'!B16</f>
        <v>4801550.6099999994</v>
      </c>
      <c r="D16" s="48">
        <f>'3-YR AVERAGE-GAS'!C16</f>
        <v>937780029.20000005</v>
      </c>
      <c r="E16" s="48">
        <f>'3-YR AVERAGE-GAS'!D16</f>
        <v>6759342.3300000001</v>
      </c>
      <c r="F16" s="49">
        <f>'3-YR AVERAGE-GAS'!E16</f>
        <v>931020686.87</v>
      </c>
      <c r="G16" s="92">
        <f t="shared" ref="G16" si="0">ROUND(C16/F16,6)</f>
        <v>5.1570000000000001E-3</v>
      </c>
      <c r="H16" s="2"/>
      <c r="I16" s="2"/>
    </row>
    <row r="17" spans="1:9">
      <c r="A17" s="17">
        <v>4</v>
      </c>
      <c r="B17" s="18"/>
      <c r="C17" s="19"/>
      <c r="D17" s="20"/>
      <c r="E17" s="20"/>
      <c r="F17" s="20"/>
      <c r="G17" s="22"/>
      <c r="H17" s="6"/>
      <c r="I17" s="6"/>
    </row>
    <row r="18" spans="1:9">
      <c r="A18" s="17">
        <v>5</v>
      </c>
      <c r="B18" s="18" t="s">
        <v>119</v>
      </c>
      <c r="C18" s="19"/>
      <c r="D18" s="19"/>
      <c r="E18" s="19"/>
      <c r="F18" s="19"/>
      <c r="G18" s="105">
        <f>ROUND(SUM(G14:G16)/3,6)</f>
        <v>5.2789999999999998E-3</v>
      </c>
      <c r="H18" s="6"/>
      <c r="I18" s="6"/>
    </row>
    <row r="19" spans="1:9">
      <c r="A19" s="17">
        <v>6</v>
      </c>
      <c r="B19" s="6"/>
      <c r="C19" s="6"/>
      <c r="D19" s="6"/>
      <c r="E19" s="6"/>
      <c r="F19" s="6"/>
      <c r="G19" s="6"/>
      <c r="H19" s="6"/>
      <c r="I19" s="6"/>
    </row>
    <row r="20" spans="1:9">
      <c r="A20" s="17">
        <v>7</v>
      </c>
      <c r="B20" s="23" t="s">
        <v>26</v>
      </c>
      <c r="C20" s="24"/>
      <c r="D20" s="91">
        <f>'[1]Allocated Summary'!$C$15</f>
        <v>908070537.87</v>
      </c>
      <c r="E20" s="91">
        <f>'[1]Allocated Summary'!$C$14</f>
        <v>-26745884.62000002</v>
      </c>
      <c r="F20" s="20">
        <f>+D20-E20</f>
        <v>934816422.49000001</v>
      </c>
      <c r="G20" s="25"/>
      <c r="H20" s="6"/>
      <c r="I20" s="6"/>
    </row>
    <row r="21" spans="1:9">
      <c r="A21" s="17">
        <v>8</v>
      </c>
      <c r="B21" s="102"/>
      <c r="C21" s="24"/>
      <c r="D21" s="20"/>
      <c r="E21" s="46"/>
      <c r="F21" s="106"/>
      <c r="G21" s="25"/>
      <c r="H21" s="6"/>
      <c r="I21" s="25"/>
    </row>
    <row r="22" spans="1:9">
      <c r="A22" s="17">
        <v>9</v>
      </c>
      <c r="B22" s="47"/>
      <c r="C22" s="27"/>
      <c r="D22" s="28"/>
      <c r="E22" s="27"/>
      <c r="F22" s="27">
        <f>F20</f>
        <v>934816422.49000001</v>
      </c>
      <c r="G22" s="28"/>
      <c r="H22" s="6"/>
      <c r="I22" s="6"/>
    </row>
    <row r="23" spans="1:9" s="100" customFormat="1">
      <c r="A23" s="101"/>
      <c r="B23" s="47"/>
      <c r="C23" s="103"/>
      <c r="D23" s="104"/>
      <c r="E23" s="103"/>
      <c r="F23" s="103"/>
      <c r="G23" s="104"/>
    </row>
    <row r="24" spans="1:9">
      <c r="A24" s="17">
        <v>10</v>
      </c>
      <c r="B24" s="26" t="s">
        <v>27</v>
      </c>
      <c r="C24" s="27"/>
      <c r="D24" s="27"/>
      <c r="E24" s="27"/>
      <c r="F24" s="29">
        <f>G18</f>
        <v>5.2789999999999998E-3</v>
      </c>
      <c r="G24" s="27"/>
      <c r="H24" s="6"/>
      <c r="I24" s="6"/>
    </row>
    <row r="25" spans="1:9">
      <c r="A25" s="17">
        <v>11</v>
      </c>
      <c r="B25" s="26" t="s">
        <v>28</v>
      </c>
      <c r="C25" s="27"/>
      <c r="D25" s="27"/>
      <c r="E25" s="27"/>
      <c r="F25" s="24">
        <f>F22*F24</f>
        <v>4934895.8943247097</v>
      </c>
      <c r="G25" s="27"/>
      <c r="H25" s="6"/>
      <c r="I25" s="6"/>
    </row>
    <row r="26" spans="1:9">
      <c r="A26" s="17">
        <v>12</v>
      </c>
      <c r="B26" s="26"/>
      <c r="C26" s="27"/>
      <c r="D26" s="27"/>
      <c r="E26" s="27"/>
      <c r="F26" s="27"/>
      <c r="G26" s="27"/>
      <c r="H26" s="6"/>
      <c r="I26" s="6"/>
    </row>
    <row r="27" spans="1:9">
      <c r="A27" s="17">
        <v>13</v>
      </c>
      <c r="B27" s="30" t="s">
        <v>29</v>
      </c>
      <c r="C27" s="27"/>
      <c r="D27" s="27"/>
      <c r="E27" s="31"/>
      <c r="F27" s="27">
        <f>'NetWriteoffs-Gas'!B10</f>
        <v>3890260.97</v>
      </c>
      <c r="G27" s="27"/>
      <c r="H27" s="6"/>
      <c r="I27" s="6"/>
    </row>
    <row r="28" spans="1:9">
      <c r="A28" s="17">
        <v>14</v>
      </c>
      <c r="B28" s="32" t="s">
        <v>30</v>
      </c>
      <c r="C28" s="27"/>
      <c r="D28" s="27"/>
      <c r="E28" s="27"/>
      <c r="F28" s="33"/>
      <c r="G28" s="24">
        <f>ROUND(F25-F27,0)</f>
        <v>1044635</v>
      </c>
      <c r="H28" s="42"/>
      <c r="I28" s="7"/>
    </row>
    <row r="29" spans="1:9">
      <c r="A29" s="17">
        <v>15</v>
      </c>
      <c r="B29" s="34"/>
      <c r="C29" s="27"/>
      <c r="D29" s="27"/>
      <c r="E29" s="27"/>
      <c r="F29" s="27"/>
      <c r="G29" s="27"/>
      <c r="H29" s="43"/>
      <c r="I29" s="7"/>
    </row>
    <row r="30" spans="1:9">
      <c r="A30" s="17">
        <v>16</v>
      </c>
      <c r="B30" s="35" t="s">
        <v>31</v>
      </c>
      <c r="C30" s="36"/>
      <c r="D30" s="36"/>
      <c r="E30" s="36"/>
      <c r="F30" s="36"/>
      <c r="G30" s="37">
        <f>-G28</f>
        <v>-1044635</v>
      </c>
      <c r="H30" s="37"/>
      <c r="I30" s="7"/>
    </row>
    <row r="31" spans="1:9">
      <c r="A31" s="17">
        <v>17</v>
      </c>
      <c r="B31" s="36" t="s">
        <v>32</v>
      </c>
      <c r="C31" s="36"/>
      <c r="D31" s="36"/>
      <c r="E31" s="36"/>
      <c r="F31" s="202">
        <f>(6*35%+6*21%)/12</f>
        <v>0.27999999999999997</v>
      </c>
      <c r="G31" s="38">
        <f>ROUND(-G28*F31,0)</f>
        <v>-292498</v>
      </c>
      <c r="H31" s="44"/>
      <c r="I31" s="7"/>
    </row>
    <row r="32" spans="1:9" ht="15" thickBot="1">
      <c r="A32" s="17">
        <v>18</v>
      </c>
      <c r="B32" s="41" t="s">
        <v>33</v>
      </c>
      <c r="C32" s="36"/>
      <c r="D32" s="36"/>
      <c r="E32" s="36"/>
      <c r="F32" s="36"/>
      <c r="G32" s="39">
        <f>G30-G31</f>
        <v>-752137</v>
      </c>
      <c r="H32" s="45"/>
      <c r="I32" s="7"/>
    </row>
    <row r="33" spans="1:9" ht="15" thickTop="1">
      <c r="A33" s="6"/>
      <c r="B33" s="6"/>
      <c r="C33" s="6"/>
      <c r="D33" s="6"/>
      <c r="E33" s="6"/>
      <c r="F33" s="6"/>
      <c r="G33" s="6"/>
      <c r="H33" s="6"/>
      <c r="I33" s="6"/>
    </row>
    <row r="34" spans="1:9">
      <c r="G34" s="12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C23" sqref="C23"/>
    </sheetView>
  </sheetViews>
  <sheetFormatPr defaultRowHeight="14.4"/>
  <cols>
    <col min="1" max="1" width="30.44140625" customWidth="1"/>
    <col min="2" max="2" width="12.6640625" customWidth="1"/>
    <col min="3" max="3" width="14.6640625" bestFit="1" customWidth="1"/>
    <col min="4" max="4" width="12.6640625" customWidth="1"/>
    <col min="5" max="5" width="14.6640625" bestFit="1" customWidth="1"/>
    <col min="6" max="8" width="12.6640625" customWidth="1"/>
  </cols>
  <sheetData>
    <row r="1" spans="1:6">
      <c r="A1" s="53" t="s">
        <v>0</v>
      </c>
      <c r="B1" s="53"/>
      <c r="C1" s="53"/>
      <c r="D1" s="53"/>
      <c r="E1" s="53"/>
      <c r="F1" s="53"/>
    </row>
    <row r="2" spans="1:6">
      <c r="A2" s="53" t="s">
        <v>1</v>
      </c>
      <c r="B2" s="53"/>
      <c r="C2" s="53"/>
      <c r="D2" s="53"/>
      <c r="E2" s="53"/>
      <c r="F2" s="53"/>
    </row>
    <row r="3" spans="1:6">
      <c r="A3" s="53" t="s">
        <v>2</v>
      </c>
      <c r="B3" s="53"/>
      <c r="C3" s="53"/>
      <c r="D3" s="53"/>
      <c r="E3" s="53"/>
      <c r="F3" s="53"/>
    </row>
    <row r="4" spans="1:6">
      <c r="A4" s="54" t="s">
        <v>158</v>
      </c>
      <c r="B4" s="53"/>
      <c r="C4" s="53"/>
      <c r="D4" s="53"/>
      <c r="E4" s="53"/>
      <c r="F4" s="53"/>
    </row>
    <row r="5" spans="1:6">
      <c r="A5" s="225"/>
      <c r="B5" s="225"/>
      <c r="C5" s="225"/>
      <c r="D5" s="225"/>
      <c r="E5" s="225"/>
      <c r="F5" s="225"/>
    </row>
    <row r="6" spans="1:6">
      <c r="A6" s="54"/>
      <c r="B6" s="55"/>
      <c r="C6" s="55"/>
      <c r="D6" s="55"/>
      <c r="E6" s="55"/>
      <c r="F6" s="55"/>
    </row>
    <row r="7" spans="1:6">
      <c r="A7" s="54"/>
      <c r="B7" s="55"/>
      <c r="C7" s="55"/>
      <c r="D7" s="55" t="s">
        <v>3</v>
      </c>
      <c r="E7" s="55"/>
      <c r="F7" s="55" t="s">
        <v>4</v>
      </c>
    </row>
    <row r="8" spans="1:6">
      <c r="A8" s="56"/>
      <c r="B8" s="55" t="s">
        <v>5</v>
      </c>
      <c r="C8" s="55" t="s">
        <v>6</v>
      </c>
      <c r="D8" s="55" t="s">
        <v>7</v>
      </c>
      <c r="E8" s="55" t="s">
        <v>5</v>
      </c>
      <c r="F8" s="55" t="s">
        <v>8</v>
      </c>
    </row>
    <row r="9" spans="1:6">
      <c r="A9" s="57" t="s">
        <v>9</v>
      </c>
      <c r="B9" s="57" t="s">
        <v>8</v>
      </c>
      <c r="C9" s="57" t="s">
        <v>10</v>
      </c>
      <c r="D9" s="55" t="s">
        <v>11</v>
      </c>
      <c r="E9" s="57" t="s">
        <v>10</v>
      </c>
      <c r="F9" s="57" t="s">
        <v>12</v>
      </c>
    </row>
    <row r="10" spans="1:6">
      <c r="A10" s="58"/>
      <c r="B10" s="58" t="s">
        <v>13</v>
      </c>
      <c r="C10" s="58" t="s">
        <v>14</v>
      </c>
      <c r="D10" s="58" t="s">
        <v>15</v>
      </c>
      <c r="E10" s="58" t="s">
        <v>16</v>
      </c>
      <c r="F10" s="58" t="s">
        <v>17</v>
      </c>
    </row>
    <row r="11" spans="1:6">
      <c r="A11" s="50"/>
      <c r="B11" s="112" t="s">
        <v>156</v>
      </c>
      <c r="C11" s="112" t="s">
        <v>157</v>
      </c>
      <c r="D11" s="112" t="s">
        <v>157</v>
      </c>
      <c r="E11" s="112" t="s">
        <v>157</v>
      </c>
      <c r="F11" s="50"/>
    </row>
    <row r="12" spans="1:6">
      <c r="A12" s="94" t="str">
        <f>A23</f>
        <v>12 ME 06/30/2014 AND 02/28/2013</v>
      </c>
      <c r="B12" s="60">
        <f>IF(OR($H23="min",$H23="max"),$H23,B23)</f>
        <v>5595417.71</v>
      </c>
      <c r="C12" s="88">
        <f>IF(OR($H23="min",$H23="max"),$H23,C23)</f>
        <v>1003949399.03</v>
      </c>
      <c r="D12" s="88">
        <f>IF(OR($H23="min",$H23="max"),$H23,D23)</f>
        <v>13584484.23</v>
      </c>
      <c r="E12" s="88">
        <f>IF(OR($H23="min",$H23="max"),$H23,E23)</f>
        <v>990364914.79999995</v>
      </c>
      <c r="F12" s="4">
        <f>IF(OR($H23="min",$H23="max"),$H23,F23)</f>
        <v>5.6498549999999996E-3</v>
      </c>
    </row>
    <row r="13" spans="1:6">
      <c r="A13" s="94" t="str">
        <f t="shared" ref="A13:A16" si="0">A24</f>
        <v>12 ME 06/30/2015 AND 02/28/2014</v>
      </c>
      <c r="B13" s="88" t="str">
        <f t="shared" ref="B13:B16" si="1">IF(OR($H24="min",$H24="max"),$H24,B24)</f>
        <v>max</v>
      </c>
      <c r="C13" s="88" t="str">
        <f t="shared" ref="C13:F16" si="2">IF(OR($H24="min",$H24="max"),$H24,C24)</f>
        <v>max</v>
      </c>
      <c r="D13" s="88" t="str">
        <f t="shared" si="2"/>
        <v>max</v>
      </c>
      <c r="E13" s="88" t="str">
        <f t="shared" si="2"/>
        <v>max</v>
      </c>
      <c r="F13" s="4" t="str">
        <f t="shared" si="2"/>
        <v>max</v>
      </c>
    </row>
    <row r="14" spans="1:6">
      <c r="A14" s="94" t="str">
        <f t="shared" si="0"/>
        <v>12 ME 06/30/2016 AND 02/28/2015</v>
      </c>
      <c r="B14" s="88">
        <f t="shared" si="1"/>
        <v>4358815.99</v>
      </c>
      <c r="C14" s="88">
        <f t="shared" si="2"/>
        <v>881352790.80999994</v>
      </c>
      <c r="D14" s="88">
        <f t="shared" si="2"/>
        <v>14935471.84</v>
      </c>
      <c r="E14" s="88">
        <f t="shared" si="2"/>
        <v>866417318.96999991</v>
      </c>
      <c r="F14" s="4">
        <f t="shared" si="2"/>
        <v>5.0308499999999999E-3</v>
      </c>
    </row>
    <row r="15" spans="1:6">
      <c r="A15" s="94" t="str">
        <f t="shared" si="0"/>
        <v>12 ME 06/30/2017 AND 02/29/2016</v>
      </c>
      <c r="B15" s="88" t="str">
        <f t="shared" si="1"/>
        <v>min</v>
      </c>
      <c r="C15" s="88" t="str">
        <f t="shared" si="2"/>
        <v>min</v>
      </c>
      <c r="D15" s="88" t="str">
        <f t="shared" si="2"/>
        <v>min</v>
      </c>
      <c r="E15" s="88" t="str">
        <f t="shared" si="2"/>
        <v>min</v>
      </c>
      <c r="F15" s="4" t="str">
        <f t="shared" si="2"/>
        <v>min</v>
      </c>
    </row>
    <row r="16" spans="1:6">
      <c r="A16" s="94" t="str">
        <f t="shared" si="0"/>
        <v>12 ME 06/30/2018 AND 02/28/2017</v>
      </c>
      <c r="B16" s="88">
        <f t="shared" si="1"/>
        <v>4801550.6099999994</v>
      </c>
      <c r="C16" s="88">
        <f t="shared" si="2"/>
        <v>937780029.20000005</v>
      </c>
      <c r="D16" s="88">
        <f t="shared" si="2"/>
        <v>6759342.3300000001</v>
      </c>
      <c r="E16" s="88">
        <f t="shared" si="2"/>
        <v>931020686.87</v>
      </c>
      <c r="F16" s="4">
        <f t="shared" si="2"/>
        <v>5.1572969999999999E-3</v>
      </c>
    </row>
    <row r="18" spans="1:8" ht="15" thickBot="1">
      <c r="A18" s="52" t="s">
        <v>18</v>
      </c>
      <c r="B18" s="61">
        <f>SUM(B12:B16)/3</f>
        <v>4918594.7699999996</v>
      </c>
      <c r="C18" s="89">
        <f t="shared" ref="C18:F18" si="3">SUM(C12:C16)/3</f>
        <v>941027406.34666669</v>
      </c>
      <c r="D18" s="89">
        <f t="shared" si="3"/>
        <v>11759766.133333333</v>
      </c>
      <c r="E18" s="89">
        <f t="shared" si="3"/>
        <v>929267640.21333325</v>
      </c>
      <c r="F18" s="3">
        <f t="shared" si="3"/>
        <v>5.2793339999999992E-3</v>
      </c>
      <c r="G18" s="50"/>
      <c r="H18" s="50"/>
    </row>
    <row r="19" spans="1:8" ht="15" thickTop="1">
      <c r="A19" s="50"/>
      <c r="B19" s="50"/>
      <c r="C19" s="50"/>
      <c r="D19" s="50"/>
      <c r="E19" s="50"/>
      <c r="F19" s="50"/>
      <c r="G19" s="50"/>
      <c r="H19" s="50"/>
    </row>
    <row r="20" spans="1:8">
      <c r="B20" s="85"/>
    </row>
    <row r="23" spans="1:8">
      <c r="A23" s="111" t="s">
        <v>151</v>
      </c>
      <c r="B23" s="62">
        <f>'NetWriteoffs-Gas'!B78</f>
        <v>5595417.71</v>
      </c>
      <c r="C23" s="199">
        <f>'SOG 12ME 2-2014'!B21</f>
        <v>1003949399.03</v>
      </c>
      <c r="D23" s="199">
        <f>'SOG 12ME 2-2014'!B32</f>
        <v>13584484.23</v>
      </c>
      <c r="E23" s="199">
        <f>C23-D23</f>
        <v>990364914.79999995</v>
      </c>
      <c r="F23" s="59">
        <f>ROUND(B23/E23,9)</f>
        <v>5.6498549999999996E-3</v>
      </c>
      <c r="G23" s="50"/>
      <c r="H23" s="51" t="str">
        <f>IF(F23=MIN($F$23:$F$27),"min",IF(F23=MAX($F$23:$F$27),"max","include"))</f>
        <v>include</v>
      </c>
    </row>
    <row r="24" spans="1:8">
      <c r="A24" s="111" t="s">
        <v>152</v>
      </c>
      <c r="B24" s="62">
        <f>'NetWriteoffs-Gas'!B63</f>
        <v>5905927.0299999993</v>
      </c>
      <c r="C24" s="199">
        <f>'SOG 12ME 2-2015'!B21</f>
        <v>898914784.31000006</v>
      </c>
      <c r="D24" s="199">
        <f>'SOG 12ME 2-2015'!B32</f>
        <v>13284798.960000001</v>
      </c>
      <c r="E24" s="199">
        <f t="shared" ref="E24:E27" si="4">C24-D24</f>
        <v>885629985.35000002</v>
      </c>
      <c r="F24" s="87">
        <f t="shared" ref="F24:F27" si="5">ROUND(B24/E24,9)</f>
        <v>6.6686169999999999E-3</v>
      </c>
      <c r="G24" s="50"/>
      <c r="H24" s="86" t="str">
        <f t="shared" ref="H24:H27" si="6">IF(F24=MIN($F$23:$F$27),"min",IF(F24=MAX($F$23:$F$27),"max","include"))</f>
        <v>max</v>
      </c>
    </row>
    <row r="25" spans="1:8">
      <c r="A25" s="111" t="s">
        <v>153</v>
      </c>
      <c r="B25" s="62">
        <f>'NetWriteoffs-Gas'!B48</f>
        <v>4358815.99</v>
      </c>
      <c r="C25" s="199">
        <f>'SOG 12ME 2-2016'!B21</f>
        <v>881352790.80999994</v>
      </c>
      <c r="D25" s="199">
        <f>'SOG 12ME 2-2016'!B32</f>
        <v>14935471.84</v>
      </c>
      <c r="E25" s="199">
        <f t="shared" si="4"/>
        <v>866417318.96999991</v>
      </c>
      <c r="F25" s="87">
        <f t="shared" si="5"/>
        <v>5.0308499999999999E-3</v>
      </c>
      <c r="G25" s="50"/>
      <c r="H25" s="86" t="str">
        <f t="shared" si="6"/>
        <v>include</v>
      </c>
    </row>
    <row r="26" spans="1:8">
      <c r="A26" s="111" t="s">
        <v>154</v>
      </c>
      <c r="B26" s="62">
        <f>'NetWriteoffs-Gas'!B32</f>
        <v>4028679.52</v>
      </c>
      <c r="C26" s="199">
        <f>'SOG 12ME 2-2017'!B21</f>
        <v>901387646.17999995</v>
      </c>
      <c r="D26" s="199">
        <f>'SOG 12ME 2-2017'!B32</f>
        <v>12624265.57</v>
      </c>
      <c r="E26" s="199">
        <f t="shared" si="4"/>
        <v>888763380.6099999</v>
      </c>
      <c r="F26" s="87">
        <f t="shared" si="5"/>
        <v>4.5329039999999999E-3</v>
      </c>
      <c r="G26" s="50"/>
      <c r="H26" s="86" t="str">
        <f t="shared" si="6"/>
        <v>min</v>
      </c>
    </row>
    <row r="27" spans="1:8">
      <c r="A27" s="111" t="s">
        <v>155</v>
      </c>
      <c r="B27" s="62">
        <f>'NetWriteoffs-Gas'!B16</f>
        <v>4801550.6099999994</v>
      </c>
      <c r="C27" s="199">
        <f>'SOG 12ME 02-2018'!B21</f>
        <v>937780029.20000005</v>
      </c>
      <c r="D27" s="199">
        <f>'SOG 12ME 02-2018'!B32</f>
        <v>6759342.3300000001</v>
      </c>
      <c r="E27" s="199">
        <f t="shared" si="4"/>
        <v>931020686.87</v>
      </c>
      <c r="F27" s="87">
        <f t="shared" si="5"/>
        <v>5.1572969999999999E-3</v>
      </c>
      <c r="G27" s="50"/>
      <c r="H27" s="86" t="str">
        <f t="shared" si="6"/>
        <v>include</v>
      </c>
    </row>
    <row r="29" spans="1:8">
      <c r="A29" s="52" t="s">
        <v>19</v>
      </c>
      <c r="B29" s="50"/>
      <c r="C29" s="50"/>
      <c r="D29" s="50"/>
      <c r="E29" s="50"/>
      <c r="F29" s="50"/>
      <c r="G29" s="50"/>
      <c r="H29" s="50"/>
    </row>
    <row r="30" spans="1:8">
      <c r="G30" s="66"/>
      <c r="H30" s="66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workbookViewId="0"/>
  </sheetViews>
  <sheetFormatPr defaultColWidth="8.88671875" defaultRowHeight="14.4"/>
  <cols>
    <col min="1" max="1" width="59.33203125" style="152" bestFit="1" customWidth="1"/>
    <col min="2" max="2" width="13.33203125" style="66" bestFit="1" customWidth="1"/>
    <col min="3" max="16384" width="8.88671875" style="66"/>
  </cols>
  <sheetData>
    <row r="1" spans="1:3">
      <c r="A1" s="151" t="s">
        <v>34</v>
      </c>
    </row>
    <row r="2" spans="1:3">
      <c r="A2" s="152" t="s">
        <v>35</v>
      </c>
    </row>
    <row r="3" spans="1:3">
      <c r="A3" s="153" t="s">
        <v>141</v>
      </c>
      <c r="B3" s="63"/>
    </row>
    <row r="4" spans="1:3">
      <c r="A4" s="64" t="s">
        <v>36</v>
      </c>
      <c r="B4" s="65" t="s">
        <v>37</v>
      </c>
    </row>
    <row r="5" spans="1:3">
      <c r="A5" s="114" t="s">
        <v>113</v>
      </c>
      <c r="B5" s="138">
        <v>0</v>
      </c>
    </row>
    <row r="6" spans="1:3">
      <c r="A6" s="107" t="s">
        <v>115</v>
      </c>
      <c r="B6" s="188">
        <v>17630570.899999999</v>
      </c>
    </row>
    <row r="7" spans="1:3">
      <c r="A7" s="114" t="s">
        <v>39</v>
      </c>
      <c r="B7" s="139">
        <f>SUM(B5:B6)</f>
        <v>17630570.899999999</v>
      </c>
    </row>
    <row r="8" spans="1:3">
      <c r="A8" s="114" t="s">
        <v>114</v>
      </c>
      <c r="B8" s="138">
        <v>0</v>
      </c>
    </row>
    <row r="9" spans="1:3">
      <c r="A9" s="107" t="s">
        <v>116</v>
      </c>
      <c r="B9" s="189">
        <v>3890260.97</v>
      </c>
    </row>
    <row r="10" spans="1:3">
      <c r="A10" s="114" t="s">
        <v>41</v>
      </c>
      <c r="B10" s="139">
        <f>SUM(B8:B9)</f>
        <v>3890260.97</v>
      </c>
    </row>
    <row r="11" spans="1:3">
      <c r="A11" s="114" t="s">
        <v>42</v>
      </c>
      <c r="B11" s="140">
        <f>B7+B10</f>
        <v>21520831.869999997</v>
      </c>
    </row>
    <row r="12" spans="1:3">
      <c r="A12" s="116" t="s">
        <v>43</v>
      </c>
      <c r="B12" s="141">
        <f>B11</f>
        <v>21520831.869999997</v>
      </c>
    </row>
    <row r="13" spans="1:3">
      <c r="A13" s="115" t="s">
        <v>147</v>
      </c>
      <c r="B13" s="142"/>
    </row>
    <row r="14" spans="1:3">
      <c r="A14" s="114" t="s">
        <v>44</v>
      </c>
      <c r="B14" s="143">
        <f>B10</f>
        <v>3890260.97</v>
      </c>
    </row>
    <row r="15" spans="1:3">
      <c r="A15" s="113" t="s">
        <v>118</v>
      </c>
      <c r="B15" s="144">
        <f>'BS Acct-Gas'!D24</f>
        <v>911289.63999999966</v>
      </c>
    </row>
    <row r="16" spans="1:3">
      <c r="A16" s="154"/>
      <c r="B16" s="145">
        <f>SUM(B14:B15)</f>
        <v>4801550.6099999994</v>
      </c>
      <c r="C16" s="66" t="s">
        <v>117</v>
      </c>
    </row>
    <row r="17" spans="1:2">
      <c r="A17" s="146"/>
      <c r="B17" s="147"/>
    </row>
    <row r="19" spans="1:2">
      <c r="A19" s="153" t="s">
        <v>142</v>
      </c>
      <c r="B19" s="63"/>
    </row>
    <row r="20" spans="1:2">
      <c r="A20" s="64" t="s">
        <v>36</v>
      </c>
      <c r="B20" s="65" t="s">
        <v>37</v>
      </c>
    </row>
    <row r="21" spans="1:2">
      <c r="A21" s="114" t="s">
        <v>113</v>
      </c>
      <c r="B21" s="190">
        <v>9214544.7100000009</v>
      </c>
    </row>
    <row r="22" spans="1:2">
      <c r="A22" s="107" t="s">
        <v>115</v>
      </c>
      <c r="B22" s="191">
        <v>7691179.8700000001</v>
      </c>
    </row>
    <row r="23" spans="1:2">
      <c r="A23" s="114" t="s">
        <v>39</v>
      </c>
      <c r="B23" s="139">
        <f>SUM(B21:B22)</f>
        <v>16905724.580000002</v>
      </c>
    </row>
    <row r="24" spans="1:2">
      <c r="A24" s="114" t="s">
        <v>114</v>
      </c>
      <c r="B24" s="193">
        <v>2219263.1</v>
      </c>
    </row>
    <row r="25" spans="1:2">
      <c r="A25" s="107" t="s">
        <v>116</v>
      </c>
      <c r="B25" s="192">
        <v>2406729.5699999998</v>
      </c>
    </row>
    <row r="26" spans="1:2">
      <c r="A26" s="114" t="s">
        <v>41</v>
      </c>
      <c r="B26" s="148">
        <f>SUM(B24:B25)</f>
        <v>4625992.67</v>
      </c>
    </row>
    <row r="27" spans="1:2">
      <c r="A27" s="114" t="s">
        <v>42</v>
      </c>
      <c r="B27" s="140">
        <f>B23+B26</f>
        <v>21531717.25</v>
      </c>
    </row>
    <row r="28" spans="1:2">
      <c r="A28" s="116" t="s">
        <v>43</v>
      </c>
      <c r="B28" s="141">
        <f>B27</f>
        <v>21531717.25</v>
      </c>
    </row>
    <row r="29" spans="1:2">
      <c r="A29" s="115" t="s">
        <v>148</v>
      </c>
      <c r="B29" s="143"/>
    </row>
    <row r="30" spans="1:2">
      <c r="A30" s="114" t="s">
        <v>44</v>
      </c>
      <c r="B30" s="143">
        <f>B26</f>
        <v>4625992.67</v>
      </c>
    </row>
    <row r="31" spans="1:2">
      <c r="A31" s="113" t="s">
        <v>118</v>
      </c>
      <c r="B31" s="144">
        <f>'BS Acct-Gas'!D43</f>
        <v>-597313.14999999991</v>
      </c>
    </row>
    <row r="32" spans="1:2">
      <c r="A32" s="154"/>
      <c r="B32" s="145">
        <f>SUM(B30:B31)</f>
        <v>4028679.52</v>
      </c>
    </row>
    <row r="34" spans="1:2">
      <c r="A34" s="146"/>
      <c r="B34" s="147"/>
    </row>
    <row r="35" spans="1:2">
      <c r="A35" s="153" t="s">
        <v>143</v>
      </c>
      <c r="B35" s="63"/>
    </row>
    <row r="36" spans="1:2">
      <c r="A36" s="64" t="s">
        <v>36</v>
      </c>
      <c r="B36" s="65" t="s">
        <v>37</v>
      </c>
    </row>
    <row r="37" spans="1:2">
      <c r="A37" s="114" t="s">
        <v>38</v>
      </c>
      <c r="B37" s="138">
        <v>0</v>
      </c>
    </row>
    <row r="38" spans="1:2">
      <c r="A38" s="114" t="s">
        <v>113</v>
      </c>
      <c r="B38" s="194">
        <v>14523131.640000001</v>
      </c>
    </row>
    <row r="39" spans="1:2">
      <c r="A39" s="114" t="s">
        <v>39</v>
      </c>
      <c r="B39" s="139">
        <f>SUM(B37:B38)</f>
        <v>14523131.640000001</v>
      </c>
    </row>
    <row r="40" spans="1:2">
      <c r="A40" s="114" t="s">
        <v>40</v>
      </c>
      <c r="B40" s="140">
        <v>0</v>
      </c>
    </row>
    <row r="41" spans="1:2">
      <c r="A41" s="114" t="s">
        <v>114</v>
      </c>
      <c r="B41" s="195">
        <v>3997770.07</v>
      </c>
    </row>
    <row r="42" spans="1:2">
      <c r="A42" s="114" t="s">
        <v>41</v>
      </c>
      <c r="B42" s="148">
        <f>SUM(B40:B41)</f>
        <v>3997770.07</v>
      </c>
    </row>
    <row r="43" spans="1:2">
      <c r="A43" s="114" t="s">
        <v>42</v>
      </c>
      <c r="B43" s="140">
        <f>B39+B42</f>
        <v>18520901.710000001</v>
      </c>
    </row>
    <row r="44" spans="1:2">
      <c r="A44" s="116" t="s">
        <v>43</v>
      </c>
      <c r="B44" s="141">
        <f>B43</f>
        <v>18520901.710000001</v>
      </c>
    </row>
    <row r="45" spans="1:2">
      <c r="A45" s="115" t="s">
        <v>146</v>
      </c>
      <c r="B45" s="143"/>
    </row>
    <row r="46" spans="1:2">
      <c r="A46" s="114" t="s">
        <v>44</v>
      </c>
      <c r="B46" s="143">
        <f>B42</f>
        <v>3997770.07</v>
      </c>
    </row>
    <row r="47" spans="1:2">
      <c r="A47" s="113" t="s">
        <v>118</v>
      </c>
      <c r="B47" s="144">
        <f>'BS Acct-Gas'!D63</f>
        <v>361045.92000000004</v>
      </c>
    </row>
    <row r="48" spans="1:2">
      <c r="A48" s="154"/>
      <c r="B48" s="145">
        <f>SUM(B46:B47)</f>
        <v>4358815.99</v>
      </c>
    </row>
    <row r="49" spans="1:2">
      <c r="A49" s="146"/>
      <c r="B49" s="147"/>
    </row>
    <row r="50" spans="1:2">
      <c r="A50" s="153" t="s">
        <v>144</v>
      </c>
      <c r="B50" s="63"/>
    </row>
    <row r="51" spans="1:2">
      <c r="A51" s="64" t="s">
        <v>36</v>
      </c>
      <c r="B51" s="65" t="s">
        <v>37</v>
      </c>
    </row>
    <row r="52" spans="1:2">
      <c r="A52" s="114" t="s">
        <v>38</v>
      </c>
      <c r="B52" s="138">
        <v>0</v>
      </c>
    </row>
    <row r="53" spans="1:2">
      <c r="A53" s="114" t="s">
        <v>113</v>
      </c>
      <c r="B53" s="196">
        <v>17023568.5</v>
      </c>
    </row>
    <row r="54" spans="1:2">
      <c r="A54" s="114" t="s">
        <v>39</v>
      </c>
      <c r="B54" s="139">
        <f>SUM(B52:B53)</f>
        <v>17023568.5</v>
      </c>
    </row>
    <row r="55" spans="1:2">
      <c r="A55" s="114" t="s">
        <v>40</v>
      </c>
      <c r="B55" s="140">
        <v>0</v>
      </c>
    </row>
    <row r="56" spans="1:2">
      <c r="A56" s="114" t="s">
        <v>114</v>
      </c>
      <c r="B56" s="197">
        <v>5535973.9699999997</v>
      </c>
    </row>
    <row r="57" spans="1:2">
      <c r="A57" s="114" t="s">
        <v>41</v>
      </c>
      <c r="B57" s="148">
        <f>SUM(B55:B56)</f>
        <v>5535973.9699999997</v>
      </c>
    </row>
    <row r="58" spans="1:2">
      <c r="A58" s="114" t="s">
        <v>42</v>
      </c>
      <c r="B58" s="140">
        <f>B54+B57</f>
        <v>22559542.469999999</v>
      </c>
    </row>
    <row r="59" spans="1:2">
      <c r="A59" s="116" t="s">
        <v>43</v>
      </c>
      <c r="B59" s="141">
        <f>B58</f>
        <v>22559542.469999999</v>
      </c>
    </row>
    <row r="60" spans="1:2">
      <c r="A60" s="115" t="s">
        <v>149</v>
      </c>
      <c r="B60" s="143"/>
    </row>
    <row r="61" spans="1:2">
      <c r="A61" s="114" t="s">
        <v>44</v>
      </c>
      <c r="B61" s="143">
        <f>B57</f>
        <v>5535973.9699999997</v>
      </c>
    </row>
    <row r="62" spans="1:2">
      <c r="A62" s="113" t="s">
        <v>118</v>
      </c>
      <c r="B62" s="144">
        <f>'BS Acct-Gas'!D82</f>
        <v>369953.06000000006</v>
      </c>
    </row>
    <row r="63" spans="1:2">
      <c r="A63" s="154"/>
      <c r="B63" s="145">
        <f>SUM(B61:B62)</f>
        <v>5905927.0299999993</v>
      </c>
    </row>
    <row r="64" spans="1:2">
      <c r="A64" s="146"/>
      <c r="B64" s="147"/>
    </row>
    <row r="65" spans="1:5">
      <c r="A65" s="153" t="s">
        <v>145</v>
      </c>
      <c r="B65" s="63"/>
    </row>
    <row r="66" spans="1:5">
      <c r="A66" s="64" t="s">
        <v>36</v>
      </c>
      <c r="B66" s="65" t="s">
        <v>37</v>
      </c>
    </row>
    <row r="67" spans="1:5">
      <c r="A67" s="114" t="s">
        <v>38</v>
      </c>
      <c r="B67" s="198">
        <v>3750</v>
      </c>
    </row>
    <row r="68" spans="1:5">
      <c r="A68" s="114" t="s">
        <v>113</v>
      </c>
      <c r="B68" s="198">
        <v>19682161.760000002</v>
      </c>
    </row>
    <row r="69" spans="1:5">
      <c r="A69" s="114" t="s">
        <v>39</v>
      </c>
      <c r="B69" s="139">
        <f>SUM(B67:B68)</f>
        <v>19685911.760000002</v>
      </c>
    </row>
    <row r="70" spans="1:5">
      <c r="A70" s="114" t="s">
        <v>40</v>
      </c>
      <c r="B70" s="201">
        <v>3750</v>
      </c>
    </row>
    <row r="71" spans="1:5">
      <c r="A71" s="114" t="s">
        <v>114</v>
      </c>
      <c r="B71" s="200">
        <v>6607381.8700000001</v>
      </c>
    </row>
    <row r="72" spans="1:5">
      <c r="A72" s="114" t="s">
        <v>41</v>
      </c>
      <c r="B72" s="148">
        <f>SUM(B70:B71)</f>
        <v>6611131.8700000001</v>
      </c>
    </row>
    <row r="73" spans="1:5">
      <c r="A73" s="114" t="s">
        <v>42</v>
      </c>
      <c r="B73" s="140">
        <f>B69+B72</f>
        <v>26297043.630000003</v>
      </c>
      <c r="E73" s="149"/>
    </row>
    <row r="74" spans="1:5">
      <c r="A74" s="116" t="s">
        <v>43</v>
      </c>
      <c r="B74" s="141">
        <f>B73</f>
        <v>26297043.630000003</v>
      </c>
    </row>
    <row r="75" spans="1:5">
      <c r="A75" s="115" t="s">
        <v>150</v>
      </c>
      <c r="B75" s="143"/>
    </row>
    <row r="76" spans="1:5">
      <c r="A76" s="114" t="s">
        <v>44</v>
      </c>
      <c r="B76" s="143">
        <f>B72</f>
        <v>6611131.8700000001</v>
      </c>
    </row>
    <row r="77" spans="1:5">
      <c r="A77" s="113" t="s">
        <v>45</v>
      </c>
      <c r="B77" s="144">
        <f>'BS Acct-Gas'!D100</f>
        <v>-1015714.1600000001</v>
      </c>
    </row>
    <row r="78" spans="1:5">
      <c r="A78" s="154"/>
      <c r="B78" s="145">
        <f>SUM(B76:B77)</f>
        <v>5595417.71</v>
      </c>
    </row>
    <row r="79" spans="1:5">
      <c r="A79" s="146"/>
      <c r="B79" s="147"/>
    </row>
    <row r="80" spans="1:5">
      <c r="A80" s="152" t="s">
        <v>46</v>
      </c>
      <c r="B80" s="150"/>
    </row>
    <row r="81" spans="1:2">
      <c r="B81" s="150"/>
    </row>
    <row r="82" spans="1:2">
      <c r="A82" s="152" t="s">
        <v>120</v>
      </c>
      <c r="B82" s="149"/>
    </row>
    <row r="83" spans="1:2">
      <c r="A83" s="152" t="s">
        <v>121</v>
      </c>
      <c r="B83" s="150"/>
    </row>
    <row r="84" spans="1:2">
      <c r="A84" s="152" t="s">
        <v>122</v>
      </c>
      <c r="B84" s="150"/>
    </row>
    <row r="85" spans="1:2">
      <c r="A85" s="152" t="s">
        <v>123</v>
      </c>
      <c r="B85" s="150"/>
    </row>
    <row r="86" spans="1:2">
      <c r="A86" s="152" t="s">
        <v>124</v>
      </c>
      <c r="B86" s="150"/>
    </row>
    <row r="87" spans="1:2">
      <c r="A87" s="152" t="s">
        <v>125</v>
      </c>
      <c r="B87" s="150"/>
    </row>
    <row r="88" spans="1:2">
      <c r="A88" s="152" t="s">
        <v>126</v>
      </c>
      <c r="B88" s="150"/>
    </row>
    <row r="89" spans="1:2">
      <c r="A89" s="152" t="s">
        <v>127</v>
      </c>
      <c r="B89" s="150"/>
    </row>
    <row r="90" spans="1:2">
      <c r="A90" s="152" t="s">
        <v>128</v>
      </c>
      <c r="B90" s="150"/>
    </row>
    <row r="91" spans="1:2">
      <c r="A91" s="152" t="s">
        <v>129</v>
      </c>
      <c r="B91" s="150"/>
    </row>
    <row r="92" spans="1:2">
      <c r="A92" s="152" t="s">
        <v>130</v>
      </c>
      <c r="B92" s="150"/>
    </row>
    <row r="93" spans="1:2">
      <c r="A93" s="152" t="s">
        <v>131</v>
      </c>
      <c r="B93" s="150"/>
    </row>
    <row r="94" spans="1:2">
      <c r="A94" s="152" t="s">
        <v>132</v>
      </c>
      <c r="B94" s="150"/>
    </row>
    <row r="95" spans="1:2">
      <c r="A95" s="152" t="s">
        <v>133</v>
      </c>
      <c r="B95" s="150"/>
    </row>
    <row r="96" spans="1:2">
      <c r="B96" s="150"/>
    </row>
    <row r="97" spans="2:2">
      <c r="B97" s="150"/>
    </row>
    <row r="98" spans="2:2">
      <c r="B98" s="150"/>
    </row>
    <row r="99" spans="2:2">
      <c r="B99" s="150"/>
    </row>
    <row r="100" spans="2:2">
      <c r="B100" s="150"/>
    </row>
    <row r="101" spans="2:2">
      <c r="B101" s="150"/>
    </row>
    <row r="102" spans="2:2">
      <c r="B102" s="150"/>
    </row>
    <row r="103" spans="2:2">
      <c r="B103" s="150"/>
    </row>
    <row r="104" spans="2:2">
      <c r="B104" s="150"/>
    </row>
    <row r="105" spans="2:2">
      <c r="B105" s="150"/>
    </row>
    <row r="106" spans="2:2">
      <c r="B106" s="150"/>
    </row>
    <row r="107" spans="2:2">
      <c r="B107" s="150"/>
    </row>
    <row r="108" spans="2:2">
      <c r="B108" s="150"/>
    </row>
    <row r="109" spans="2:2">
      <c r="B109" s="150"/>
    </row>
    <row r="110" spans="2:2">
      <c r="B110" s="150"/>
    </row>
    <row r="111" spans="2:2">
      <c r="B111" s="150"/>
    </row>
    <row r="112" spans="2:2">
      <c r="B112" s="150"/>
    </row>
    <row r="113" spans="2:2">
      <c r="B113" s="150"/>
    </row>
    <row r="114" spans="2:2">
      <c r="B114" s="150"/>
    </row>
    <row r="115" spans="2:2">
      <c r="B115" s="150"/>
    </row>
    <row r="116" spans="2:2">
      <c r="B116" s="150"/>
    </row>
    <row r="117" spans="2:2">
      <c r="B117" s="150"/>
    </row>
    <row r="118" spans="2:2">
      <c r="B118" s="150"/>
    </row>
    <row r="119" spans="2:2">
      <c r="B119" s="150"/>
    </row>
    <row r="120" spans="2:2">
      <c r="B120" s="150"/>
    </row>
    <row r="121" spans="2:2">
      <c r="B121" s="150"/>
    </row>
    <row r="122" spans="2:2">
      <c r="B122" s="150"/>
    </row>
    <row r="123" spans="2:2">
      <c r="B123" s="150"/>
    </row>
    <row r="124" spans="2:2">
      <c r="B124" s="150"/>
    </row>
    <row r="125" spans="2:2">
      <c r="B125" s="150"/>
    </row>
    <row r="126" spans="2:2">
      <c r="B126" s="150"/>
    </row>
    <row r="127" spans="2:2">
      <c r="B127" s="150"/>
    </row>
    <row r="128" spans="2:2">
      <c r="B128" s="150"/>
    </row>
    <row r="129" spans="2:2">
      <c r="B129" s="150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opLeftCell="A84" workbookViewId="0">
      <selection activeCell="E95" sqref="E95"/>
    </sheetView>
  </sheetViews>
  <sheetFormatPr defaultColWidth="8.88671875" defaultRowHeight="14.4"/>
  <cols>
    <col min="1" max="1" width="14" style="66" customWidth="1"/>
    <col min="2" max="5" width="14.88671875" style="66" customWidth="1"/>
    <col min="6" max="6" width="8.88671875" style="66"/>
    <col min="7" max="9" width="13.6640625" style="66" bestFit="1" customWidth="1"/>
    <col min="10" max="10" width="10.109375" style="66" bestFit="1" customWidth="1"/>
    <col min="11" max="12" width="13.6640625" style="66" bestFit="1" customWidth="1"/>
    <col min="13" max="16384" width="8.88671875" style="66"/>
  </cols>
  <sheetData>
    <row r="1" spans="1:5">
      <c r="A1" s="66" t="s">
        <v>47</v>
      </c>
    </row>
    <row r="2" spans="1:5">
      <c r="A2" s="66" t="s">
        <v>48</v>
      </c>
    </row>
    <row r="4" spans="1:5">
      <c r="A4" s="203" t="s">
        <v>49</v>
      </c>
    </row>
    <row r="5" spans="1:5">
      <c r="A5" s="203" t="s">
        <v>50</v>
      </c>
    </row>
    <row r="6" spans="1:5">
      <c r="A6" s="203" t="s">
        <v>51</v>
      </c>
    </row>
    <row r="7" spans="1:5">
      <c r="A7" s="67"/>
      <c r="B7" s="68"/>
      <c r="C7" s="68"/>
      <c r="D7" s="68"/>
      <c r="E7" s="69" t="s">
        <v>52</v>
      </c>
    </row>
    <row r="8" spans="1:5">
      <c r="A8" s="69" t="s">
        <v>53</v>
      </c>
      <c r="B8" s="69" t="s">
        <v>54</v>
      </c>
      <c r="C8" s="69" t="s">
        <v>55</v>
      </c>
      <c r="D8" s="69" t="s">
        <v>56</v>
      </c>
      <c r="E8" s="69" t="s">
        <v>57</v>
      </c>
    </row>
    <row r="9" spans="1:5">
      <c r="A9" s="70" t="s">
        <v>58</v>
      </c>
      <c r="B9" s="71" t="s">
        <v>59</v>
      </c>
      <c r="C9" s="71" t="s">
        <v>60</v>
      </c>
      <c r="D9" s="71" t="s">
        <v>61</v>
      </c>
      <c r="E9" s="71" t="s">
        <v>62</v>
      </c>
    </row>
    <row r="10" spans="1:5">
      <c r="A10" s="74" t="s">
        <v>63</v>
      </c>
      <c r="B10" s="204"/>
      <c r="C10" s="204"/>
      <c r="D10" s="204"/>
      <c r="E10" s="204">
        <v>-2103643.04</v>
      </c>
    </row>
    <row r="11" spans="1:5">
      <c r="A11" s="205">
        <f t="shared" ref="A11:A18" si="0">A12-31</f>
        <v>42947</v>
      </c>
      <c r="B11" s="204">
        <v>880985.69</v>
      </c>
      <c r="C11" s="204">
        <v>136966.17000000001</v>
      </c>
      <c r="D11" s="204">
        <v>744019.52</v>
      </c>
      <c r="E11" s="204">
        <v>-1359623.52</v>
      </c>
    </row>
    <row r="12" spans="1:5">
      <c r="A12" s="205">
        <f>A13-30</f>
        <v>42978</v>
      </c>
      <c r="B12" s="204">
        <v>818630.79</v>
      </c>
      <c r="C12" s="204">
        <v>541070.43999999994</v>
      </c>
      <c r="D12" s="204">
        <v>277560.34999999998</v>
      </c>
      <c r="E12" s="204">
        <v>-1082063.17</v>
      </c>
    </row>
    <row r="13" spans="1:5">
      <c r="A13" s="205">
        <f t="shared" si="0"/>
        <v>43008</v>
      </c>
      <c r="B13" s="204">
        <v>670658.93999999994</v>
      </c>
      <c r="C13" s="204">
        <v>434309.08</v>
      </c>
      <c r="D13" s="204">
        <v>236349.86</v>
      </c>
      <c r="E13" s="204">
        <v>-845713.31</v>
      </c>
    </row>
    <row r="14" spans="1:5">
      <c r="A14" s="205">
        <f>A15-30</f>
        <v>43039</v>
      </c>
      <c r="B14" s="204">
        <v>620162.51</v>
      </c>
      <c r="C14" s="204">
        <v>418299.33</v>
      </c>
      <c r="D14" s="204">
        <v>201863.18</v>
      </c>
      <c r="E14" s="204">
        <v>-643850.13</v>
      </c>
    </row>
    <row r="15" spans="1:5">
      <c r="A15" s="205">
        <f>A16-31</f>
        <v>43069</v>
      </c>
      <c r="B15" s="204">
        <v>563065.34</v>
      </c>
      <c r="C15" s="204">
        <v>498869.2</v>
      </c>
      <c r="D15" s="204">
        <v>64196.14</v>
      </c>
      <c r="E15" s="204">
        <v>-579653.99</v>
      </c>
    </row>
    <row r="16" spans="1:5">
      <c r="A16" s="205">
        <f t="shared" si="0"/>
        <v>43100</v>
      </c>
      <c r="B16" s="204">
        <v>526604.43999999994</v>
      </c>
      <c r="C16" s="204">
        <v>986680.73</v>
      </c>
      <c r="D16" s="204">
        <v>-460076.29</v>
      </c>
      <c r="E16" s="204">
        <v>-1039730.28</v>
      </c>
    </row>
    <row r="17" spans="1:7">
      <c r="A17" s="205">
        <f>A18-28</f>
        <v>43131</v>
      </c>
      <c r="B17" s="204">
        <v>1137197.29</v>
      </c>
      <c r="C17" s="204">
        <v>1243110.99</v>
      </c>
      <c r="D17" s="204">
        <v>-105913.7</v>
      </c>
      <c r="E17" s="204">
        <v>-1145643.98</v>
      </c>
    </row>
    <row r="18" spans="1:7">
      <c r="A18" s="205">
        <f t="shared" si="0"/>
        <v>43159</v>
      </c>
      <c r="B18" s="204">
        <v>716073.58</v>
      </c>
      <c r="C18" s="204">
        <v>751877.51</v>
      </c>
      <c r="D18" s="204">
        <v>-35803.93</v>
      </c>
      <c r="E18" s="204">
        <v>-1181447.9099999999</v>
      </c>
    </row>
    <row r="19" spans="1:7">
      <c r="A19" s="205">
        <f>A20-30</f>
        <v>43190</v>
      </c>
      <c r="B19" s="204">
        <v>410711.22</v>
      </c>
      <c r="C19" s="204">
        <v>462480.4</v>
      </c>
      <c r="D19" s="204">
        <v>-51769.18</v>
      </c>
      <c r="E19" s="204">
        <v>-1233217.0900000001</v>
      </c>
    </row>
    <row r="20" spans="1:7">
      <c r="A20" s="205">
        <f>A21-31</f>
        <v>43220</v>
      </c>
      <c r="B20" s="204">
        <v>379937.64</v>
      </c>
      <c r="C20" s="204">
        <v>411557.66</v>
      </c>
      <c r="D20" s="204">
        <v>-31620.02</v>
      </c>
      <c r="E20" s="204">
        <v>-1264837.1100000001</v>
      </c>
      <c r="G20" s="206"/>
    </row>
    <row r="21" spans="1:7">
      <c r="A21" s="205">
        <f>A22-30</f>
        <v>43251</v>
      </c>
      <c r="B21" s="204">
        <v>380090.57</v>
      </c>
      <c r="C21" s="204">
        <v>345638.05</v>
      </c>
      <c r="D21" s="204">
        <v>34452.519999999997</v>
      </c>
      <c r="E21" s="204">
        <v>-1230384.5900000001</v>
      </c>
    </row>
    <row r="22" spans="1:7">
      <c r="A22" s="205">
        <v>43281</v>
      </c>
      <c r="B22" s="204">
        <v>432055.63</v>
      </c>
      <c r="C22" s="204">
        <v>394024.44</v>
      </c>
      <c r="D22" s="204">
        <v>38031.19</v>
      </c>
      <c r="E22" s="204">
        <v>-1192353.3999999999</v>
      </c>
    </row>
    <row r="23" spans="1:7">
      <c r="A23" s="82"/>
      <c r="B23" s="83"/>
      <c r="C23" s="83"/>
      <c r="D23" s="83"/>
      <c r="E23" s="83"/>
    </row>
    <row r="24" spans="1:7">
      <c r="A24" s="82"/>
      <c r="B24" s="75"/>
      <c r="C24" s="76" t="s">
        <v>64</v>
      </c>
      <c r="D24" s="77">
        <f>SUM(D11:D23)</f>
        <v>911289.63999999966</v>
      </c>
      <c r="E24" s="83"/>
    </row>
    <row r="25" spans="1:7">
      <c r="A25" s="82"/>
      <c r="B25" s="83"/>
      <c r="C25" s="83"/>
      <c r="D25" s="83"/>
      <c r="E25" s="83"/>
    </row>
    <row r="26" spans="1:7">
      <c r="A26" s="82"/>
      <c r="B26" s="78" t="s">
        <v>65</v>
      </c>
      <c r="C26" s="79"/>
      <c r="D26" s="80"/>
      <c r="E26" s="77">
        <f>E22-E10</f>
        <v>911289.64000000013</v>
      </c>
    </row>
    <row r="27" spans="1:7">
      <c r="A27" s="82"/>
      <c r="B27" s="83"/>
      <c r="C27" s="83"/>
      <c r="D27" s="83"/>
      <c r="E27" s="120"/>
    </row>
    <row r="28" spans="1:7">
      <c r="A28" s="82"/>
      <c r="B28" s="83"/>
      <c r="C28" s="83"/>
      <c r="D28" s="83"/>
      <c r="E28" s="83"/>
    </row>
    <row r="29" spans="1:7">
      <c r="A29" s="74" t="s">
        <v>63</v>
      </c>
      <c r="B29" s="204"/>
      <c r="C29" s="204"/>
      <c r="D29" s="204"/>
      <c r="E29" s="204">
        <v>-1506329.89</v>
      </c>
    </row>
    <row r="30" spans="1:7">
      <c r="A30" s="207">
        <v>42582</v>
      </c>
      <c r="B30" s="204">
        <v>585666.36</v>
      </c>
      <c r="C30" s="204">
        <v>480162.61</v>
      </c>
      <c r="D30" s="204">
        <v>105503.75</v>
      </c>
      <c r="E30" s="204">
        <v>-1400826.14</v>
      </c>
    </row>
    <row r="31" spans="1:7">
      <c r="A31" s="207">
        <v>42613</v>
      </c>
      <c r="B31" s="204">
        <v>443614.79</v>
      </c>
      <c r="C31" s="204">
        <v>635794.48</v>
      </c>
      <c r="D31" s="204">
        <v>-192179.69</v>
      </c>
      <c r="E31" s="204">
        <v>-1593005.83</v>
      </c>
    </row>
    <row r="32" spans="1:7">
      <c r="A32" s="207">
        <v>42643</v>
      </c>
      <c r="B32" s="204">
        <v>678320.72</v>
      </c>
      <c r="C32" s="204">
        <v>625683.75</v>
      </c>
      <c r="D32" s="204">
        <v>52636.97</v>
      </c>
      <c r="E32" s="204">
        <v>-1540368.86</v>
      </c>
    </row>
    <row r="33" spans="1:5">
      <c r="A33" s="207">
        <v>42674</v>
      </c>
      <c r="B33" s="204">
        <v>410153.5</v>
      </c>
      <c r="C33" s="204">
        <v>290894.55</v>
      </c>
      <c r="D33" s="204">
        <v>119258.95</v>
      </c>
      <c r="E33" s="204">
        <v>-1421109.91</v>
      </c>
    </row>
    <row r="34" spans="1:5">
      <c r="A34" s="207">
        <v>42704</v>
      </c>
      <c r="B34" s="204">
        <v>494260.95</v>
      </c>
      <c r="C34" s="204">
        <v>427286.36</v>
      </c>
      <c r="D34" s="204">
        <v>66974.59</v>
      </c>
      <c r="E34" s="204">
        <v>-1354135.32</v>
      </c>
    </row>
    <row r="35" spans="1:5">
      <c r="A35" s="207">
        <v>42735</v>
      </c>
      <c r="B35" s="204">
        <v>543080.81999999995</v>
      </c>
      <c r="C35" s="204">
        <v>818597.44</v>
      </c>
      <c r="D35" s="204">
        <v>-275516.62</v>
      </c>
      <c r="E35" s="204">
        <v>-1629651.94</v>
      </c>
    </row>
    <row r="36" spans="1:5">
      <c r="A36" s="207">
        <v>42766</v>
      </c>
      <c r="B36" s="204">
        <v>730006.85</v>
      </c>
      <c r="C36" s="204">
        <v>790058.41</v>
      </c>
      <c r="D36" s="204">
        <v>-60051.56</v>
      </c>
      <c r="E36" s="204">
        <v>-1689703.5</v>
      </c>
    </row>
    <row r="37" spans="1:5">
      <c r="A37" s="207" t="s">
        <v>135</v>
      </c>
      <c r="B37" s="204">
        <v>608686.03</v>
      </c>
      <c r="C37" s="204">
        <v>1129301.5900000001</v>
      </c>
      <c r="D37" s="204">
        <v>-520615.56</v>
      </c>
      <c r="E37" s="204">
        <v>-2210319.06</v>
      </c>
    </row>
    <row r="38" spans="1:5">
      <c r="A38" s="207">
        <v>42825</v>
      </c>
      <c r="B38" s="204">
        <v>740269.19</v>
      </c>
      <c r="C38" s="204">
        <v>907912.68</v>
      </c>
      <c r="D38" s="204">
        <v>-167643.49</v>
      </c>
      <c r="E38" s="204">
        <v>-2377962.5499999998</v>
      </c>
    </row>
    <row r="39" spans="1:5">
      <c r="A39" s="207">
        <v>42855</v>
      </c>
      <c r="B39" s="204">
        <v>559630.43000000005</v>
      </c>
      <c r="C39" s="204">
        <v>533073.31000000006</v>
      </c>
      <c r="D39" s="204">
        <v>26557.119999999999</v>
      </c>
      <c r="E39" s="204">
        <v>-2351405.4300000002</v>
      </c>
    </row>
    <row r="40" spans="1:5">
      <c r="A40" s="207">
        <v>42886</v>
      </c>
      <c r="B40" s="204">
        <v>498443.68</v>
      </c>
      <c r="C40" s="204">
        <v>526195.55000000005</v>
      </c>
      <c r="D40" s="204">
        <v>-27751.87</v>
      </c>
      <c r="E40" s="204">
        <v>-2379157.2999999998</v>
      </c>
    </row>
    <row r="41" spans="1:5">
      <c r="A41" s="207">
        <v>42916</v>
      </c>
      <c r="B41" s="204">
        <v>640017.76</v>
      </c>
      <c r="C41" s="204">
        <v>364503.5</v>
      </c>
      <c r="D41" s="204">
        <v>275514.26</v>
      </c>
      <c r="E41" s="204">
        <v>-2103643.04</v>
      </c>
    </row>
    <row r="42" spans="1:5">
      <c r="A42" s="82"/>
      <c r="B42" s="83"/>
      <c r="C42" s="83"/>
      <c r="D42" s="83"/>
      <c r="E42" s="83"/>
    </row>
    <row r="43" spans="1:5">
      <c r="A43" s="82"/>
      <c r="B43" s="75"/>
      <c r="C43" s="76" t="s">
        <v>64</v>
      </c>
      <c r="D43" s="77">
        <f>SUM(D30:D42)</f>
        <v>-597313.14999999991</v>
      </c>
      <c r="E43" s="83"/>
    </row>
    <row r="44" spans="1:5">
      <c r="A44" s="82"/>
      <c r="B44" s="83"/>
      <c r="C44" s="83"/>
      <c r="D44" s="83"/>
      <c r="E44" s="83"/>
    </row>
    <row r="45" spans="1:5">
      <c r="A45" s="82"/>
      <c r="B45" s="78" t="s">
        <v>65</v>
      </c>
      <c r="C45" s="79"/>
      <c r="D45" s="80"/>
      <c r="E45" s="77">
        <f>E41-E29</f>
        <v>-597313.15000000014</v>
      </c>
    </row>
    <row r="46" spans="1:5">
      <c r="A46" s="69"/>
      <c r="B46" s="69"/>
      <c r="C46" s="69"/>
      <c r="D46" s="69"/>
      <c r="E46" s="69"/>
    </row>
    <row r="47" spans="1:5">
      <c r="A47" s="69"/>
      <c r="B47" s="69"/>
      <c r="C47" s="69"/>
      <c r="D47" s="69"/>
      <c r="E47" s="69"/>
    </row>
    <row r="48" spans="1:5">
      <c r="A48" s="70" t="s">
        <v>58</v>
      </c>
      <c r="B48" s="71" t="s">
        <v>59</v>
      </c>
      <c r="C48" s="71" t="s">
        <v>60</v>
      </c>
      <c r="D48" s="71" t="s">
        <v>61</v>
      </c>
      <c r="E48" s="71" t="s">
        <v>62</v>
      </c>
    </row>
    <row r="49" spans="1:5">
      <c r="A49" s="74" t="s">
        <v>63</v>
      </c>
      <c r="B49" s="204"/>
      <c r="C49" s="204"/>
      <c r="D49" s="204"/>
      <c r="E49" s="204">
        <v>-1867375.81</v>
      </c>
    </row>
    <row r="50" spans="1:5">
      <c r="A50" s="207">
        <v>42216</v>
      </c>
      <c r="B50" s="204">
        <v>601156.36</v>
      </c>
      <c r="C50" s="204">
        <v>476045.48</v>
      </c>
      <c r="D50" s="204">
        <v>125110.88</v>
      </c>
      <c r="E50" s="204">
        <v>-1742264.93</v>
      </c>
    </row>
    <row r="51" spans="1:5">
      <c r="A51" s="207">
        <v>42247</v>
      </c>
      <c r="B51" s="204">
        <v>216438.58</v>
      </c>
      <c r="C51" s="204">
        <v>300450.15000000002</v>
      </c>
      <c r="D51" s="204">
        <v>-84011.57</v>
      </c>
      <c r="E51" s="204">
        <v>-1826276.5</v>
      </c>
    </row>
    <row r="52" spans="1:5">
      <c r="A52" s="207">
        <v>42277</v>
      </c>
      <c r="B52" s="204">
        <v>141361.28</v>
      </c>
      <c r="C52" s="204">
        <v>501199.75</v>
      </c>
      <c r="D52" s="204">
        <v>-359838.47</v>
      </c>
      <c r="E52" s="204">
        <v>-2186114.9700000002</v>
      </c>
    </row>
    <row r="53" spans="1:5">
      <c r="A53" s="207">
        <v>42308</v>
      </c>
      <c r="B53" s="204">
        <v>773851.44</v>
      </c>
      <c r="C53" s="204">
        <v>462884.78</v>
      </c>
      <c r="D53" s="204">
        <v>310966.65999999997</v>
      </c>
      <c r="E53" s="204">
        <v>-1875148.31</v>
      </c>
    </row>
    <row r="54" spans="1:5">
      <c r="A54" s="207">
        <v>42338</v>
      </c>
      <c r="B54" s="204">
        <v>202827.54</v>
      </c>
      <c r="C54" s="204">
        <v>262241.28999999998</v>
      </c>
      <c r="D54" s="204">
        <v>-59413.75</v>
      </c>
      <c r="E54" s="204">
        <v>-1934562.06</v>
      </c>
    </row>
    <row r="55" spans="1:5">
      <c r="A55" s="207">
        <v>42369</v>
      </c>
      <c r="B55" s="204">
        <v>786631.25</v>
      </c>
      <c r="C55" s="204">
        <v>460406.11</v>
      </c>
      <c r="D55" s="204">
        <v>326225.14</v>
      </c>
      <c r="E55" s="204">
        <v>-1608336.92</v>
      </c>
    </row>
    <row r="56" spans="1:5">
      <c r="A56" s="207">
        <v>42400</v>
      </c>
      <c r="B56" s="204">
        <v>787325.6</v>
      </c>
      <c r="C56" s="204">
        <v>1003174.92</v>
      </c>
      <c r="D56" s="204">
        <v>-215849.32</v>
      </c>
      <c r="E56" s="204">
        <v>-1824186.24</v>
      </c>
    </row>
    <row r="57" spans="1:5">
      <c r="A57" s="207">
        <v>42428</v>
      </c>
      <c r="B57" s="204">
        <v>882901.6</v>
      </c>
      <c r="C57" s="204">
        <v>662282.9</v>
      </c>
      <c r="D57" s="204">
        <v>220618.7</v>
      </c>
      <c r="E57" s="204">
        <v>-1603567.54</v>
      </c>
    </row>
    <row r="58" spans="1:5">
      <c r="A58" s="207">
        <v>42460</v>
      </c>
      <c r="B58" s="204">
        <v>738583.35</v>
      </c>
      <c r="C58" s="204">
        <v>385052.97</v>
      </c>
      <c r="D58" s="204">
        <v>353530.38</v>
      </c>
      <c r="E58" s="204">
        <v>-1250037.1599999999</v>
      </c>
    </row>
    <row r="59" spans="1:5">
      <c r="A59" s="207">
        <v>42490</v>
      </c>
      <c r="B59" s="204">
        <v>315339.48</v>
      </c>
      <c r="C59" s="204">
        <v>444178.1</v>
      </c>
      <c r="D59" s="204">
        <v>-128838.62</v>
      </c>
      <c r="E59" s="204">
        <v>-1378875.78</v>
      </c>
    </row>
    <row r="60" spans="1:5">
      <c r="A60" s="207">
        <v>42521</v>
      </c>
      <c r="B60" s="204">
        <v>285826.65000000002</v>
      </c>
      <c r="C60" s="204">
        <v>491621.95</v>
      </c>
      <c r="D60" s="204">
        <v>-205795.3</v>
      </c>
      <c r="E60" s="204">
        <v>-1584671.08</v>
      </c>
    </row>
    <row r="61" spans="1:5">
      <c r="A61" s="207">
        <v>42551</v>
      </c>
      <c r="B61" s="204">
        <v>659568.13</v>
      </c>
      <c r="C61" s="204">
        <v>581226.93999999994</v>
      </c>
      <c r="D61" s="204">
        <v>78341.19</v>
      </c>
      <c r="E61" s="204">
        <v>-1506329.89</v>
      </c>
    </row>
    <row r="62" spans="1:5">
      <c r="A62" s="82"/>
      <c r="B62" s="83"/>
      <c r="C62" s="83"/>
      <c r="D62" s="83"/>
      <c r="E62" s="83"/>
    </row>
    <row r="63" spans="1:5">
      <c r="A63" s="82"/>
      <c r="B63" s="75"/>
      <c r="C63" s="76" t="s">
        <v>64</v>
      </c>
      <c r="D63" s="77">
        <f>SUM(D50:D62)</f>
        <v>361045.92000000004</v>
      </c>
      <c r="E63" s="83"/>
    </row>
    <row r="64" spans="1:5">
      <c r="A64" s="82"/>
      <c r="B64" s="83"/>
      <c r="C64" s="83"/>
      <c r="D64" s="83"/>
      <c r="E64" s="83"/>
    </row>
    <row r="65" spans="1:8">
      <c r="A65" s="82"/>
      <c r="B65" s="78" t="s">
        <v>65</v>
      </c>
      <c r="C65" s="79"/>
      <c r="D65" s="80"/>
      <c r="E65" s="77">
        <f>E61-E49</f>
        <v>361045.92000000016</v>
      </c>
    </row>
    <row r="66" spans="1:8">
      <c r="A66" s="82"/>
      <c r="B66" s="83"/>
      <c r="C66" s="83"/>
      <c r="D66" s="83"/>
      <c r="E66" s="83"/>
    </row>
    <row r="67" spans="1:8">
      <c r="A67" s="72"/>
      <c r="B67" s="73"/>
      <c r="C67" s="73"/>
      <c r="D67" s="73"/>
      <c r="E67" s="73"/>
    </row>
    <row r="68" spans="1:8">
      <c r="A68" s="74" t="s">
        <v>63</v>
      </c>
      <c r="B68" s="204"/>
      <c r="C68" s="204"/>
      <c r="D68" s="204"/>
      <c r="E68" s="204">
        <v>-2237328.87</v>
      </c>
    </row>
    <row r="69" spans="1:8">
      <c r="A69" s="207">
        <v>41851</v>
      </c>
      <c r="B69" s="204">
        <v>884134.32</v>
      </c>
      <c r="C69" s="204">
        <v>810019</v>
      </c>
      <c r="D69" s="204">
        <v>74115.320000000007</v>
      </c>
      <c r="E69" s="204">
        <v>-2163213.5499999998</v>
      </c>
    </row>
    <row r="70" spans="1:8">
      <c r="A70" s="207">
        <v>41882</v>
      </c>
      <c r="B70" s="204">
        <v>865154.84</v>
      </c>
      <c r="C70" s="204">
        <v>660608.98</v>
      </c>
      <c r="D70" s="204">
        <v>204545.86</v>
      </c>
      <c r="E70" s="204">
        <v>-1958667.69</v>
      </c>
      <c r="H70" s="81"/>
    </row>
    <row r="71" spans="1:8">
      <c r="A71" s="207">
        <v>41912</v>
      </c>
      <c r="B71" s="204">
        <v>802408.73</v>
      </c>
      <c r="C71" s="204">
        <v>632000.85</v>
      </c>
      <c r="D71" s="204">
        <v>170407.88</v>
      </c>
      <c r="E71" s="204">
        <v>-1788259.81</v>
      </c>
    </row>
    <row r="72" spans="1:8">
      <c r="A72" s="207">
        <v>41943</v>
      </c>
      <c r="B72" s="204">
        <v>868764.58</v>
      </c>
      <c r="C72" s="204">
        <v>603444.38</v>
      </c>
      <c r="D72" s="204">
        <v>265320.2</v>
      </c>
      <c r="E72" s="204">
        <v>-1522939.61</v>
      </c>
    </row>
    <row r="73" spans="1:8">
      <c r="A73" s="207">
        <v>41973</v>
      </c>
      <c r="B73" s="204">
        <v>649912.31999999995</v>
      </c>
      <c r="C73" s="204">
        <v>609563.06000000006</v>
      </c>
      <c r="D73" s="204">
        <v>40349.26</v>
      </c>
      <c r="E73" s="204">
        <v>-1482590.35</v>
      </c>
    </row>
    <row r="74" spans="1:8">
      <c r="A74" s="207">
        <v>42004</v>
      </c>
      <c r="B74" s="204">
        <v>775400.82</v>
      </c>
      <c r="C74" s="204">
        <v>599729.65</v>
      </c>
      <c r="D74" s="204">
        <v>175671.17</v>
      </c>
      <c r="E74" s="204">
        <v>-1306919.18</v>
      </c>
    </row>
    <row r="75" spans="1:8">
      <c r="A75" s="207">
        <v>42035</v>
      </c>
      <c r="B75" s="204">
        <v>508806.85</v>
      </c>
      <c r="C75" s="204">
        <v>511200.79</v>
      </c>
      <c r="D75" s="204">
        <v>-2393.94</v>
      </c>
      <c r="E75" s="204">
        <v>-1309313.1200000001</v>
      </c>
    </row>
    <row r="76" spans="1:8">
      <c r="A76" s="207">
        <v>42063</v>
      </c>
      <c r="B76" s="204">
        <v>466862.49</v>
      </c>
      <c r="C76" s="204">
        <v>525093.24</v>
      </c>
      <c r="D76" s="204">
        <v>-58230.75</v>
      </c>
      <c r="E76" s="204">
        <v>-1367543.87</v>
      </c>
    </row>
    <row r="77" spans="1:8">
      <c r="A77" s="207">
        <v>42094</v>
      </c>
      <c r="B77" s="204">
        <v>506647.66</v>
      </c>
      <c r="C77" s="204">
        <v>716502.61</v>
      </c>
      <c r="D77" s="204">
        <v>-209854.95</v>
      </c>
      <c r="E77" s="204">
        <v>-1577398.82</v>
      </c>
    </row>
    <row r="78" spans="1:8">
      <c r="A78" s="207">
        <v>42124</v>
      </c>
      <c r="B78" s="204">
        <v>384777.15</v>
      </c>
      <c r="C78" s="204">
        <v>668338.66</v>
      </c>
      <c r="D78" s="204">
        <v>-283561.51</v>
      </c>
      <c r="E78" s="204">
        <v>-1860960.33</v>
      </c>
    </row>
    <row r="79" spans="1:8">
      <c r="A79" s="207">
        <v>42155</v>
      </c>
      <c r="B79" s="204">
        <v>435786.96</v>
      </c>
      <c r="C79" s="204">
        <v>530847.14</v>
      </c>
      <c r="D79" s="204">
        <v>-95060.18</v>
      </c>
      <c r="E79" s="204">
        <v>-1956020.51</v>
      </c>
    </row>
    <row r="80" spans="1:8">
      <c r="A80" s="74" t="s">
        <v>136</v>
      </c>
      <c r="B80" s="204">
        <v>682632.01</v>
      </c>
      <c r="C80" s="204">
        <v>593987.31000000006</v>
      </c>
      <c r="D80" s="204">
        <v>88644.7</v>
      </c>
      <c r="E80" s="204">
        <v>-1867375.81</v>
      </c>
    </row>
    <row r="81" spans="1:12">
      <c r="B81" s="84"/>
      <c r="C81" s="84"/>
      <c r="D81" s="84"/>
      <c r="E81" s="84"/>
    </row>
    <row r="82" spans="1:12">
      <c r="B82" s="75"/>
      <c r="C82" s="76" t="s">
        <v>64</v>
      </c>
      <c r="D82" s="77">
        <f>SUM(D68:D81)</f>
        <v>369953.06000000006</v>
      </c>
    </row>
    <row r="84" spans="1:12">
      <c r="B84" s="78" t="s">
        <v>65</v>
      </c>
      <c r="C84" s="79"/>
      <c r="D84" s="80"/>
      <c r="E84" s="77">
        <f>E80-E68</f>
        <v>369953.06000000006</v>
      </c>
    </row>
    <row r="86" spans="1:12">
      <c r="A86" s="74" t="s">
        <v>63</v>
      </c>
      <c r="B86" s="84"/>
      <c r="C86" s="84"/>
      <c r="D86" s="84"/>
      <c r="E86" s="204">
        <v>-1221614.71</v>
      </c>
      <c r="G86" s="208"/>
    </row>
    <row r="87" spans="1:12">
      <c r="A87" s="207">
        <v>41486</v>
      </c>
      <c r="B87" s="204">
        <v>234122.73</v>
      </c>
      <c r="C87" s="204">
        <v>522640.36</v>
      </c>
      <c r="D87" s="204">
        <v>-288517.63</v>
      </c>
      <c r="E87" s="204">
        <v>-1510132.34</v>
      </c>
    </row>
    <row r="88" spans="1:12">
      <c r="A88" s="207">
        <v>41517</v>
      </c>
      <c r="B88" s="204">
        <v>1022773.64</v>
      </c>
      <c r="C88" s="204">
        <v>364084.81</v>
      </c>
      <c r="D88" s="204">
        <v>658688.82999999996</v>
      </c>
      <c r="E88" s="204">
        <v>-851443.51</v>
      </c>
    </row>
    <row r="89" spans="1:12">
      <c r="A89" s="207">
        <v>41547</v>
      </c>
      <c r="B89" s="204">
        <v>341631.07</v>
      </c>
      <c r="C89" s="204">
        <v>384218.66</v>
      </c>
      <c r="D89" s="204">
        <v>-42587.59</v>
      </c>
      <c r="E89" s="204">
        <v>-894031.1</v>
      </c>
    </row>
    <row r="90" spans="1:12">
      <c r="A90" s="207">
        <v>41578</v>
      </c>
      <c r="B90" s="204">
        <v>705078.72</v>
      </c>
      <c r="C90" s="204">
        <v>876303.11</v>
      </c>
      <c r="D90" s="204">
        <v>-171224.39</v>
      </c>
      <c r="E90" s="204">
        <v>-1065255.49</v>
      </c>
    </row>
    <row r="91" spans="1:12">
      <c r="A91" s="207">
        <v>41608</v>
      </c>
      <c r="B91" s="204">
        <v>492031.53</v>
      </c>
      <c r="C91" s="204">
        <v>842534.8</v>
      </c>
      <c r="D91" s="204">
        <v>-350503.27</v>
      </c>
      <c r="E91" s="204">
        <v>-1415758.76</v>
      </c>
    </row>
    <row r="92" spans="1:12">
      <c r="A92" s="207">
        <v>41639</v>
      </c>
      <c r="B92" s="204">
        <v>699606.16</v>
      </c>
      <c r="C92" s="204">
        <v>890978.36</v>
      </c>
      <c r="D92" s="204">
        <v>-191372.2</v>
      </c>
      <c r="E92" s="204">
        <v>-1607130.96</v>
      </c>
    </row>
    <row r="93" spans="1:12">
      <c r="A93" s="207">
        <v>41670</v>
      </c>
      <c r="B93" s="204">
        <v>604159.06000000006</v>
      </c>
      <c r="C93" s="204">
        <v>859023.16</v>
      </c>
      <c r="D93" s="204">
        <v>-254864.1</v>
      </c>
      <c r="E93" s="204">
        <v>-1861995.06</v>
      </c>
    </row>
    <row r="94" spans="1:12">
      <c r="A94" s="207">
        <v>41698</v>
      </c>
      <c r="B94" s="204">
        <v>610753.27</v>
      </c>
      <c r="C94" s="204">
        <v>582433.81999999995</v>
      </c>
      <c r="D94" s="204">
        <v>28319.45</v>
      </c>
      <c r="E94" s="204">
        <v>-1833675.61</v>
      </c>
    </row>
    <row r="95" spans="1:12">
      <c r="A95" s="207">
        <v>41729</v>
      </c>
      <c r="B95" s="204">
        <v>648449.48</v>
      </c>
      <c r="C95" s="204">
        <v>608211.38</v>
      </c>
      <c r="D95" s="204">
        <v>40238.1</v>
      </c>
      <c r="E95" s="204">
        <v>-1793437.51</v>
      </c>
      <c r="G95" s="84"/>
      <c r="H95" s="84"/>
      <c r="I95" s="209"/>
      <c r="J95" s="84"/>
      <c r="K95" s="209"/>
      <c r="L95" s="209"/>
    </row>
    <row r="96" spans="1:12">
      <c r="A96" s="207">
        <v>41759</v>
      </c>
      <c r="B96" s="204">
        <v>381098.35</v>
      </c>
      <c r="C96" s="204">
        <v>656592.65</v>
      </c>
      <c r="D96" s="204">
        <v>-275494.3</v>
      </c>
      <c r="E96" s="204">
        <v>-2068931.81</v>
      </c>
      <c r="G96" s="84"/>
    </row>
    <row r="97" spans="1:9">
      <c r="A97" s="207">
        <v>41790</v>
      </c>
      <c r="B97" s="204">
        <v>518685.16</v>
      </c>
      <c r="C97" s="204">
        <v>606542.29</v>
      </c>
      <c r="D97" s="204">
        <v>-87857.13</v>
      </c>
      <c r="E97" s="204">
        <v>-2156788.94</v>
      </c>
      <c r="G97" s="209"/>
      <c r="I97" s="209"/>
    </row>
    <row r="98" spans="1:9">
      <c r="A98" s="207">
        <v>41820</v>
      </c>
      <c r="B98" s="204">
        <v>823996.31</v>
      </c>
      <c r="C98" s="204">
        <v>904536.24</v>
      </c>
      <c r="D98" s="204">
        <v>-80539.929999999993</v>
      </c>
      <c r="E98" s="204">
        <v>-2237328.87</v>
      </c>
    </row>
    <row r="99" spans="1:9">
      <c r="B99" s="84"/>
      <c r="C99" s="84"/>
      <c r="D99" s="84"/>
      <c r="E99" s="84"/>
      <c r="H99" s="209"/>
    </row>
    <row r="100" spans="1:9">
      <c r="B100" s="75"/>
      <c r="C100" s="76" t="s">
        <v>64</v>
      </c>
      <c r="D100" s="77">
        <f>SUM(D86:D99)</f>
        <v>-1015714.1600000001</v>
      </c>
    </row>
    <row r="102" spans="1:9">
      <c r="B102" s="78" t="s">
        <v>65</v>
      </c>
      <c r="C102" s="79"/>
      <c r="D102" s="80"/>
      <c r="E102" s="77">
        <f>E98-E86</f>
        <v>-1015714.1600000001</v>
      </c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88671875" defaultRowHeight="14.4"/>
  <cols>
    <col min="1" max="1" width="32.33203125" style="66" customWidth="1"/>
    <col min="2" max="2" width="15.5546875" style="66" bestFit="1" customWidth="1"/>
    <col min="3" max="3" width="1.88671875" style="66" customWidth="1"/>
    <col min="4" max="4" width="15.5546875" style="66" bestFit="1" customWidth="1"/>
    <col min="5" max="5" width="1.33203125" style="66" customWidth="1"/>
    <col min="6" max="6" width="14.5546875" style="66" bestFit="1" customWidth="1"/>
    <col min="7" max="7" width="1.33203125" style="66" customWidth="1"/>
    <col min="8" max="8" width="8.88671875" style="66"/>
    <col min="9" max="9" width="1.33203125" style="66" customWidth="1"/>
    <col min="10" max="10" width="9.44140625" style="66" customWidth="1"/>
    <col min="11" max="11" width="1.33203125" style="66" customWidth="1"/>
    <col min="12" max="12" width="9.6640625" style="66" customWidth="1"/>
    <col min="13" max="16384" width="8.88671875" style="66"/>
  </cols>
  <sheetData>
    <row r="1" spans="1:16">
      <c r="A1" s="227" t="s">
        <v>20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97"/>
      <c r="O1" s="123"/>
      <c r="P1" s="108"/>
    </row>
    <row r="2" spans="1:16">
      <c r="A2" s="227" t="s">
        <v>66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97"/>
      <c r="O2" s="123"/>
      <c r="P2" s="108"/>
    </row>
    <row r="3" spans="1:16">
      <c r="A3" s="227" t="s">
        <v>134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97"/>
      <c r="O3" s="123"/>
      <c r="P3" s="108"/>
    </row>
    <row r="4" spans="1:16">
      <c r="A4" s="228" t="s">
        <v>67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97"/>
      <c r="O4" s="123"/>
      <c r="P4" s="108"/>
    </row>
    <row r="5" spans="1:16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23"/>
      <c r="N5" s="97"/>
      <c r="O5" s="123"/>
      <c r="P5" s="108"/>
    </row>
    <row r="6" spans="1:16">
      <c r="A6" s="98"/>
      <c r="B6" s="98"/>
      <c r="C6" s="98"/>
      <c r="D6" s="98"/>
      <c r="E6" s="98"/>
      <c r="F6" s="226" t="s">
        <v>159</v>
      </c>
      <c r="G6" s="226"/>
      <c r="H6" s="226"/>
      <c r="I6" s="98"/>
      <c r="J6" s="226" t="s">
        <v>69</v>
      </c>
      <c r="K6" s="226"/>
      <c r="L6" s="226"/>
      <c r="M6" s="108"/>
      <c r="N6" s="97"/>
      <c r="O6" s="123"/>
      <c r="P6" s="108"/>
    </row>
    <row r="7" spans="1:16">
      <c r="A7" s="98" t="s">
        <v>70</v>
      </c>
      <c r="B7" s="99" t="s">
        <v>71</v>
      </c>
      <c r="C7" s="99"/>
      <c r="D7" s="99" t="s">
        <v>71</v>
      </c>
      <c r="E7" s="98"/>
      <c r="F7" s="99"/>
      <c r="G7" s="98"/>
      <c r="H7" s="99"/>
      <c r="I7" s="98"/>
      <c r="J7" s="99"/>
      <c r="K7" s="98"/>
      <c r="L7" s="99"/>
      <c r="M7" s="123"/>
      <c r="N7" s="97"/>
      <c r="O7" s="123"/>
      <c r="P7" s="123"/>
    </row>
    <row r="8" spans="1:16" ht="12.6" customHeight="1">
      <c r="A8" s="124" t="s">
        <v>72</v>
      </c>
      <c r="B8" s="122">
        <v>2018</v>
      </c>
      <c r="C8" s="122"/>
      <c r="D8" s="122">
        <v>2017</v>
      </c>
      <c r="E8" s="98"/>
      <c r="F8" s="122" t="s">
        <v>73</v>
      </c>
      <c r="G8" s="98"/>
      <c r="H8" s="122" t="s">
        <v>74</v>
      </c>
      <c r="I8" s="95"/>
      <c r="J8" s="122">
        <v>2018</v>
      </c>
      <c r="K8" s="98"/>
      <c r="L8" s="122">
        <v>2017</v>
      </c>
      <c r="M8" s="108"/>
      <c r="N8" s="97"/>
      <c r="O8" s="123"/>
      <c r="P8" s="108"/>
    </row>
    <row r="9" spans="1:16">
      <c r="A9" s="95" t="s">
        <v>75</v>
      </c>
      <c r="B9" s="221">
        <v>652280481.28999996</v>
      </c>
      <c r="C9" s="221"/>
      <c r="D9" s="221">
        <v>628376011.92999995</v>
      </c>
      <c r="E9" s="222"/>
      <c r="F9" s="221">
        <f>B9-D9</f>
        <v>23904469.360000014</v>
      </c>
      <c r="G9" s="95"/>
      <c r="H9" s="117">
        <v>5.1939879629084654E-2</v>
      </c>
      <c r="I9" s="95"/>
      <c r="J9" s="108">
        <v>1.1080707474634257</v>
      </c>
      <c r="K9" s="108"/>
      <c r="L9" s="108">
        <v>1.1593442828543392</v>
      </c>
      <c r="M9" s="123"/>
      <c r="N9" s="97"/>
      <c r="O9" s="123"/>
      <c r="P9" s="123"/>
    </row>
    <row r="10" spans="1:16">
      <c r="A10" s="95" t="s">
        <v>76</v>
      </c>
      <c r="B10" s="133">
        <v>242490561.09999999</v>
      </c>
      <c r="C10" s="133"/>
      <c r="D10" s="133">
        <v>230827463.53999999</v>
      </c>
      <c r="E10" s="131"/>
      <c r="F10" s="133">
        <f t="shared" ref="F10:F33" si="0">B10-D10</f>
        <v>11663097.560000002</v>
      </c>
      <c r="G10" s="95"/>
      <c r="H10" s="117">
        <v>-1.1229806784931648E-2</v>
      </c>
      <c r="I10" s="95"/>
      <c r="J10" s="108">
        <v>0.90846133704592158</v>
      </c>
      <c r="K10" s="108"/>
      <c r="L10" s="108">
        <v>0.99163467807414651</v>
      </c>
      <c r="M10" s="108"/>
      <c r="N10" s="97"/>
      <c r="O10" s="123"/>
      <c r="P10" s="108"/>
    </row>
    <row r="11" spans="1:16">
      <c r="A11" s="95" t="s">
        <v>77</v>
      </c>
      <c r="B11" s="132">
        <v>19384701.48</v>
      </c>
      <c r="C11" s="218"/>
      <c r="D11" s="132">
        <v>18886220.890000001</v>
      </c>
      <c r="E11" s="131"/>
      <c r="F11" s="132">
        <f t="shared" si="0"/>
        <v>498480.58999999985</v>
      </c>
      <c r="G11" s="95"/>
      <c r="H11" s="119">
        <v>-9.7840057122345406E-2</v>
      </c>
      <c r="I11" s="95"/>
      <c r="J11" s="125">
        <v>0.78634800292801499</v>
      </c>
      <c r="K11" s="108"/>
      <c r="L11" s="125">
        <v>0.86710313857770804</v>
      </c>
      <c r="M11" s="123"/>
      <c r="N11" s="97"/>
      <c r="O11" s="123"/>
      <c r="P11" s="123"/>
    </row>
    <row r="12" spans="1:16" ht="6" customHeight="1">
      <c r="A12" s="95"/>
      <c r="B12" s="133"/>
      <c r="C12" s="133"/>
      <c r="D12" s="133"/>
      <c r="E12" s="131"/>
      <c r="F12" s="133"/>
      <c r="G12" s="95"/>
      <c r="H12" s="93"/>
      <c r="I12" s="126"/>
      <c r="J12" s="108"/>
      <c r="K12" s="108"/>
      <c r="L12" s="108"/>
      <c r="M12" s="108"/>
      <c r="N12" s="97"/>
      <c r="O12" s="123"/>
      <c r="P12" s="108"/>
    </row>
    <row r="13" spans="1:16">
      <c r="A13" s="95" t="s">
        <v>78</v>
      </c>
      <c r="B13" s="133">
        <f>SUM(B9:B11)</f>
        <v>914155743.87</v>
      </c>
      <c r="C13" s="133"/>
      <c r="D13" s="133">
        <f>SUM(D9:D11)</f>
        <v>878089696.3599999</v>
      </c>
      <c r="E13" s="133">
        <v>0</v>
      </c>
      <c r="F13" s="133">
        <f t="shared" si="0"/>
        <v>36066047.51000011</v>
      </c>
      <c r="G13" s="95"/>
      <c r="H13" s="117">
        <v>3.0944498754999591E-2</v>
      </c>
      <c r="I13" s="98"/>
      <c r="J13" s="108">
        <v>1.0389209267471766</v>
      </c>
      <c r="K13" s="108"/>
      <c r="L13" s="108">
        <v>1.0992811197957439</v>
      </c>
      <c r="M13" s="123"/>
      <c r="N13" s="97"/>
      <c r="O13" s="123"/>
      <c r="P13" s="123"/>
    </row>
    <row r="14" spans="1:16" ht="6" customHeight="1">
      <c r="A14" s="95"/>
      <c r="B14" s="133"/>
      <c r="C14" s="133"/>
      <c r="D14" s="133"/>
      <c r="E14" s="131"/>
      <c r="F14" s="133"/>
      <c r="G14" s="95"/>
      <c r="H14" s="93"/>
      <c r="I14" s="98"/>
      <c r="J14" s="108"/>
      <c r="K14" s="108"/>
      <c r="L14" s="108"/>
      <c r="M14" s="108"/>
      <c r="N14" s="97"/>
      <c r="O14" s="123"/>
      <c r="P14" s="108"/>
    </row>
    <row r="15" spans="1:16" ht="13.2" customHeight="1">
      <c r="A15" s="127" t="s">
        <v>79</v>
      </c>
      <c r="B15" s="133"/>
      <c r="C15" s="133"/>
      <c r="D15" s="133"/>
      <c r="E15" s="131"/>
      <c r="F15" s="133"/>
      <c r="G15" s="95"/>
      <c r="H15" s="93"/>
      <c r="I15" s="95"/>
      <c r="J15" s="109"/>
      <c r="K15" s="109"/>
      <c r="L15" s="109"/>
      <c r="M15" s="123"/>
      <c r="N15" s="97"/>
      <c r="O15" s="123"/>
      <c r="P15" s="123"/>
    </row>
    <row r="16" spans="1:16">
      <c r="A16" s="95" t="s">
        <v>80</v>
      </c>
      <c r="B16" s="133">
        <v>22663595.329999998</v>
      </c>
      <c r="C16" s="133"/>
      <c r="D16" s="133">
        <v>21642382.559999999</v>
      </c>
      <c r="E16" s="131"/>
      <c r="F16" s="133">
        <f t="shared" si="0"/>
        <v>1021212.7699999996</v>
      </c>
      <c r="G16" s="95"/>
      <c r="H16" s="117">
        <v>-0.23440887030083246</v>
      </c>
      <c r="I16" s="95"/>
      <c r="J16" s="108">
        <v>0.49686364238278014</v>
      </c>
      <c r="K16" s="108"/>
      <c r="L16" s="108">
        <v>0.61282958004597898</v>
      </c>
      <c r="M16" s="108"/>
      <c r="N16" s="97"/>
      <c r="O16" s="123"/>
      <c r="P16" s="108"/>
    </row>
    <row r="17" spans="1:16">
      <c r="A17" s="95" t="s">
        <v>81</v>
      </c>
      <c r="B17" s="132">
        <v>960690</v>
      </c>
      <c r="C17" s="132"/>
      <c r="D17" s="132">
        <v>1655567.26</v>
      </c>
      <c r="E17" s="131"/>
      <c r="F17" s="132">
        <f t="shared" si="0"/>
        <v>-694877.26</v>
      </c>
      <c r="G17" s="95"/>
      <c r="H17" s="119">
        <v>0.22571030172800213</v>
      </c>
      <c r="I17" s="95"/>
      <c r="J17" s="125">
        <v>0.52474980229574653</v>
      </c>
      <c r="K17" s="108"/>
      <c r="L17" s="125">
        <v>0.6228865878116796</v>
      </c>
      <c r="M17" s="123"/>
      <c r="N17" s="97"/>
      <c r="O17" s="123"/>
      <c r="P17" s="123"/>
    </row>
    <row r="18" spans="1:16" ht="6" customHeight="1">
      <c r="A18" s="95"/>
      <c r="B18" s="218"/>
      <c r="C18" s="218"/>
      <c r="D18" s="218"/>
      <c r="E18" s="131"/>
      <c r="F18" s="133"/>
      <c r="G18" s="95"/>
      <c r="H18" s="93"/>
      <c r="I18" s="95"/>
      <c r="J18" s="108"/>
      <c r="K18" s="108"/>
      <c r="L18" s="108"/>
      <c r="M18" s="108"/>
      <c r="N18" s="97"/>
      <c r="O18" s="123"/>
      <c r="P18" s="108"/>
    </row>
    <row r="19" spans="1:16">
      <c r="A19" s="95" t="s">
        <v>82</v>
      </c>
      <c r="B19" s="218">
        <f>SUM(B16:B18)</f>
        <v>23624285.329999998</v>
      </c>
      <c r="C19" s="218"/>
      <c r="D19" s="218">
        <f>SUM(D16:D18)</f>
        <v>23297949.82</v>
      </c>
      <c r="E19" s="218">
        <v>0</v>
      </c>
      <c r="F19" s="218">
        <f t="shared" si="0"/>
        <v>326335.50999999791</v>
      </c>
      <c r="G19" s="183"/>
      <c r="H19" s="184">
        <v>-0.21342667965445686</v>
      </c>
      <c r="I19" s="186"/>
      <c r="J19" s="187">
        <v>0.49874705683906928</v>
      </c>
      <c r="K19" s="187"/>
      <c r="L19" s="187">
        <v>0.61328112386602351</v>
      </c>
      <c r="M19" s="123"/>
      <c r="N19" s="97"/>
      <c r="O19" s="123"/>
      <c r="P19" s="123"/>
    </row>
    <row r="20" spans="1:16" ht="6" customHeight="1">
      <c r="A20" s="95"/>
      <c r="B20" s="133"/>
      <c r="C20" s="133"/>
      <c r="D20" s="133"/>
      <c r="E20" s="131"/>
      <c r="F20" s="133"/>
      <c r="G20" s="95"/>
      <c r="H20" s="93"/>
      <c r="I20" s="98"/>
      <c r="J20" s="108"/>
      <c r="K20" s="108"/>
      <c r="L20" s="108"/>
      <c r="M20" s="108"/>
      <c r="N20" s="97"/>
      <c r="O20" s="123"/>
      <c r="P20" s="108"/>
    </row>
    <row r="21" spans="1:16">
      <c r="A21" s="95" t="s">
        <v>83</v>
      </c>
      <c r="B21" s="133">
        <f>B19+B13</f>
        <v>937780029.20000005</v>
      </c>
      <c r="C21" s="133"/>
      <c r="D21" s="133">
        <f>D19+D13</f>
        <v>901387646.17999995</v>
      </c>
      <c r="E21" s="133">
        <v>0</v>
      </c>
      <c r="F21" s="133">
        <f t="shared" si="0"/>
        <v>36392383.0200001</v>
      </c>
      <c r="G21" s="95"/>
      <c r="H21" s="117">
        <v>2.273193615417855E-2</v>
      </c>
      <c r="I21" s="98"/>
      <c r="J21" s="108">
        <v>1.0106297248701357</v>
      </c>
      <c r="K21" s="108"/>
      <c r="L21" s="108">
        <v>1.0707644170682755</v>
      </c>
      <c r="M21" s="123"/>
      <c r="N21" s="97"/>
      <c r="O21" s="123"/>
      <c r="P21" s="123"/>
    </row>
    <row r="22" spans="1:16" ht="6" customHeight="1">
      <c r="A22" s="95"/>
      <c r="B22" s="133"/>
      <c r="C22" s="133"/>
      <c r="D22" s="133"/>
      <c r="E22" s="131"/>
      <c r="F22" s="133"/>
      <c r="G22" s="95"/>
      <c r="H22" s="93"/>
      <c r="I22" s="95"/>
      <c r="J22" s="93"/>
      <c r="K22" s="93"/>
      <c r="L22" s="93"/>
      <c r="M22" s="108"/>
      <c r="N22" s="97"/>
      <c r="O22" s="123"/>
      <c r="P22" s="108"/>
    </row>
    <row r="23" spans="1:16" ht="12" customHeight="1">
      <c r="A23" s="127" t="s">
        <v>84</v>
      </c>
      <c r="B23" s="133"/>
      <c r="C23" s="133"/>
      <c r="D23" s="133"/>
      <c r="E23" s="131"/>
      <c r="F23" s="133"/>
      <c r="G23" s="95"/>
      <c r="H23" s="93"/>
      <c r="I23" s="95"/>
      <c r="J23" s="93"/>
      <c r="K23" s="108"/>
      <c r="L23" s="93"/>
      <c r="M23" s="123"/>
      <c r="N23" s="97"/>
      <c r="O23" s="123"/>
      <c r="P23" s="123"/>
    </row>
    <row r="24" spans="1:16">
      <c r="A24" s="95" t="s">
        <v>85</v>
      </c>
      <c r="B24" s="133">
        <v>7676562.2199999997</v>
      </c>
      <c r="C24" s="133"/>
      <c r="D24" s="133">
        <v>6651054.2699999996</v>
      </c>
      <c r="E24" s="131"/>
      <c r="F24" s="133">
        <f t="shared" si="0"/>
        <v>1025507.9500000002</v>
      </c>
      <c r="G24" s="95"/>
      <c r="H24" s="117">
        <v>8.2922386555199248E-2</v>
      </c>
      <c r="I24" s="95"/>
      <c r="J24" s="108">
        <v>0.12757975525488208</v>
      </c>
      <c r="K24" s="108"/>
      <c r="L24" s="108">
        <v>0.11955234669407665</v>
      </c>
      <c r="M24" s="108"/>
      <c r="N24" s="97"/>
      <c r="O24" s="123"/>
      <c r="P24" s="108"/>
    </row>
    <row r="25" spans="1:16">
      <c r="A25" s="95" t="s">
        <v>86</v>
      </c>
      <c r="B25" s="132">
        <v>14932155.300000001</v>
      </c>
      <c r="C25" s="132"/>
      <c r="D25" s="132">
        <v>13908589.960000001</v>
      </c>
      <c r="E25" s="131"/>
      <c r="F25" s="132">
        <f t="shared" si="0"/>
        <v>1023565.3399999999</v>
      </c>
      <c r="G25" s="95"/>
      <c r="H25" s="119">
        <v>7.6187843557312465E-2</v>
      </c>
      <c r="I25" s="95"/>
      <c r="J25" s="125">
        <v>7.7774298449442655E-2</v>
      </c>
      <c r="K25" s="108"/>
      <c r="L25" s="125">
        <v>7.4641596250540315E-2</v>
      </c>
      <c r="M25" s="123"/>
      <c r="N25" s="97"/>
      <c r="O25" s="123"/>
      <c r="P25" s="123"/>
    </row>
    <row r="26" spans="1:16" ht="6" customHeight="1">
      <c r="A26" s="95"/>
      <c r="B26" s="218"/>
      <c r="C26" s="218"/>
      <c r="D26" s="218"/>
      <c r="E26" s="131"/>
      <c r="F26" s="133"/>
      <c r="G26" s="95"/>
      <c r="H26" s="93"/>
      <c r="I26" s="126"/>
      <c r="J26" s="108"/>
      <c r="K26" s="108"/>
      <c r="L26" s="108"/>
      <c r="M26" s="108"/>
      <c r="N26" s="97"/>
      <c r="O26" s="123"/>
      <c r="P26" s="108"/>
    </row>
    <row r="27" spans="1:16">
      <c r="A27" s="95" t="s">
        <v>87</v>
      </c>
      <c r="B27" s="132">
        <f>SUM(B24:B26)</f>
        <v>22608717.52</v>
      </c>
      <c r="C27" s="132"/>
      <c r="D27" s="132">
        <f>SUM(D24:D26)</f>
        <v>20559644.23</v>
      </c>
      <c r="E27" s="131">
        <v>0</v>
      </c>
      <c r="F27" s="132">
        <f t="shared" si="0"/>
        <v>2049073.2899999991</v>
      </c>
      <c r="G27" s="95"/>
      <c r="H27" s="119">
        <v>7.8357287197898279E-2</v>
      </c>
      <c r="I27" s="98"/>
      <c r="J27" s="125">
        <v>8.9016180221986554E-2</v>
      </c>
      <c r="K27" s="108"/>
      <c r="L27" s="125">
        <v>8.4917758987075653E-2</v>
      </c>
      <c r="M27" s="123"/>
      <c r="N27" s="97"/>
      <c r="O27" s="123"/>
      <c r="P27" s="123"/>
    </row>
    <row r="28" spans="1:16" ht="6" customHeight="1">
      <c r="A28" s="95"/>
      <c r="B28" s="133"/>
      <c r="C28" s="133"/>
      <c r="D28" s="133"/>
      <c r="E28" s="131"/>
      <c r="F28" s="133"/>
      <c r="G28" s="95"/>
      <c r="H28" s="93"/>
      <c r="I28" s="98"/>
      <c r="J28" s="108"/>
      <c r="K28" s="108"/>
      <c r="L28" s="108"/>
      <c r="M28" s="108"/>
      <c r="N28" s="97"/>
      <c r="O28" s="123"/>
      <c r="P28" s="108"/>
    </row>
    <row r="29" spans="1:16" ht="15" thickBot="1">
      <c r="A29" s="95" t="s">
        <v>88</v>
      </c>
      <c r="B29" s="219">
        <f>B27+B21</f>
        <v>960388746.72000003</v>
      </c>
      <c r="C29" s="219"/>
      <c r="D29" s="219">
        <f>D27+D21</f>
        <v>921947290.40999997</v>
      </c>
      <c r="E29" s="131">
        <v>0</v>
      </c>
      <c r="F29" s="219">
        <f t="shared" si="0"/>
        <v>38441456.310000062</v>
      </c>
      <c r="G29" s="95"/>
      <c r="H29" s="118">
        <v>2.3909762525997649E-2</v>
      </c>
      <c r="I29" s="95"/>
      <c r="J29" s="128">
        <v>0.82106166226383537</v>
      </c>
      <c r="K29" s="108"/>
      <c r="L29" s="128">
        <v>0.85948481838313429</v>
      </c>
      <c r="M29" s="123"/>
      <c r="N29" s="97"/>
      <c r="O29" s="123"/>
      <c r="P29" s="123"/>
    </row>
    <row r="30" spans="1:16" ht="6" customHeight="1" thickTop="1">
      <c r="A30" s="95"/>
      <c r="B30" s="218"/>
      <c r="C30" s="218"/>
      <c r="D30" s="133"/>
      <c r="E30" s="131"/>
      <c r="F30" s="133"/>
      <c r="G30" s="95"/>
      <c r="H30" s="117"/>
      <c r="I30" s="95"/>
      <c r="J30" s="108"/>
      <c r="K30" s="108"/>
      <c r="L30" s="108"/>
      <c r="M30" s="108"/>
      <c r="N30" s="97"/>
      <c r="O30" s="123"/>
      <c r="P30" s="108"/>
    </row>
    <row r="31" spans="1:16">
      <c r="A31" s="95" t="s">
        <v>89</v>
      </c>
      <c r="B31" s="133">
        <v>-11513831.74</v>
      </c>
      <c r="C31" s="133"/>
      <c r="D31" s="133">
        <v>-3712568.31</v>
      </c>
      <c r="E31" s="131"/>
      <c r="F31" s="133">
        <f t="shared" si="0"/>
        <v>-7801263.4299999997</v>
      </c>
      <c r="G31" s="95"/>
      <c r="H31" s="117" t="s">
        <v>112</v>
      </c>
      <c r="I31" s="95"/>
      <c r="J31" s="109"/>
      <c r="K31" s="109"/>
      <c r="L31" s="109"/>
      <c r="M31" s="123"/>
      <c r="N31" s="97"/>
      <c r="O31" s="123"/>
      <c r="P31" s="123"/>
    </row>
    <row r="32" spans="1:16">
      <c r="A32" s="127" t="s">
        <v>90</v>
      </c>
      <c r="B32" s="133">
        <v>6759342.3300000001</v>
      </c>
      <c r="C32" s="133"/>
      <c r="D32" s="133">
        <v>12624265.57</v>
      </c>
      <c r="E32" s="131"/>
      <c r="F32" s="218">
        <f t="shared" si="0"/>
        <v>-5864923.2400000002</v>
      </c>
      <c r="G32" s="183"/>
      <c r="H32" s="184">
        <v>-0.15474611681233635</v>
      </c>
      <c r="I32" s="95"/>
      <c r="J32" s="123"/>
      <c r="K32" s="97"/>
      <c r="L32" s="123"/>
      <c r="M32" s="108"/>
      <c r="N32" s="97"/>
      <c r="O32" s="123"/>
      <c r="P32" s="108"/>
    </row>
    <row r="33" spans="1:16">
      <c r="A33" s="95" t="s">
        <v>91</v>
      </c>
      <c r="B33" s="132">
        <f>SUM(B29:B32)</f>
        <v>955634257.31000006</v>
      </c>
      <c r="C33" s="218"/>
      <c r="D33" s="132">
        <f>SUM(D29:D32)</f>
        <v>930858987.67000008</v>
      </c>
      <c r="E33" s="133">
        <v>0</v>
      </c>
      <c r="F33" s="132">
        <f t="shared" si="0"/>
        <v>24775269.639999986</v>
      </c>
      <c r="G33" s="185"/>
      <c r="H33" s="119">
        <v>2.0411831247450535E-3</v>
      </c>
      <c r="I33" s="126"/>
      <c r="J33" s="123"/>
      <c r="K33" s="97"/>
      <c r="L33" s="123"/>
      <c r="M33" s="108"/>
      <c r="N33" s="97"/>
      <c r="O33" s="123"/>
      <c r="P33" s="123"/>
    </row>
    <row r="34" spans="1:16" ht="6" customHeight="1">
      <c r="A34" s="95" t="s">
        <v>92</v>
      </c>
      <c r="B34" s="220"/>
      <c r="C34" s="220"/>
      <c r="D34" s="220"/>
      <c r="E34" s="131"/>
      <c r="F34" s="220"/>
      <c r="G34" s="97"/>
      <c r="H34" s="97"/>
      <c r="I34" s="97"/>
      <c r="J34" s="123"/>
      <c r="K34" s="97"/>
      <c r="L34" s="123"/>
      <c r="M34" s="108"/>
      <c r="N34" s="97"/>
      <c r="O34" s="123"/>
      <c r="P34" s="108"/>
    </row>
    <row r="35" spans="1:16">
      <c r="A35" s="95" t="s">
        <v>93</v>
      </c>
      <c r="B35" s="221">
        <v>45449457.399999999</v>
      </c>
      <c r="C35" s="221"/>
      <c r="D35" s="221">
        <v>42413258.469999999</v>
      </c>
      <c r="E35" s="131"/>
      <c r="F35" s="220"/>
      <c r="G35" s="97"/>
      <c r="H35" s="97"/>
      <c r="I35" s="97"/>
      <c r="J35" s="108"/>
      <c r="K35" s="97"/>
      <c r="L35" s="123"/>
      <c r="M35" s="123"/>
      <c r="N35" s="97"/>
      <c r="O35" s="123"/>
      <c r="P35" s="123"/>
    </row>
    <row r="36" spans="1:16">
      <c r="A36" s="95" t="s">
        <v>94</v>
      </c>
      <c r="B36" s="133">
        <v>16221660.42</v>
      </c>
      <c r="C36" s="133"/>
      <c r="D36" s="133">
        <v>15404663.65</v>
      </c>
      <c r="E36" s="131"/>
      <c r="F36" s="220"/>
      <c r="G36" s="96"/>
      <c r="H36" s="96"/>
      <c r="I36" s="96"/>
      <c r="J36" s="129"/>
      <c r="K36" s="95"/>
      <c r="L36" s="130"/>
      <c r="M36" s="108"/>
      <c r="N36" s="97"/>
      <c r="O36" s="123"/>
      <c r="P36" s="108"/>
    </row>
    <row r="37" spans="1:16">
      <c r="A37" s="95" t="s">
        <v>95</v>
      </c>
      <c r="B37" s="133">
        <v>6100467.7400000002</v>
      </c>
      <c r="C37" s="133"/>
      <c r="D37" s="133">
        <v>6343692.7000000002</v>
      </c>
      <c r="E37" s="131"/>
      <c r="F37" s="220"/>
      <c r="G37" s="96"/>
      <c r="H37" s="96"/>
      <c r="I37" s="96"/>
      <c r="J37" s="129"/>
      <c r="K37" s="95"/>
      <c r="L37" s="130"/>
      <c r="M37" s="123"/>
      <c r="N37" s="97"/>
      <c r="O37" s="123"/>
      <c r="P37" s="123"/>
    </row>
    <row r="38" spans="1:16">
      <c r="A38" s="95" t="s">
        <v>96</v>
      </c>
      <c r="B38" s="133">
        <v>-3121445.53</v>
      </c>
      <c r="C38" s="133"/>
      <c r="D38" s="133">
        <v>-3077818.55</v>
      </c>
      <c r="E38" s="131"/>
      <c r="F38" s="220"/>
      <c r="G38" s="96"/>
      <c r="H38" s="96"/>
      <c r="I38" s="96"/>
      <c r="J38" s="129"/>
      <c r="K38" s="95"/>
      <c r="L38" s="130"/>
      <c r="M38" s="108"/>
      <c r="N38" s="97"/>
      <c r="O38" s="123"/>
      <c r="P38" s="108"/>
    </row>
    <row r="39" spans="1:16">
      <c r="A39" s="95" t="s">
        <v>97</v>
      </c>
      <c r="B39" s="133">
        <v>25201917.59</v>
      </c>
      <c r="C39" s="133"/>
      <c r="D39" s="133">
        <v>23785979.530000001</v>
      </c>
      <c r="E39" s="131"/>
      <c r="F39" s="220"/>
      <c r="G39" s="96"/>
      <c r="H39" s="96"/>
      <c r="I39" s="96"/>
      <c r="J39" s="129"/>
      <c r="K39" s="95"/>
      <c r="L39" s="130"/>
      <c r="M39" s="123"/>
      <c r="N39" s="97"/>
      <c r="O39" s="123"/>
      <c r="P39" s="123"/>
    </row>
    <row r="40" spans="1:16">
      <c r="A40" s="95" t="s">
        <v>98</v>
      </c>
      <c r="B40" s="133">
        <v>-1019430.82</v>
      </c>
      <c r="C40" s="133"/>
      <c r="D40" s="133">
        <v>-1460842.89</v>
      </c>
      <c r="E40" s="131"/>
      <c r="F40" s="220"/>
      <c r="G40" s="96"/>
      <c r="H40" s="96"/>
      <c r="I40" s="96"/>
      <c r="J40" s="129"/>
      <c r="K40" s="95"/>
      <c r="L40" s="130"/>
      <c r="M40" s="108"/>
      <c r="N40" s="97"/>
      <c r="O40" s="123"/>
      <c r="P40" s="108"/>
    </row>
    <row r="41" spans="1:16">
      <c r="A41" s="95" t="s">
        <v>99</v>
      </c>
      <c r="B41" s="133">
        <v>41551224.369999997</v>
      </c>
      <c r="C41" s="133"/>
      <c r="D41" s="133">
        <v>50660648.380000003</v>
      </c>
      <c r="E41" s="131"/>
      <c r="F41" s="220"/>
      <c r="G41" s="96"/>
      <c r="H41" s="96"/>
      <c r="I41" s="96"/>
      <c r="J41" s="129"/>
      <c r="K41" s="95"/>
      <c r="L41" s="130"/>
      <c r="M41" s="123"/>
      <c r="N41" s="97"/>
      <c r="O41" s="123"/>
      <c r="P41" s="123"/>
    </row>
    <row r="42" spans="1:16">
      <c r="A42" s="95" t="s">
        <v>100</v>
      </c>
      <c r="B42" s="133">
        <v>11721766.960000001</v>
      </c>
      <c r="C42" s="133"/>
      <c r="D42" s="133">
        <v>10066007.029999999</v>
      </c>
      <c r="E42" s="131"/>
      <c r="F42" s="220"/>
      <c r="G42" s="96"/>
      <c r="H42" s="96"/>
      <c r="I42" s="129"/>
      <c r="J42" s="95"/>
      <c r="K42" s="130"/>
      <c r="L42" s="129"/>
      <c r="M42" s="108"/>
      <c r="N42" s="97"/>
      <c r="O42" s="123"/>
      <c r="P42" s="108"/>
    </row>
    <row r="43" spans="1:16" ht="6" customHeight="1">
      <c r="A43" s="95"/>
      <c r="B43" s="220"/>
      <c r="C43" s="220"/>
      <c r="D43" s="131"/>
      <c r="E43" s="131"/>
      <c r="F43" s="220"/>
      <c r="G43" s="95"/>
      <c r="H43" s="130"/>
      <c r="I43" s="129"/>
      <c r="J43" s="95"/>
      <c r="K43" s="130"/>
      <c r="L43" s="129"/>
      <c r="M43" s="123"/>
      <c r="N43" s="97"/>
      <c r="O43" s="123"/>
      <c r="P43" s="123"/>
    </row>
    <row r="44" spans="1:16" ht="12.6" customHeight="1">
      <c r="A44" s="124" t="s">
        <v>101</v>
      </c>
      <c r="B44" s="220"/>
      <c r="C44" s="220"/>
      <c r="D44" s="131"/>
      <c r="E44" s="131"/>
      <c r="F44" s="220"/>
      <c r="G44" s="95"/>
      <c r="H44" s="130"/>
      <c r="I44" s="129"/>
      <c r="J44" s="95"/>
      <c r="K44" s="130"/>
      <c r="L44" s="129"/>
      <c r="M44" s="108"/>
      <c r="N44" s="97"/>
      <c r="O44" s="123"/>
      <c r="P44" s="108"/>
    </row>
    <row r="45" spans="1:16" ht="12" customHeight="1">
      <c r="A45" s="127" t="s">
        <v>102</v>
      </c>
      <c r="B45" s="220"/>
      <c r="C45" s="220"/>
      <c r="D45" s="133"/>
      <c r="E45" s="131"/>
      <c r="F45" s="220"/>
      <c r="G45" s="95"/>
      <c r="H45" s="130"/>
      <c r="I45" s="129"/>
      <c r="J45" s="95"/>
      <c r="K45" s="130"/>
      <c r="L45" s="129"/>
      <c r="M45" s="123"/>
      <c r="N45" s="97"/>
      <c r="O45" s="123"/>
      <c r="P45" s="123"/>
    </row>
    <row r="46" spans="1:16">
      <c r="A46" s="95" t="s">
        <v>75</v>
      </c>
      <c r="B46" s="133">
        <v>594247829</v>
      </c>
      <c r="C46" s="133"/>
      <c r="D46" s="133">
        <v>567090155</v>
      </c>
      <c r="E46" s="131"/>
      <c r="F46" s="131">
        <f>B46-D46</f>
        <v>27157674</v>
      </c>
      <c r="G46" s="95"/>
      <c r="H46" s="117">
        <v>0.10061608263394332</v>
      </c>
      <c r="I46" s="129"/>
      <c r="J46" s="95"/>
      <c r="K46" s="130"/>
      <c r="L46" s="129"/>
      <c r="M46" s="108"/>
      <c r="N46" s="97"/>
      <c r="O46" s="123"/>
      <c r="P46" s="108"/>
    </row>
    <row r="47" spans="1:16">
      <c r="A47" s="95" t="s">
        <v>76</v>
      </c>
      <c r="B47" s="133">
        <v>270826758</v>
      </c>
      <c r="C47" s="133"/>
      <c r="D47" s="133">
        <v>254086172</v>
      </c>
      <c r="E47" s="131"/>
      <c r="F47" s="131">
        <f t="shared" ref="F47:F50" si="1">B47-D47</f>
        <v>16740586</v>
      </c>
      <c r="G47" s="95"/>
      <c r="H47" s="117">
        <v>7.9296137606099285E-2</v>
      </c>
      <c r="I47" s="129"/>
      <c r="J47" s="95"/>
      <c r="K47" s="130"/>
      <c r="L47" s="129"/>
      <c r="M47" s="123"/>
      <c r="N47" s="97"/>
      <c r="O47" s="123"/>
      <c r="P47" s="123"/>
    </row>
    <row r="48" spans="1:16">
      <c r="A48" s="95" t="s">
        <v>77</v>
      </c>
      <c r="B48" s="133">
        <v>25017316</v>
      </c>
      <c r="C48" s="133"/>
      <c r="D48" s="133">
        <v>24017637</v>
      </c>
      <c r="E48" s="131"/>
      <c r="F48" s="131">
        <f t="shared" si="1"/>
        <v>999679</v>
      </c>
      <c r="G48" s="95"/>
      <c r="H48" s="117">
        <v>-5.1914482449428147E-3</v>
      </c>
      <c r="I48" s="129"/>
      <c r="J48" s="95"/>
      <c r="K48" s="130"/>
      <c r="L48" s="129"/>
      <c r="M48" s="108"/>
      <c r="N48" s="97"/>
      <c r="O48" s="123"/>
      <c r="P48" s="108"/>
    </row>
    <row r="49" spans="1:16" ht="6" customHeight="1">
      <c r="A49" s="95"/>
      <c r="B49" s="132"/>
      <c r="C49" s="132"/>
      <c r="D49" s="132"/>
      <c r="E49" s="131"/>
      <c r="F49" s="132"/>
      <c r="G49" s="95"/>
      <c r="H49" s="119"/>
      <c r="I49" s="129"/>
      <c r="J49" s="95"/>
      <c r="K49" s="130"/>
      <c r="L49" s="129"/>
      <c r="M49" s="123"/>
      <c r="N49" s="97"/>
      <c r="O49" s="123"/>
      <c r="P49" s="123"/>
    </row>
    <row r="50" spans="1:16">
      <c r="A50" s="95" t="s">
        <v>78</v>
      </c>
      <c r="B50" s="133">
        <f>SUM(B46:B49)</f>
        <v>890091903</v>
      </c>
      <c r="C50" s="133"/>
      <c r="D50" s="133">
        <f>SUM(D46:D49)</f>
        <v>845193964</v>
      </c>
      <c r="E50" s="133">
        <v>0</v>
      </c>
      <c r="F50" s="131">
        <f t="shared" si="1"/>
        <v>44897939</v>
      </c>
      <c r="G50" s="95"/>
      <c r="H50" s="117">
        <v>9.0841269880828981E-2</v>
      </c>
      <c r="I50" s="129"/>
      <c r="J50" s="95"/>
      <c r="K50" s="130"/>
      <c r="L50" s="129"/>
      <c r="M50" s="108"/>
      <c r="N50" s="97"/>
      <c r="O50" s="123"/>
      <c r="P50" s="108"/>
    </row>
    <row r="51" spans="1:16" ht="6" customHeight="1">
      <c r="A51" s="95" t="s">
        <v>92</v>
      </c>
      <c r="B51" s="133"/>
      <c r="C51" s="133"/>
      <c r="D51" s="133"/>
      <c r="E51" s="131"/>
      <c r="F51" s="133"/>
      <c r="G51" s="95"/>
      <c r="H51" s="117"/>
      <c r="I51" s="129"/>
      <c r="J51" s="95"/>
      <c r="K51" s="130"/>
      <c r="L51" s="129"/>
      <c r="M51" s="123"/>
      <c r="N51" s="97"/>
      <c r="O51" s="123"/>
      <c r="P51" s="123"/>
    </row>
    <row r="52" spans="1:16" ht="13.95" customHeight="1">
      <c r="A52" s="127" t="s">
        <v>103</v>
      </c>
      <c r="B52" s="133"/>
      <c r="C52" s="133"/>
      <c r="D52" s="133"/>
      <c r="E52" s="131"/>
      <c r="F52" s="133"/>
      <c r="G52" s="95"/>
      <c r="H52" s="93"/>
      <c r="I52" s="129"/>
      <c r="J52" s="95"/>
      <c r="K52" s="130"/>
      <c r="L52" s="129"/>
      <c r="M52" s="108"/>
      <c r="N52" s="97"/>
      <c r="O52" s="123"/>
      <c r="P52" s="108"/>
    </row>
    <row r="53" spans="1:16">
      <c r="A53" s="95" t="s">
        <v>104</v>
      </c>
      <c r="B53" s="133">
        <v>46989543</v>
      </c>
      <c r="C53" s="133"/>
      <c r="D53" s="133">
        <v>43557992</v>
      </c>
      <c r="E53" s="131"/>
      <c r="F53" s="131">
        <f t="shared" ref="F53:F54" si="2">B53-D53</f>
        <v>3431551</v>
      </c>
      <c r="G53" s="95"/>
      <c r="H53" s="117">
        <v>-5.5723038517241662E-2</v>
      </c>
      <c r="I53" s="129"/>
      <c r="J53" s="95"/>
      <c r="K53" s="130"/>
      <c r="L53" s="129"/>
      <c r="M53" s="123"/>
      <c r="N53" s="97"/>
      <c r="O53" s="123"/>
      <c r="P53" s="123"/>
    </row>
    <row r="54" spans="1:16">
      <c r="A54" s="95" t="s">
        <v>105</v>
      </c>
      <c r="B54" s="133">
        <v>1803171</v>
      </c>
      <c r="C54" s="133"/>
      <c r="D54" s="133">
        <v>3154965</v>
      </c>
      <c r="E54" s="131"/>
      <c r="F54" s="131">
        <f t="shared" si="2"/>
        <v>-1351794</v>
      </c>
      <c r="G54" s="95"/>
      <c r="H54" s="117">
        <v>0.45493815176072527</v>
      </c>
      <c r="I54" s="129"/>
      <c r="J54" s="95"/>
      <c r="K54" s="130"/>
      <c r="L54" s="129"/>
      <c r="M54" s="108"/>
      <c r="N54" s="97"/>
      <c r="O54" s="123"/>
      <c r="P54" s="108"/>
    </row>
    <row r="55" spans="1:16" ht="6" customHeight="1">
      <c r="A55" s="95"/>
      <c r="B55" s="132"/>
      <c r="C55" s="132"/>
      <c r="D55" s="132"/>
      <c r="E55" s="131"/>
      <c r="F55" s="132"/>
      <c r="G55" s="95"/>
      <c r="H55" s="119"/>
      <c r="I55" s="129"/>
      <c r="J55" s="95"/>
      <c r="K55" s="130"/>
      <c r="L55" s="129"/>
      <c r="M55" s="123"/>
      <c r="N55" s="97"/>
      <c r="O55" s="123"/>
      <c r="P55" s="123"/>
    </row>
    <row r="56" spans="1:16">
      <c r="A56" s="95" t="s">
        <v>82</v>
      </c>
      <c r="B56" s="133">
        <f>SUM(B53:B55)</f>
        <v>48792714</v>
      </c>
      <c r="C56" s="133"/>
      <c r="D56" s="133">
        <f>SUM(D53:D55)</f>
        <v>46712957</v>
      </c>
      <c r="E56" s="133">
        <v>0</v>
      </c>
      <c r="F56" s="131">
        <f t="shared" ref="F56" si="3">B56-D56</f>
        <v>2079757</v>
      </c>
      <c r="G56" s="95"/>
      <c r="H56" s="117">
        <v>-3.2795154798883404E-2</v>
      </c>
      <c r="I56" s="129"/>
      <c r="J56" s="95"/>
      <c r="K56" s="130"/>
      <c r="L56" s="129"/>
      <c r="M56" s="108"/>
      <c r="N56" s="97"/>
      <c r="O56" s="123"/>
      <c r="P56" s="108"/>
    </row>
    <row r="57" spans="1:16" ht="6" customHeight="1">
      <c r="A57" s="95"/>
      <c r="B57" s="132"/>
      <c r="C57" s="132"/>
      <c r="D57" s="132"/>
      <c r="E57" s="131"/>
      <c r="F57" s="132"/>
      <c r="G57" s="95"/>
      <c r="H57" s="119"/>
      <c r="I57" s="129"/>
      <c r="J57" s="95"/>
      <c r="K57" s="130"/>
      <c r="L57" s="129"/>
      <c r="M57" s="123"/>
      <c r="N57" s="97"/>
      <c r="O57" s="123"/>
      <c r="P57" s="123"/>
    </row>
    <row r="58" spans="1:16">
      <c r="A58" s="95" t="s">
        <v>106</v>
      </c>
      <c r="B58" s="133">
        <f>B56+B50</f>
        <v>938884617</v>
      </c>
      <c r="C58" s="133"/>
      <c r="D58" s="133">
        <f>D56+D50</f>
        <v>891906921</v>
      </c>
      <c r="E58" s="133">
        <v>0</v>
      </c>
      <c r="F58" s="131">
        <f t="shared" ref="F58" si="4">B58-D58</f>
        <v>46977696</v>
      </c>
      <c r="G58" s="95"/>
      <c r="H58" s="117">
        <v>8.3586736550774685E-2</v>
      </c>
      <c r="I58" s="129"/>
      <c r="J58" s="95"/>
      <c r="K58" s="130"/>
      <c r="L58" s="129"/>
      <c r="M58" s="108"/>
      <c r="N58" s="97"/>
      <c r="O58" s="123"/>
      <c r="P58" s="108"/>
    </row>
    <row r="59" spans="1:16" ht="6" customHeight="1">
      <c r="A59" s="95" t="s">
        <v>92</v>
      </c>
      <c r="B59" s="133"/>
      <c r="C59" s="133"/>
      <c r="D59" s="133"/>
      <c r="E59" s="131"/>
      <c r="F59" s="133"/>
      <c r="G59" s="95"/>
      <c r="H59" s="117"/>
      <c r="I59" s="129"/>
      <c r="J59" s="95"/>
      <c r="K59" s="130"/>
      <c r="L59" s="129"/>
      <c r="M59" s="123"/>
      <c r="N59" s="97"/>
      <c r="O59" s="123"/>
      <c r="P59" s="123"/>
    </row>
    <row r="60" spans="1:16" ht="13.2" customHeight="1">
      <c r="A60" s="127" t="s">
        <v>107</v>
      </c>
      <c r="B60" s="133"/>
      <c r="C60" s="133"/>
      <c r="D60" s="133"/>
      <c r="E60" s="131"/>
      <c r="F60" s="133"/>
      <c r="G60" s="95"/>
      <c r="H60" s="93"/>
      <c r="I60" s="129"/>
      <c r="J60" s="95"/>
      <c r="K60" s="130"/>
      <c r="L60" s="129"/>
      <c r="M60" s="108"/>
      <c r="N60" s="97"/>
      <c r="O60" s="123"/>
      <c r="P60" s="108"/>
    </row>
    <row r="61" spans="1:16">
      <c r="A61" s="95" t="s">
        <v>85</v>
      </c>
      <c r="B61" s="133">
        <v>56768052</v>
      </c>
      <c r="C61" s="133"/>
      <c r="D61" s="133">
        <v>52132521</v>
      </c>
      <c r="E61" s="131"/>
      <c r="F61" s="131">
        <f t="shared" ref="F61:F64" si="5">B61-D61</f>
        <v>4635531</v>
      </c>
      <c r="G61" s="95"/>
      <c r="H61" s="117">
        <v>1.4784142998031165E-2</v>
      </c>
      <c r="I61" s="129"/>
      <c r="J61" s="95"/>
      <c r="K61" s="130"/>
      <c r="L61" s="129"/>
      <c r="M61" s="123"/>
      <c r="N61" s="97"/>
      <c r="O61" s="123"/>
      <c r="P61" s="123"/>
    </row>
    <row r="62" spans="1:16">
      <c r="A62" s="95" t="s">
        <v>86</v>
      </c>
      <c r="B62" s="132">
        <v>188932992</v>
      </c>
      <c r="C62" s="133"/>
      <c r="D62" s="132">
        <v>178832728</v>
      </c>
      <c r="E62" s="131"/>
      <c r="F62" s="134">
        <f t="shared" si="5"/>
        <v>10100264</v>
      </c>
      <c r="G62" s="95"/>
      <c r="H62" s="119">
        <v>3.2839641244236807E-2</v>
      </c>
      <c r="I62" s="129"/>
      <c r="J62" s="95"/>
      <c r="K62" s="130"/>
      <c r="L62" s="129"/>
      <c r="M62" s="108"/>
      <c r="N62" s="97"/>
      <c r="O62" s="123"/>
      <c r="P62" s="108"/>
    </row>
    <row r="63" spans="1:16">
      <c r="A63" s="95" t="s">
        <v>87</v>
      </c>
      <c r="B63" s="132">
        <f>SUM(B61:B62)</f>
        <v>245701044</v>
      </c>
      <c r="C63" s="132"/>
      <c r="D63" s="132">
        <f>SUM(D61:D62)</f>
        <v>230965249</v>
      </c>
      <c r="E63" s="131"/>
      <c r="F63" s="134">
        <f t="shared" si="5"/>
        <v>14735795</v>
      </c>
      <c r="G63" s="95"/>
      <c r="H63" s="117">
        <v>2.8708308847542441E-2</v>
      </c>
      <c r="I63" s="129"/>
      <c r="J63" s="95"/>
      <c r="K63" s="130"/>
      <c r="L63" s="129"/>
      <c r="M63" s="123"/>
      <c r="N63" s="97"/>
      <c r="O63" s="123"/>
      <c r="P63" s="123"/>
    </row>
    <row r="64" spans="1:16" ht="15" thickBot="1">
      <c r="A64" s="95" t="s">
        <v>108</v>
      </c>
      <c r="B64" s="136">
        <f>B63+B58</f>
        <v>1184585661</v>
      </c>
      <c r="C64" s="136"/>
      <c r="D64" s="136">
        <f>D63+D58</f>
        <v>1122872170</v>
      </c>
      <c r="E64" s="135">
        <v>0</v>
      </c>
      <c r="F64" s="136">
        <f t="shared" si="5"/>
        <v>61713491</v>
      </c>
      <c r="G64" s="137"/>
      <c r="H64" s="5">
        <v>7.1825584766603959E-2</v>
      </c>
      <c r="I64" s="129"/>
      <c r="J64" s="95"/>
      <c r="K64" s="130"/>
      <c r="L64" s="129"/>
      <c r="M64" s="108"/>
      <c r="N64" s="97"/>
      <c r="O64" s="123"/>
      <c r="P64" s="108"/>
    </row>
    <row r="65" spans="1:16" ht="15" thickTop="1">
      <c r="A65" s="129"/>
      <c r="B65" s="96"/>
      <c r="C65" s="96"/>
      <c r="D65" s="96"/>
      <c r="E65" s="129"/>
      <c r="F65" s="95"/>
      <c r="G65" s="130"/>
      <c r="H65" s="129"/>
      <c r="I65" s="95"/>
      <c r="J65" s="129"/>
      <c r="K65" s="96"/>
      <c r="L65" s="96"/>
      <c r="M65" s="123"/>
      <c r="N65" s="97"/>
      <c r="O65" s="123"/>
      <c r="P65" s="123"/>
    </row>
    <row r="66" spans="1:16">
      <c r="A66" s="129"/>
      <c r="B66" s="96"/>
      <c r="C66" s="96"/>
      <c r="D66" s="96"/>
      <c r="E66" s="129"/>
      <c r="F66" s="95"/>
      <c r="G66" s="130"/>
      <c r="H66" s="129"/>
      <c r="I66" s="95"/>
      <c r="J66" s="129"/>
      <c r="K66" s="96"/>
      <c r="L66" s="96"/>
      <c r="M66" s="108"/>
      <c r="N66" s="97"/>
      <c r="O66" s="123"/>
      <c r="P66" s="108"/>
    </row>
    <row r="67" spans="1:16">
      <c r="A67" s="129"/>
      <c r="B67" s="96"/>
      <c r="C67" s="96"/>
      <c r="D67" s="96"/>
      <c r="E67" s="129"/>
      <c r="F67" s="95"/>
      <c r="G67" s="130"/>
      <c r="H67" s="129"/>
      <c r="I67" s="95"/>
      <c r="J67" s="129"/>
      <c r="K67" s="96"/>
      <c r="L67" s="96"/>
      <c r="M67" s="123"/>
      <c r="N67" s="97"/>
      <c r="O67" s="123"/>
      <c r="P67" s="123"/>
    </row>
    <row r="68" spans="1:16">
      <c r="A68" s="129"/>
      <c r="B68" s="96"/>
      <c r="C68" s="96"/>
      <c r="D68" s="96"/>
      <c r="E68" s="129"/>
      <c r="F68" s="95"/>
      <c r="G68" s="130"/>
      <c r="H68" s="129"/>
      <c r="I68" s="95"/>
      <c r="J68" s="129"/>
      <c r="K68" s="96"/>
      <c r="L68" s="96"/>
      <c r="M68" s="108"/>
      <c r="N68" s="97"/>
      <c r="O68" s="123"/>
      <c r="P68" s="108"/>
    </row>
    <row r="69" spans="1:16">
      <c r="A69" s="129"/>
      <c r="B69" s="96"/>
      <c r="C69" s="96"/>
      <c r="D69" s="96"/>
      <c r="E69" s="129"/>
      <c r="F69" s="95"/>
      <c r="G69" s="130"/>
      <c r="H69" s="129"/>
      <c r="I69" s="95"/>
      <c r="J69" s="129"/>
      <c r="K69" s="96"/>
      <c r="L69" s="96"/>
      <c r="M69" s="123"/>
      <c r="N69" s="97"/>
      <c r="O69" s="123"/>
      <c r="P69" s="123"/>
    </row>
    <row r="70" spans="1:16">
      <c r="A70" s="129"/>
      <c r="B70" s="96"/>
      <c r="C70" s="96"/>
      <c r="D70" s="96"/>
      <c r="E70" s="129"/>
      <c r="F70" s="95"/>
      <c r="G70" s="130"/>
      <c r="H70" s="129"/>
      <c r="I70" s="95"/>
      <c r="J70" s="129"/>
      <c r="K70" s="96"/>
      <c r="L70" s="96"/>
      <c r="M70" s="108"/>
      <c r="N70" s="97"/>
      <c r="O70" s="123"/>
      <c r="P70" s="108"/>
    </row>
    <row r="71" spans="1:16">
      <c r="A71" s="129"/>
      <c r="B71" s="96"/>
      <c r="C71" s="96"/>
      <c r="D71" s="96"/>
      <c r="E71" s="129"/>
      <c r="F71" s="95"/>
      <c r="G71" s="130"/>
      <c r="H71" s="129"/>
      <c r="I71" s="95"/>
      <c r="J71" s="129"/>
      <c r="K71" s="96"/>
      <c r="L71" s="96"/>
      <c r="M71" s="123"/>
      <c r="N71" s="97"/>
      <c r="O71" s="123"/>
      <c r="P71" s="123"/>
    </row>
    <row r="72" spans="1:16">
      <c r="A72" s="129"/>
      <c r="B72" s="96"/>
      <c r="C72" s="96"/>
      <c r="D72" s="96"/>
      <c r="E72" s="129"/>
      <c r="F72" s="95"/>
      <c r="G72" s="130"/>
      <c r="H72" s="129"/>
      <c r="I72" s="95"/>
      <c r="J72" s="129"/>
      <c r="K72" s="96"/>
      <c r="L72" s="96"/>
      <c r="M72" s="108"/>
      <c r="N72" s="97"/>
      <c r="O72" s="123"/>
      <c r="P72" s="108"/>
    </row>
    <row r="73" spans="1:16">
      <c r="A73" s="129"/>
      <c r="B73" s="96"/>
      <c r="C73" s="96"/>
      <c r="D73" s="96"/>
      <c r="E73" s="129"/>
      <c r="F73" s="95"/>
      <c r="G73" s="130"/>
      <c r="H73" s="129"/>
      <c r="I73" s="95"/>
      <c r="J73" s="129"/>
      <c r="K73" s="96"/>
      <c r="L73" s="96"/>
      <c r="M73" s="123"/>
      <c r="N73" s="97"/>
      <c r="O73" s="123"/>
      <c r="P73" s="123"/>
    </row>
  </sheetData>
  <mergeCells count="6">
    <mergeCell ref="J6:L6"/>
    <mergeCell ref="F6:H6"/>
    <mergeCell ref="A1:M1"/>
    <mergeCell ref="A2:M2"/>
    <mergeCell ref="A3:M3"/>
    <mergeCell ref="A4:M4"/>
  </mergeCells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88671875" defaultRowHeight="14.4"/>
  <cols>
    <col min="1" max="1" width="32.33203125" style="100" customWidth="1"/>
    <col min="2" max="2" width="16" style="100" bestFit="1" customWidth="1"/>
    <col min="3" max="3" width="1.33203125" style="100" customWidth="1"/>
    <col min="4" max="4" width="16" style="100" bestFit="1" customWidth="1"/>
    <col min="5" max="5" width="1.33203125" style="100" customWidth="1"/>
    <col min="6" max="6" width="14.6640625" style="100" bestFit="1" customWidth="1"/>
    <col min="7" max="7" width="1.33203125" style="100" customWidth="1"/>
    <col min="8" max="8" width="8.88671875" style="100"/>
    <col min="9" max="9" width="1.33203125" style="100" customWidth="1"/>
    <col min="10" max="10" width="9.44140625" style="100" customWidth="1"/>
    <col min="11" max="11" width="1.33203125" style="100" customWidth="1"/>
    <col min="12" max="12" width="9.6640625" style="100" customWidth="1"/>
    <col min="13" max="16384" width="8.88671875" style="100"/>
  </cols>
  <sheetData>
    <row r="1" spans="1:16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156"/>
      <c r="O1" s="157"/>
      <c r="P1" s="158"/>
    </row>
    <row r="2" spans="1:16">
      <c r="A2" s="229" t="s">
        <v>66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156"/>
      <c r="O2" s="157"/>
      <c r="P2" s="158"/>
    </row>
    <row r="3" spans="1:16">
      <c r="A3" s="229" t="s">
        <v>140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156"/>
      <c r="O3" s="157"/>
      <c r="P3" s="158"/>
    </row>
    <row r="4" spans="1:16">
      <c r="A4" s="230" t="s">
        <v>67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156"/>
      <c r="O4" s="157"/>
      <c r="P4" s="158"/>
    </row>
    <row r="5" spans="1:16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95"/>
      <c r="L5" s="159"/>
      <c r="M5" s="157"/>
      <c r="N5" s="156"/>
      <c r="O5" s="157"/>
      <c r="P5" s="158"/>
    </row>
    <row r="6" spans="1:16">
      <c r="A6" s="160"/>
      <c r="B6" s="160"/>
      <c r="C6" s="160"/>
      <c r="D6" s="160"/>
      <c r="E6" s="160"/>
      <c r="F6" s="231" t="s">
        <v>68</v>
      </c>
      <c r="G6" s="231"/>
      <c r="H6" s="231"/>
      <c r="I6" s="160"/>
      <c r="J6" s="226" t="s">
        <v>69</v>
      </c>
      <c r="K6" s="226"/>
      <c r="L6" s="226"/>
      <c r="M6" s="158"/>
      <c r="N6" s="156"/>
      <c r="O6" s="157"/>
      <c r="P6" s="158"/>
    </row>
    <row r="7" spans="1:16">
      <c r="A7" s="160" t="s">
        <v>70</v>
      </c>
      <c r="B7" s="161" t="s">
        <v>71</v>
      </c>
      <c r="C7" s="160"/>
      <c r="D7" s="161" t="s">
        <v>71</v>
      </c>
      <c r="E7" s="160"/>
      <c r="F7" s="161"/>
      <c r="G7" s="160"/>
      <c r="H7" s="99"/>
      <c r="I7" s="160"/>
      <c r="J7" s="99"/>
      <c r="K7" s="98"/>
      <c r="L7" s="99"/>
      <c r="M7" s="157"/>
      <c r="N7" s="156"/>
      <c r="O7" s="157"/>
      <c r="P7" s="157"/>
    </row>
    <row r="8" spans="1:16" ht="12.6" customHeight="1">
      <c r="A8" s="162" t="s">
        <v>72</v>
      </c>
      <c r="B8" s="163">
        <v>2017</v>
      </c>
      <c r="C8" s="160"/>
      <c r="D8" s="163">
        <v>2016</v>
      </c>
      <c r="E8" s="160"/>
      <c r="F8" s="163" t="s">
        <v>73</v>
      </c>
      <c r="G8" s="160"/>
      <c r="H8" s="155" t="s">
        <v>74</v>
      </c>
      <c r="I8" s="159"/>
      <c r="J8" s="163">
        <v>2017</v>
      </c>
      <c r="K8" s="98"/>
      <c r="L8" s="155">
        <v>2016</v>
      </c>
      <c r="M8" s="158"/>
      <c r="N8" s="156"/>
      <c r="O8" s="157"/>
      <c r="P8" s="158"/>
    </row>
    <row r="9" spans="1:16">
      <c r="A9" s="159" t="s">
        <v>75</v>
      </c>
      <c r="B9" s="215">
        <v>628376011.92999995</v>
      </c>
      <c r="C9" s="216"/>
      <c r="D9" s="217">
        <v>597349738.41999996</v>
      </c>
      <c r="E9" s="216"/>
      <c r="F9" s="217">
        <v>31026273.510000002</v>
      </c>
      <c r="G9" s="159"/>
      <c r="H9" s="117">
        <v>5.1939879629084654E-2</v>
      </c>
      <c r="I9" s="159"/>
      <c r="J9" s="158">
        <v>1.1080707474634257</v>
      </c>
      <c r="K9" s="158"/>
      <c r="L9" s="158">
        <v>1.1593442828543392</v>
      </c>
      <c r="M9" s="157"/>
      <c r="N9" s="156"/>
      <c r="O9" s="157"/>
      <c r="P9" s="157"/>
    </row>
    <row r="10" spans="1:16">
      <c r="A10" s="159" t="s">
        <v>76</v>
      </c>
      <c r="B10" s="179">
        <v>230827463.53999999</v>
      </c>
      <c r="C10" s="178"/>
      <c r="D10" s="177">
        <v>233449051.28</v>
      </c>
      <c r="E10" s="178"/>
      <c r="F10" s="177">
        <v>-2621587.7400000002</v>
      </c>
      <c r="G10" s="159"/>
      <c r="H10" s="117">
        <v>-1.1229806784931648E-2</v>
      </c>
      <c r="I10" s="159"/>
      <c r="J10" s="158">
        <v>0.90846133704592158</v>
      </c>
      <c r="K10" s="158"/>
      <c r="L10" s="158">
        <v>0.99163467807414651</v>
      </c>
      <c r="M10" s="158"/>
      <c r="N10" s="156"/>
      <c r="O10" s="157"/>
      <c r="P10" s="158"/>
    </row>
    <row r="11" spans="1:16">
      <c r="A11" s="159" t="s">
        <v>77</v>
      </c>
      <c r="B11" s="180">
        <v>18886220.890000001</v>
      </c>
      <c r="C11" s="178"/>
      <c r="D11" s="180">
        <v>20934448.530000001</v>
      </c>
      <c r="E11" s="178"/>
      <c r="F11" s="180">
        <v>-2048227.64</v>
      </c>
      <c r="G11" s="159"/>
      <c r="H11" s="119">
        <v>-9.7840057122345406E-2</v>
      </c>
      <c r="I11" s="159"/>
      <c r="J11" s="166">
        <v>0.78634800292801499</v>
      </c>
      <c r="K11" s="158"/>
      <c r="L11" s="166">
        <v>0.86710313857770804</v>
      </c>
      <c r="M11" s="157"/>
      <c r="N11" s="156"/>
      <c r="O11" s="157"/>
      <c r="P11" s="157"/>
    </row>
    <row r="12" spans="1:16" ht="6" customHeight="1">
      <c r="A12" s="159"/>
      <c r="B12" s="177"/>
      <c r="C12" s="178"/>
      <c r="D12" s="177"/>
      <c r="E12" s="178"/>
      <c r="F12" s="177"/>
      <c r="G12" s="159"/>
      <c r="H12" s="93"/>
      <c r="I12" s="167"/>
      <c r="J12" s="158"/>
      <c r="K12" s="158"/>
      <c r="L12" s="158"/>
      <c r="M12" s="158"/>
      <c r="N12" s="156"/>
      <c r="O12" s="157"/>
      <c r="P12" s="158"/>
    </row>
    <row r="13" spans="1:16">
      <c r="A13" s="159" t="s">
        <v>78</v>
      </c>
      <c r="B13" s="177">
        <v>878089696.3599999</v>
      </c>
      <c r="C13" s="177">
        <v>0</v>
      </c>
      <c r="D13" s="177">
        <v>851733238.2299999</v>
      </c>
      <c r="E13" s="177">
        <v>0</v>
      </c>
      <c r="F13" s="177">
        <v>26356458.130000003</v>
      </c>
      <c r="G13" s="159"/>
      <c r="H13" s="117">
        <v>3.0944498754999591E-2</v>
      </c>
      <c r="I13" s="160"/>
      <c r="J13" s="158">
        <v>1.0389209267471766</v>
      </c>
      <c r="K13" s="158"/>
      <c r="L13" s="158">
        <v>1.0992811197957439</v>
      </c>
      <c r="M13" s="157"/>
      <c r="N13" s="156"/>
      <c r="O13" s="157"/>
      <c r="P13" s="157"/>
    </row>
    <row r="14" spans="1:16" ht="6" customHeight="1">
      <c r="A14" s="159"/>
      <c r="B14" s="177"/>
      <c r="C14" s="178"/>
      <c r="D14" s="177"/>
      <c r="E14" s="178"/>
      <c r="F14" s="177"/>
      <c r="G14" s="159"/>
      <c r="H14" s="93"/>
      <c r="I14" s="160"/>
      <c r="J14" s="158"/>
      <c r="K14" s="158"/>
      <c r="L14" s="158"/>
      <c r="M14" s="158"/>
      <c r="N14" s="156"/>
      <c r="O14" s="157"/>
      <c r="P14" s="158"/>
    </row>
    <row r="15" spans="1:16" ht="13.2" customHeight="1">
      <c r="A15" s="169" t="s">
        <v>79</v>
      </c>
      <c r="B15" s="177"/>
      <c r="C15" s="178"/>
      <c r="D15" s="177"/>
      <c r="E15" s="178"/>
      <c r="F15" s="177"/>
      <c r="G15" s="159"/>
      <c r="H15" s="93"/>
      <c r="I15" s="159"/>
      <c r="J15" s="164"/>
      <c r="K15" s="164"/>
      <c r="L15" s="164"/>
      <c r="M15" s="157"/>
      <c r="N15" s="156"/>
      <c r="O15" s="157"/>
      <c r="P15" s="157"/>
    </row>
    <row r="16" spans="1:16">
      <c r="A16" s="159" t="s">
        <v>80</v>
      </c>
      <c r="B16" s="179">
        <v>21642382.559999999</v>
      </c>
      <c r="C16" s="178"/>
      <c r="D16" s="177">
        <v>28268852.289999999</v>
      </c>
      <c r="E16" s="178"/>
      <c r="F16" s="177">
        <v>-6626469.7300000004</v>
      </c>
      <c r="G16" s="159"/>
      <c r="H16" s="117">
        <v>-0.23440887030083246</v>
      </c>
      <c r="I16" s="159"/>
      <c r="J16" s="158">
        <v>0.49686364238278014</v>
      </c>
      <c r="K16" s="158"/>
      <c r="L16" s="158">
        <v>0.61282958004597898</v>
      </c>
      <c r="M16" s="158"/>
      <c r="N16" s="156"/>
      <c r="O16" s="157"/>
      <c r="P16" s="158"/>
    </row>
    <row r="17" spans="1:16">
      <c r="A17" s="159" t="s">
        <v>81</v>
      </c>
      <c r="B17" s="180">
        <v>1655567.26</v>
      </c>
      <c r="C17" s="178"/>
      <c r="D17" s="180">
        <v>1350700.29</v>
      </c>
      <c r="E17" s="178"/>
      <c r="F17" s="180">
        <v>304866.96999999997</v>
      </c>
      <c r="G17" s="159"/>
      <c r="H17" s="119">
        <v>0.22571030172800213</v>
      </c>
      <c r="I17" s="159"/>
      <c r="J17" s="166">
        <v>0.52474980229574653</v>
      </c>
      <c r="K17" s="158"/>
      <c r="L17" s="166">
        <v>0.6228865878116796</v>
      </c>
      <c r="M17" s="157"/>
      <c r="N17" s="156"/>
      <c r="O17" s="157"/>
      <c r="P17" s="157"/>
    </row>
    <row r="18" spans="1:16" ht="6" customHeight="1">
      <c r="A18" s="159"/>
      <c r="B18" s="177"/>
      <c r="C18" s="178"/>
      <c r="D18" s="177"/>
      <c r="E18" s="178"/>
      <c r="F18" s="177"/>
      <c r="G18" s="159"/>
      <c r="H18" s="93"/>
      <c r="I18" s="159"/>
      <c r="J18" s="158"/>
      <c r="K18" s="158"/>
      <c r="L18" s="158"/>
      <c r="M18" s="158"/>
      <c r="N18" s="156"/>
      <c r="O18" s="157"/>
      <c r="P18" s="158"/>
    </row>
    <row r="19" spans="1:16">
      <c r="A19" s="159" t="s">
        <v>82</v>
      </c>
      <c r="B19" s="180">
        <v>23297949.82</v>
      </c>
      <c r="C19" s="180">
        <v>0</v>
      </c>
      <c r="D19" s="180">
        <v>29619552.579999998</v>
      </c>
      <c r="E19" s="180">
        <v>0</v>
      </c>
      <c r="F19" s="180">
        <v>-6321602.7600000007</v>
      </c>
      <c r="G19" s="159"/>
      <c r="H19" s="119">
        <v>-0.21342667965445686</v>
      </c>
      <c r="I19" s="167"/>
      <c r="J19" s="166">
        <v>0.49874705683906928</v>
      </c>
      <c r="K19" s="158"/>
      <c r="L19" s="166">
        <v>0.61328112386602351</v>
      </c>
      <c r="M19" s="157"/>
      <c r="N19" s="156"/>
      <c r="O19" s="157"/>
      <c r="P19" s="157"/>
    </row>
    <row r="20" spans="1:16" ht="6" customHeight="1">
      <c r="A20" s="159"/>
      <c r="B20" s="177"/>
      <c r="C20" s="178"/>
      <c r="D20" s="177"/>
      <c r="E20" s="178"/>
      <c r="F20" s="177"/>
      <c r="G20" s="159"/>
      <c r="H20" s="93"/>
      <c r="I20" s="160"/>
      <c r="J20" s="158"/>
      <c r="K20" s="158"/>
      <c r="L20" s="158"/>
      <c r="M20" s="158"/>
      <c r="N20" s="156"/>
      <c r="O20" s="157"/>
      <c r="P20" s="158"/>
    </row>
    <row r="21" spans="1:16">
      <c r="A21" s="159" t="s">
        <v>83</v>
      </c>
      <c r="B21" s="177">
        <v>901387646.17999995</v>
      </c>
      <c r="C21" s="177">
        <v>0</v>
      </c>
      <c r="D21" s="177">
        <v>881352790.80999994</v>
      </c>
      <c r="E21" s="177">
        <v>0</v>
      </c>
      <c r="F21" s="177">
        <v>20034855.370000001</v>
      </c>
      <c r="G21" s="159"/>
      <c r="H21" s="117">
        <v>2.273193615417855E-2</v>
      </c>
      <c r="I21" s="160"/>
      <c r="J21" s="158">
        <v>1.0106297248701357</v>
      </c>
      <c r="K21" s="158"/>
      <c r="L21" s="158">
        <v>1.0707644170682755</v>
      </c>
      <c r="M21" s="157"/>
      <c r="N21" s="156"/>
      <c r="O21" s="157"/>
      <c r="P21" s="157"/>
    </row>
    <row r="22" spans="1:16" ht="6" customHeight="1">
      <c r="A22" s="159"/>
      <c r="B22" s="177"/>
      <c r="C22" s="178"/>
      <c r="D22" s="177"/>
      <c r="E22" s="178"/>
      <c r="F22" s="177"/>
      <c r="G22" s="159"/>
      <c r="H22" s="93"/>
      <c r="I22" s="159"/>
      <c r="J22" s="93"/>
      <c r="K22" s="93"/>
      <c r="L22" s="93"/>
      <c r="M22" s="158"/>
      <c r="N22" s="156"/>
      <c r="O22" s="157"/>
      <c r="P22" s="158"/>
    </row>
    <row r="23" spans="1:16" ht="12" customHeight="1">
      <c r="A23" s="169" t="s">
        <v>84</v>
      </c>
      <c r="B23" s="177"/>
      <c r="C23" s="178"/>
      <c r="D23" s="177"/>
      <c r="E23" s="178"/>
      <c r="F23" s="177"/>
      <c r="G23" s="159"/>
      <c r="H23" s="93"/>
      <c r="I23" s="159"/>
      <c r="J23" s="93"/>
      <c r="K23" s="158"/>
      <c r="L23" s="93"/>
      <c r="M23" s="157"/>
      <c r="N23" s="156"/>
      <c r="O23" s="157"/>
      <c r="P23" s="157"/>
    </row>
    <row r="24" spans="1:16">
      <c r="A24" s="159" t="s">
        <v>85</v>
      </c>
      <c r="B24" s="179">
        <v>6651054.2699999996</v>
      </c>
      <c r="C24" s="178"/>
      <c r="D24" s="177">
        <v>6141764.5</v>
      </c>
      <c r="E24" s="178"/>
      <c r="F24" s="177">
        <v>509289.77</v>
      </c>
      <c r="G24" s="159"/>
      <c r="H24" s="117">
        <v>8.2922386555199248E-2</v>
      </c>
      <c r="I24" s="159"/>
      <c r="J24" s="158">
        <v>0.12757975525488208</v>
      </c>
      <c r="K24" s="158"/>
      <c r="L24" s="158">
        <v>0.11955234669407665</v>
      </c>
      <c r="M24" s="158"/>
      <c r="N24" s="156"/>
      <c r="O24" s="157"/>
      <c r="P24" s="158"/>
    </row>
    <row r="25" spans="1:16">
      <c r="A25" s="159" t="s">
        <v>86</v>
      </c>
      <c r="B25" s="180">
        <v>13908589.960000001</v>
      </c>
      <c r="C25" s="178"/>
      <c r="D25" s="180">
        <v>12923942.640000001</v>
      </c>
      <c r="E25" s="178"/>
      <c r="F25" s="180">
        <v>984647.32</v>
      </c>
      <c r="G25" s="159"/>
      <c r="H25" s="119">
        <v>7.6187843557312465E-2</v>
      </c>
      <c r="I25" s="159"/>
      <c r="J25" s="166">
        <v>7.7774298449442655E-2</v>
      </c>
      <c r="K25" s="158"/>
      <c r="L25" s="166">
        <v>7.4641596250540315E-2</v>
      </c>
      <c r="M25" s="157"/>
      <c r="N25" s="156"/>
      <c r="O25" s="157"/>
      <c r="P25" s="157"/>
    </row>
    <row r="26" spans="1:16" ht="6" customHeight="1">
      <c r="A26" s="159"/>
      <c r="B26" s="177"/>
      <c r="C26" s="178"/>
      <c r="D26" s="177"/>
      <c r="E26" s="178"/>
      <c r="F26" s="177"/>
      <c r="G26" s="159"/>
      <c r="H26" s="93"/>
      <c r="I26" s="167"/>
      <c r="J26" s="158"/>
      <c r="K26" s="158"/>
      <c r="L26" s="158"/>
      <c r="M26" s="158"/>
      <c r="N26" s="156"/>
      <c r="O26" s="157"/>
      <c r="P26" s="158"/>
    </row>
    <row r="27" spans="1:16">
      <c r="A27" s="159" t="s">
        <v>87</v>
      </c>
      <c r="B27" s="180">
        <v>20559644.23</v>
      </c>
      <c r="C27" s="180">
        <v>0</v>
      </c>
      <c r="D27" s="180">
        <v>19065707.140000001</v>
      </c>
      <c r="E27" s="180">
        <v>0</v>
      </c>
      <c r="F27" s="180">
        <v>1493937.0899999999</v>
      </c>
      <c r="G27" s="159"/>
      <c r="H27" s="119">
        <v>7.8357287197898279E-2</v>
      </c>
      <c r="I27" s="160"/>
      <c r="J27" s="166">
        <v>8.9016180221986554E-2</v>
      </c>
      <c r="K27" s="158"/>
      <c r="L27" s="166">
        <v>8.4917758987075653E-2</v>
      </c>
      <c r="M27" s="157"/>
      <c r="N27" s="156"/>
      <c r="O27" s="157"/>
      <c r="P27" s="157"/>
    </row>
    <row r="28" spans="1:16" ht="6" customHeight="1">
      <c r="A28" s="159"/>
      <c r="B28" s="177"/>
      <c r="C28" s="178"/>
      <c r="D28" s="177"/>
      <c r="E28" s="178"/>
      <c r="F28" s="177"/>
      <c r="G28" s="159"/>
      <c r="H28" s="93"/>
      <c r="I28" s="160"/>
      <c r="J28" s="158"/>
      <c r="K28" s="158"/>
      <c r="L28" s="158"/>
      <c r="M28" s="158"/>
      <c r="N28" s="156"/>
      <c r="O28" s="157"/>
      <c r="P28" s="158"/>
    </row>
    <row r="29" spans="1:16" ht="15" thickBot="1">
      <c r="A29" s="159" t="s">
        <v>88</v>
      </c>
      <c r="B29" s="210">
        <v>921947290.40999997</v>
      </c>
      <c r="C29" s="210">
        <v>0</v>
      </c>
      <c r="D29" s="210">
        <v>900418497.94999993</v>
      </c>
      <c r="E29" s="210">
        <v>0</v>
      </c>
      <c r="F29" s="210">
        <v>21528792.460000001</v>
      </c>
      <c r="G29" s="159"/>
      <c r="H29" s="118">
        <v>2.3909762525997649E-2</v>
      </c>
      <c r="I29" s="159"/>
      <c r="J29" s="172">
        <v>0.82106166226383537</v>
      </c>
      <c r="K29" s="158"/>
      <c r="L29" s="172">
        <v>0.85948481838313429</v>
      </c>
      <c r="M29" s="157"/>
      <c r="N29" s="156"/>
      <c r="O29" s="157"/>
      <c r="P29" s="157"/>
    </row>
    <row r="30" spans="1:16" ht="6" customHeight="1" thickTop="1">
      <c r="A30" s="159"/>
      <c r="B30" s="179"/>
      <c r="C30" s="178"/>
      <c r="D30" s="177"/>
      <c r="E30" s="178"/>
      <c r="F30" s="177"/>
      <c r="G30" s="159"/>
      <c r="H30" s="117"/>
      <c r="I30" s="159"/>
      <c r="J30" s="158"/>
      <c r="K30" s="158"/>
      <c r="L30" s="158"/>
      <c r="M30" s="158"/>
      <c r="N30" s="156"/>
      <c r="O30" s="157"/>
      <c r="P30" s="158"/>
    </row>
    <row r="31" spans="1:16">
      <c r="A31" s="159" t="s">
        <v>89</v>
      </c>
      <c r="B31" s="179">
        <v>-3712568.31</v>
      </c>
      <c r="C31" s="178"/>
      <c r="D31" s="177">
        <v>13608834.68</v>
      </c>
      <c r="E31" s="178"/>
      <c r="F31" s="177">
        <v>-17321402.989999998</v>
      </c>
      <c r="G31" s="159"/>
      <c r="H31" s="117" t="s">
        <v>112</v>
      </c>
      <c r="I31" s="159"/>
      <c r="J31" s="164"/>
      <c r="K31" s="164"/>
      <c r="L31" s="164"/>
      <c r="M31" s="157"/>
      <c r="N31" s="156"/>
      <c r="O31" s="157"/>
      <c r="P31" s="157"/>
    </row>
    <row r="32" spans="1:16">
      <c r="A32" s="169" t="s">
        <v>90</v>
      </c>
      <c r="B32" s="180">
        <v>12624265.57</v>
      </c>
      <c r="C32" s="178"/>
      <c r="D32" s="180">
        <v>14935471.84</v>
      </c>
      <c r="E32" s="178"/>
      <c r="F32" s="180">
        <v>-2311206.27</v>
      </c>
      <c r="G32" s="159"/>
      <c r="H32" s="119">
        <v>-0.15474611681233635</v>
      </c>
      <c r="I32" s="159"/>
      <c r="J32" s="157"/>
      <c r="K32" s="156"/>
      <c r="L32" s="157"/>
      <c r="M32" s="158"/>
      <c r="N32" s="156"/>
      <c r="O32" s="157"/>
      <c r="P32" s="158"/>
    </row>
    <row r="33" spans="1:16">
      <c r="A33" s="159" t="s">
        <v>91</v>
      </c>
      <c r="B33" s="177">
        <v>930858987.67000008</v>
      </c>
      <c r="C33" s="177">
        <v>0</v>
      </c>
      <c r="D33" s="177">
        <v>928962804.46999991</v>
      </c>
      <c r="E33" s="177">
        <v>0</v>
      </c>
      <c r="F33" s="177">
        <v>1896183.2000000025</v>
      </c>
      <c r="G33" s="159"/>
      <c r="H33" s="117">
        <v>2.0411831247450535E-3</v>
      </c>
      <c r="I33" s="167"/>
      <c r="J33" s="157"/>
      <c r="K33" s="156"/>
      <c r="L33" s="157"/>
      <c r="M33" s="158"/>
      <c r="N33" s="156"/>
      <c r="O33" s="157"/>
      <c r="P33" s="157"/>
    </row>
    <row r="34" spans="1:16" ht="6" customHeight="1">
      <c r="A34" s="159" t="s">
        <v>92</v>
      </c>
      <c r="B34" s="211"/>
      <c r="C34" s="212"/>
      <c r="D34" s="211"/>
      <c r="E34" s="178"/>
      <c r="F34" s="211"/>
      <c r="G34" s="156"/>
      <c r="H34" s="97"/>
      <c r="I34" s="156"/>
      <c r="J34" s="157"/>
      <c r="K34" s="156"/>
      <c r="L34" s="157"/>
      <c r="M34" s="158"/>
      <c r="N34" s="156"/>
      <c r="O34" s="157"/>
      <c r="P34" s="158"/>
    </row>
    <row r="35" spans="1:16">
      <c r="A35" s="159" t="s">
        <v>93</v>
      </c>
      <c r="B35" s="211">
        <v>42413258.469999999</v>
      </c>
      <c r="C35" s="211"/>
      <c r="D35" s="211">
        <v>41748352.100000001</v>
      </c>
      <c r="E35" s="178"/>
      <c r="F35" s="211"/>
      <c r="G35" s="156"/>
      <c r="H35" s="97"/>
      <c r="I35" s="156"/>
      <c r="J35" s="158"/>
      <c r="K35" s="156"/>
      <c r="L35" s="157"/>
      <c r="M35" s="157"/>
      <c r="N35" s="156"/>
      <c r="O35" s="157"/>
      <c r="P35" s="157"/>
    </row>
    <row r="36" spans="1:16">
      <c r="A36" s="159" t="s">
        <v>94</v>
      </c>
      <c r="B36" s="211">
        <v>15404663.65</v>
      </c>
      <c r="C36" s="178"/>
      <c r="D36" s="211">
        <v>11738579.26</v>
      </c>
      <c r="E36" s="178"/>
      <c r="F36" s="211"/>
      <c r="G36" s="175"/>
      <c r="H36" s="96"/>
      <c r="I36" s="175"/>
      <c r="J36" s="173"/>
      <c r="K36" s="159"/>
      <c r="L36" s="176"/>
      <c r="M36" s="158"/>
      <c r="N36" s="156"/>
      <c r="O36" s="157"/>
      <c r="P36" s="158"/>
    </row>
    <row r="37" spans="1:16">
      <c r="A37" s="159" t="s">
        <v>95</v>
      </c>
      <c r="B37" s="211">
        <v>6343692.7000000002</v>
      </c>
      <c r="C37" s="178"/>
      <c r="D37" s="211">
        <v>5552501.3899999997</v>
      </c>
      <c r="E37" s="178"/>
      <c r="F37" s="211"/>
      <c r="G37" s="175"/>
      <c r="H37" s="96"/>
      <c r="I37" s="175"/>
      <c r="J37" s="173"/>
      <c r="K37" s="159"/>
      <c r="L37" s="176"/>
      <c r="M37" s="157"/>
      <c r="N37" s="156"/>
      <c r="O37" s="157"/>
      <c r="P37" s="157"/>
    </row>
    <row r="38" spans="1:16">
      <c r="A38" s="159" t="s">
        <v>96</v>
      </c>
      <c r="B38" s="211">
        <v>-3077818.55</v>
      </c>
      <c r="C38" s="178"/>
      <c r="D38" s="211">
        <v>-2659313.06</v>
      </c>
      <c r="E38" s="178"/>
      <c r="F38" s="211"/>
      <c r="G38" s="175"/>
      <c r="H38" s="96"/>
      <c r="I38" s="175"/>
      <c r="J38" s="173"/>
      <c r="K38" s="159"/>
      <c r="L38" s="176"/>
      <c r="M38" s="158"/>
      <c r="N38" s="156"/>
      <c r="O38" s="157"/>
      <c r="P38" s="158"/>
    </row>
    <row r="39" spans="1:16">
      <c r="A39" s="159" t="s">
        <v>97</v>
      </c>
      <c r="B39" s="211">
        <v>23785979.530000001</v>
      </c>
      <c r="C39" s="178"/>
      <c r="D39" s="211">
        <v>20604416.432</v>
      </c>
      <c r="E39" s="178"/>
      <c r="F39" s="211"/>
      <c r="G39" s="175"/>
      <c r="H39" s="96"/>
      <c r="I39" s="175"/>
      <c r="J39" s="173"/>
      <c r="K39" s="159"/>
      <c r="L39" s="176"/>
      <c r="M39" s="157"/>
      <c r="N39" s="156"/>
      <c r="O39" s="157"/>
      <c r="P39" s="157"/>
    </row>
    <row r="40" spans="1:16">
      <c r="A40" s="159" t="s">
        <v>98</v>
      </c>
      <c r="B40" s="211">
        <v>-1460842.89</v>
      </c>
      <c r="C40" s="178"/>
      <c r="D40" s="211">
        <v>-890048.97</v>
      </c>
      <c r="E40" s="178"/>
      <c r="F40" s="211"/>
      <c r="G40" s="175"/>
      <c r="H40" s="96"/>
      <c r="I40" s="175"/>
      <c r="J40" s="173"/>
      <c r="K40" s="159"/>
      <c r="L40" s="176"/>
      <c r="M40" s="158"/>
      <c r="N40" s="156"/>
      <c r="O40" s="157"/>
      <c r="P40" s="158"/>
    </row>
    <row r="41" spans="1:16">
      <c r="A41" s="159" t="s">
        <v>99</v>
      </c>
      <c r="B41" s="211">
        <v>50660648.380000003</v>
      </c>
      <c r="C41" s="178"/>
      <c r="D41" s="211">
        <v>20717797.460000001</v>
      </c>
      <c r="E41" s="178"/>
      <c r="F41" s="211"/>
      <c r="G41" s="175"/>
      <c r="H41" s="96"/>
      <c r="I41" s="175"/>
      <c r="J41" s="173"/>
      <c r="K41" s="159"/>
      <c r="L41" s="176"/>
      <c r="M41" s="157"/>
      <c r="N41" s="156"/>
      <c r="O41" s="157"/>
      <c r="P41" s="157"/>
    </row>
    <row r="42" spans="1:16">
      <c r="A42" s="159" t="s">
        <v>100</v>
      </c>
      <c r="B42" s="211">
        <v>10066007.029999999</v>
      </c>
      <c r="C42" s="178"/>
      <c r="D42" s="211">
        <v>4476027.01</v>
      </c>
      <c r="E42" s="178"/>
      <c r="F42" s="211"/>
      <c r="G42" s="175"/>
      <c r="H42" s="96"/>
      <c r="I42" s="173"/>
      <c r="J42" s="159"/>
      <c r="K42" s="176"/>
      <c r="L42" s="173"/>
      <c r="M42" s="158"/>
      <c r="N42" s="156"/>
      <c r="O42" s="157"/>
      <c r="P42" s="158"/>
    </row>
    <row r="43" spans="1:16" ht="6" customHeight="1">
      <c r="A43" s="159"/>
      <c r="B43" s="211"/>
      <c r="C43" s="178"/>
      <c r="D43" s="131"/>
      <c r="E43" s="178"/>
      <c r="F43" s="211"/>
      <c r="G43" s="159"/>
      <c r="H43" s="176"/>
      <c r="I43" s="173"/>
      <c r="J43" s="159"/>
      <c r="K43" s="176"/>
      <c r="L43" s="173"/>
      <c r="M43" s="157"/>
      <c r="N43" s="156"/>
      <c r="O43" s="157"/>
      <c r="P43" s="157"/>
    </row>
    <row r="44" spans="1:16" ht="12.6" customHeight="1">
      <c r="A44" s="162" t="s">
        <v>101</v>
      </c>
      <c r="B44" s="211"/>
      <c r="C44" s="178"/>
      <c r="D44" s="131"/>
      <c r="E44" s="178"/>
      <c r="F44" s="211"/>
      <c r="G44" s="159"/>
      <c r="H44" s="176"/>
      <c r="I44" s="173"/>
      <c r="J44" s="159"/>
      <c r="K44" s="176"/>
      <c r="L44" s="173"/>
      <c r="M44" s="158"/>
      <c r="N44" s="156"/>
      <c r="O44" s="157"/>
      <c r="P44" s="158"/>
    </row>
    <row r="45" spans="1:16" ht="12" customHeight="1">
      <c r="A45" s="169" t="s">
        <v>102</v>
      </c>
      <c r="B45" s="211"/>
      <c r="C45" s="178"/>
      <c r="D45" s="131"/>
      <c r="E45" s="178"/>
      <c r="F45" s="211"/>
      <c r="G45" s="159"/>
      <c r="H45" s="176"/>
      <c r="I45" s="173"/>
      <c r="J45" s="159"/>
      <c r="K45" s="176"/>
      <c r="L45" s="173"/>
      <c r="M45" s="157"/>
      <c r="N45" s="156"/>
      <c r="O45" s="157"/>
      <c r="P45" s="157"/>
    </row>
    <row r="46" spans="1:16">
      <c r="A46" s="159" t="s">
        <v>75</v>
      </c>
      <c r="B46" s="177">
        <v>567090155</v>
      </c>
      <c r="C46" s="178"/>
      <c r="D46" s="178">
        <v>515247927</v>
      </c>
      <c r="E46" s="178"/>
      <c r="F46" s="178">
        <v>51842228</v>
      </c>
      <c r="G46" s="159"/>
      <c r="H46" s="117">
        <v>0.10061608263394332</v>
      </c>
      <c r="I46" s="173"/>
      <c r="J46" s="159"/>
      <c r="K46" s="176"/>
      <c r="L46" s="173"/>
      <c r="M46" s="158"/>
      <c r="N46" s="156"/>
      <c r="O46" s="157"/>
      <c r="P46" s="158"/>
    </row>
    <row r="47" spans="1:16">
      <c r="A47" s="159" t="s">
        <v>76</v>
      </c>
      <c r="B47" s="179">
        <v>254086172</v>
      </c>
      <c r="C47" s="178"/>
      <c r="D47" s="177">
        <v>235418402</v>
      </c>
      <c r="E47" s="178"/>
      <c r="F47" s="177">
        <v>18667770</v>
      </c>
      <c r="G47" s="159"/>
      <c r="H47" s="117">
        <v>7.9296137606099285E-2</v>
      </c>
      <c r="I47" s="173"/>
      <c r="J47" s="159"/>
      <c r="K47" s="176"/>
      <c r="L47" s="173"/>
      <c r="M47" s="157"/>
      <c r="N47" s="156"/>
      <c r="O47" s="157"/>
      <c r="P47" s="157"/>
    </row>
    <row r="48" spans="1:16">
      <c r="A48" s="159" t="s">
        <v>77</v>
      </c>
      <c r="B48" s="179">
        <v>24017637</v>
      </c>
      <c r="C48" s="178"/>
      <c r="D48" s="177">
        <v>24142974</v>
      </c>
      <c r="E48" s="178"/>
      <c r="F48" s="177">
        <v>-125337</v>
      </c>
      <c r="G48" s="159"/>
      <c r="H48" s="117">
        <v>-5.1914482449428147E-3</v>
      </c>
      <c r="I48" s="173"/>
      <c r="J48" s="159"/>
      <c r="K48" s="176"/>
      <c r="L48" s="173"/>
      <c r="M48" s="158"/>
      <c r="N48" s="156"/>
      <c r="O48" s="157"/>
      <c r="P48" s="158"/>
    </row>
    <row r="49" spans="1:16" ht="6" customHeight="1">
      <c r="A49" s="159"/>
      <c r="B49" s="180"/>
      <c r="C49" s="178"/>
      <c r="D49" s="180"/>
      <c r="E49" s="178"/>
      <c r="F49" s="180"/>
      <c r="G49" s="159"/>
      <c r="H49" s="119"/>
      <c r="I49" s="173"/>
      <c r="J49" s="159"/>
      <c r="K49" s="176"/>
      <c r="L49" s="173"/>
      <c r="M49" s="157"/>
      <c r="N49" s="156"/>
      <c r="O49" s="157"/>
      <c r="P49" s="157"/>
    </row>
    <row r="50" spans="1:16">
      <c r="A50" s="159" t="s">
        <v>78</v>
      </c>
      <c r="B50" s="177">
        <v>845193964</v>
      </c>
      <c r="C50" s="177">
        <v>0</v>
      </c>
      <c r="D50" s="177">
        <v>774809303</v>
      </c>
      <c r="E50" s="177">
        <v>0</v>
      </c>
      <c r="F50" s="177">
        <v>70384661</v>
      </c>
      <c r="G50" s="159"/>
      <c r="H50" s="117">
        <v>9.0841269880828981E-2</v>
      </c>
      <c r="I50" s="173"/>
      <c r="J50" s="159"/>
      <c r="K50" s="176"/>
      <c r="L50" s="173"/>
      <c r="M50" s="158"/>
      <c r="N50" s="156"/>
      <c r="O50" s="157"/>
      <c r="P50" s="158"/>
    </row>
    <row r="51" spans="1:16" ht="6" customHeight="1">
      <c r="A51" s="159" t="s">
        <v>92</v>
      </c>
      <c r="B51" s="177"/>
      <c r="C51" s="178"/>
      <c r="D51" s="177"/>
      <c r="E51" s="178"/>
      <c r="F51" s="177"/>
      <c r="G51" s="159"/>
      <c r="H51" s="117"/>
      <c r="I51" s="173"/>
      <c r="J51" s="159"/>
      <c r="K51" s="176"/>
      <c r="L51" s="173"/>
      <c r="M51" s="157"/>
      <c r="N51" s="156"/>
      <c r="O51" s="157"/>
      <c r="P51" s="157"/>
    </row>
    <row r="52" spans="1:16" ht="13.95" customHeight="1">
      <c r="A52" s="169" t="s">
        <v>103</v>
      </c>
      <c r="B52" s="177"/>
      <c r="C52" s="178"/>
      <c r="D52" s="177"/>
      <c r="E52" s="178"/>
      <c r="F52" s="177"/>
      <c r="G52" s="159"/>
      <c r="H52" s="93"/>
      <c r="I52" s="173"/>
      <c r="J52" s="159"/>
      <c r="K52" s="176"/>
      <c r="L52" s="173"/>
      <c r="M52" s="158"/>
      <c r="N52" s="156"/>
      <c r="O52" s="157"/>
      <c r="P52" s="158"/>
    </row>
    <row r="53" spans="1:16">
      <c r="A53" s="159" t="s">
        <v>104</v>
      </c>
      <c r="B53" s="177">
        <v>43557992</v>
      </c>
      <c r="C53" s="178"/>
      <c r="D53" s="177">
        <v>46128407</v>
      </c>
      <c r="E53" s="178"/>
      <c r="F53" s="177">
        <v>-2570415</v>
      </c>
      <c r="G53" s="159"/>
      <c r="H53" s="117">
        <v>-5.5723038517241662E-2</v>
      </c>
      <c r="I53" s="173"/>
      <c r="J53" s="159"/>
      <c r="K53" s="176"/>
      <c r="L53" s="173"/>
      <c r="M53" s="157"/>
      <c r="N53" s="156"/>
      <c r="O53" s="157"/>
      <c r="P53" s="157"/>
    </row>
    <row r="54" spans="1:16">
      <c r="A54" s="159" t="s">
        <v>105</v>
      </c>
      <c r="B54" s="179">
        <v>3154965</v>
      </c>
      <c r="C54" s="178"/>
      <c r="D54" s="177">
        <v>2168453</v>
      </c>
      <c r="E54" s="178"/>
      <c r="F54" s="177">
        <v>986512</v>
      </c>
      <c r="G54" s="159"/>
      <c r="H54" s="117">
        <v>0.45493815176072527</v>
      </c>
      <c r="I54" s="173"/>
      <c r="J54" s="159"/>
      <c r="K54" s="176"/>
      <c r="L54" s="173"/>
      <c r="M54" s="158"/>
      <c r="N54" s="156"/>
      <c r="O54" s="157"/>
      <c r="P54" s="158"/>
    </row>
    <row r="55" spans="1:16" ht="6" customHeight="1">
      <c r="A55" s="159"/>
      <c r="B55" s="180"/>
      <c r="C55" s="178"/>
      <c r="D55" s="180"/>
      <c r="E55" s="178"/>
      <c r="F55" s="180"/>
      <c r="G55" s="159"/>
      <c r="H55" s="119"/>
      <c r="I55" s="173"/>
      <c r="J55" s="159"/>
      <c r="K55" s="176"/>
      <c r="L55" s="173"/>
      <c r="M55" s="157"/>
      <c r="N55" s="156"/>
      <c r="O55" s="157"/>
      <c r="P55" s="157"/>
    </row>
    <row r="56" spans="1:16">
      <c r="A56" s="159" t="s">
        <v>82</v>
      </c>
      <c r="B56" s="177">
        <v>46712957</v>
      </c>
      <c r="C56" s="177">
        <v>0</v>
      </c>
      <c r="D56" s="177">
        <v>48296860</v>
      </c>
      <c r="E56" s="177">
        <v>0</v>
      </c>
      <c r="F56" s="177">
        <v>-1583903</v>
      </c>
      <c r="G56" s="159"/>
      <c r="H56" s="117">
        <v>-3.2795154798883404E-2</v>
      </c>
      <c r="I56" s="173"/>
      <c r="J56" s="159"/>
      <c r="K56" s="176"/>
      <c r="L56" s="173"/>
      <c r="M56" s="158"/>
      <c r="N56" s="156"/>
      <c r="O56" s="157"/>
      <c r="P56" s="158"/>
    </row>
    <row r="57" spans="1:16" ht="6" customHeight="1">
      <c r="A57" s="159"/>
      <c r="B57" s="180"/>
      <c r="C57" s="178"/>
      <c r="D57" s="180"/>
      <c r="E57" s="178"/>
      <c r="F57" s="180"/>
      <c r="G57" s="159"/>
      <c r="H57" s="119"/>
      <c r="I57" s="173"/>
      <c r="J57" s="159"/>
      <c r="K57" s="176"/>
      <c r="L57" s="173"/>
      <c r="M57" s="157"/>
      <c r="N57" s="156"/>
      <c r="O57" s="157"/>
      <c r="P57" s="157"/>
    </row>
    <row r="58" spans="1:16">
      <c r="A58" s="159" t="s">
        <v>106</v>
      </c>
      <c r="B58" s="177">
        <v>891906921</v>
      </c>
      <c r="C58" s="177">
        <v>0</v>
      </c>
      <c r="D58" s="177">
        <v>823106163</v>
      </c>
      <c r="E58" s="177">
        <v>0</v>
      </c>
      <c r="F58" s="177">
        <v>68800758</v>
      </c>
      <c r="G58" s="159"/>
      <c r="H58" s="117">
        <v>8.3586736550774685E-2</v>
      </c>
      <c r="I58" s="173"/>
      <c r="J58" s="159"/>
      <c r="K58" s="176"/>
      <c r="L58" s="173"/>
      <c r="M58" s="158"/>
      <c r="N58" s="156"/>
      <c r="O58" s="157"/>
      <c r="P58" s="158"/>
    </row>
    <row r="59" spans="1:16" ht="6" customHeight="1">
      <c r="A59" s="159" t="s">
        <v>92</v>
      </c>
      <c r="B59" s="177"/>
      <c r="C59" s="178"/>
      <c r="D59" s="177"/>
      <c r="E59" s="178"/>
      <c r="F59" s="177"/>
      <c r="G59" s="159"/>
      <c r="H59" s="117"/>
      <c r="I59" s="173"/>
      <c r="J59" s="159"/>
      <c r="K59" s="176"/>
      <c r="L59" s="173"/>
      <c r="M59" s="157"/>
      <c r="N59" s="156"/>
      <c r="O59" s="157"/>
      <c r="P59" s="157"/>
    </row>
    <row r="60" spans="1:16" ht="13.2" customHeight="1">
      <c r="A60" s="169" t="s">
        <v>107</v>
      </c>
      <c r="B60" s="177"/>
      <c r="C60" s="178"/>
      <c r="D60" s="177"/>
      <c r="E60" s="178"/>
      <c r="F60" s="177"/>
      <c r="G60" s="159"/>
      <c r="H60" s="93"/>
      <c r="I60" s="173"/>
      <c r="J60" s="159"/>
      <c r="K60" s="176"/>
      <c r="L60" s="173"/>
      <c r="M60" s="158"/>
      <c r="N60" s="156"/>
      <c r="O60" s="157"/>
      <c r="P60" s="158"/>
    </row>
    <row r="61" spans="1:16">
      <c r="A61" s="159" t="s">
        <v>85</v>
      </c>
      <c r="B61" s="177">
        <v>52132521</v>
      </c>
      <c r="C61" s="178"/>
      <c r="D61" s="177">
        <v>51373015</v>
      </c>
      <c r="E61" s="178"/>
      <c r="F61" s="177">
        <v>759506</v>
      </c>
      <c r="G61" s="159"/>
      <c r="H61" s="117">
        <v>1.4784142998031165E-2</v>
      </c>
      <c r="I61" s="173"/>
      <c r="J61" s="159"/>
      <c r="K61" s="176"/>
      <c r="L61" s="173"/>
      <c r="M61" s="157"/>
      <c r="N61" s="156"/>
      <c r="O61" s="157"/>
      <c r="P61" s="157"/>
    </row>
    <row r="62" spans="1:16">
      <c r="A62" s="159" t="s">
        <v>86</v>
      </c>
      <c r="B62" s="179">
        <v>178832728</v>
      </c>
      <c r="C62" s="178"/>
      <c r="D62" s="177">
        <v>173146654</v>
      </c>
      <c r="E62" s="178"/>
      <c r="F62" s="177">
        <v>5686074</v>
      </c>
      <c r="G62" s="159"/>
      <c r="H62" s="117">
        <v>3.2839641244236807E-2</v>
      </c>
      <c r="I62" s="173"/>
      <c r="J62" s="159"/>
      <c r="K62" s="176"/>
      <c r="L62" s="173"/>
      <c r="M62" s="158"/>
      <c r="N62" s="156"/>
      <c r="O62" s="157"/>
      <c r="P62" s="158"/>
    </row>
    <row r="63" spans="1:16">
      <c r="A63" s="159" t="s">
        <v>87</v>
      </c>
      <c r="B63" s="179">
        <v>230965249</v>
      </c>
      <c r="C63" s="178"/>
      <c r="D63" s="179">
        <v>224519669</v>
      </c>
      <c r="E63" s="178"/>
      <c r="F63" s="179">
        <v>6445580</v>
      </c>
      <c r="G63" s="159"/>
      <c r="H63" s="117">
        <v>2.8708308847542441E-2</v>
      </c>
      <c r="I63" s="173"/>
      <c r="J63" s="159"/>
      <c r="K63" s="176"/>
      <c r="L63" s="173"/>
      <c r="M63" s="157"/>
      <c r="N63" s="156"/>
      <c r="O63" s="157"/>
      <c r="P63" s="157"/>
    </row>
    <row r="64" spans="1:16" ht="15" thickBot="1">
      <c r="A64" s="159" t="s">
        <v>108</v>
      </c>
      <c r="B64" s="213">
        <v>1122872170</v>
      </c>
      <c r="C64" s="213">
        <v>0</v>
      </c>
      <c r="D64" s="213">
        <v>1047625832</v>
      </c>
      <c r="E64" s="214">
        <v>0</v>
      </c>
      <c r="F64" s="214">
        <v>75246338</v>
      </c>
      <c r="G64" s="182"/>
      <c r="H64" s="5">
        <v>7.1825584766603959E-2</v>
      </c>
      <c r="I64" s="173"/>
      <c r="J64" s="159"/>
      <c r="K64" s="176"/>
      <c r="L64" s="173"/>
      <c r="M64" s="158"/>
      <c r="N64" s="156"/>
      <c r="O64" s="157"/>
      <c r="P64" s="158"/>
    </row>
    <row r="65" spans="1:16" ht="15" thickTop="1">
      <c r="A65" s="173"/>
      <c r="B65" s="175"/>
      <c r="C65" s="96"/>
      <c r="D65" s="175"/>
      <c r="E65" s="173"/>
      <c r="F65" s="159"/>
      <c r="G65" s="176"/>
      <c r="H65" s="173"/>
      <c r="I65" s="159"/>
      <c r="J65" s="173"/>
      <c r="K65" s="175"/>
      <c r="L65" s="96"/>
      <c r="M65" s="157"/>
      <c r="N65" s="156"/>
      <c r="O65" s="157"/>
      <c r="P65" s="157"/>
    </row>
    <row r="66" spans="1:16">
      <c r="A66" s="173"/>
      <c r="B66" s="175"/>
      <c r="C66" s="96"/>
      <c r="D66" s="175"/>
      <c r="E66" s="173"/>
      <c r="F66" s="159"/>
      <c r="G66" s="176"/>
      <c r="H66" s="173"/>
      <c r="I66" s="159"/>
      <c r="J66" s="173"/>
      <c r="K66" s="175"/>
      <c r="L66" s="96"/>
      <c r="M66" s="158"/>
      <c r="N66" s="156"/>
      <c r="O66" s="157"/>
      <c r="P66" s="158"/>
    </row>
    <row r="67" spans="1:16">
      <c r="A67" s="173"/>
      <c r="B67" s="175"/>
      <c r="C67" s="96"/>
      <c r="D67" s="175"/>
      <c r="E67" s="173"/>
      <c r="F67" s="159"/>
      <c r="G67" s="176"/>
      <c r="H67" s="173"/>
      <c r="I67" s="159"/>
      <c r="J67" s="173"/>
      <c r="K67" s="175"/>
      <c r="L67" s="96"/>
      <c r="M67" s="157"/>
      <c r="N67" s="156"/>
      <c r="O67" s="157"/>
      <c r="P67" s="157"/>
    </row>
    <row r="68" spans="1:16">
      <c r="A68" s="173"/>
      <c r="B68" s="175"/>
      <c r="C68" s="96"/>
      <c r="D68" s="175"/>
      <c r="E68" s="173"/>
      <c r="F68" s="159"/>
      <c r="G68" s="176"/>
      <c r="H68" s="173"/>
      <c r="I68" s="159"/>
      <c r="J68" s="173"/>
      <c r="K68" s="175"/>
      <c r="L68" s="96"/>
      <c r="M68" s="158"/>
      <c r="N68" s="156"/>
      <c r="O68" s="157"/>
      <c r="P68" s="158"/>
    </row>
    <row r="69" spans="1:16">
      <c r="A69" s="173"/>
      <c r="B69" s="175"/>
      <c r="C69" s="96"/>
      <c r="D69" s="175"/>
      <c r="E69" s="173"/>
      <c r="F69" s="159"/>
      <c r="G69" s="176"/>
      <c r="H69" s="173"/>
      <c r="I69" s="159"/>
      <c r="J69" s="173"/>
      <c r="K69" s="175"/>
      <c r="L69" s="96"/>
      <c r="M69" s="157"/>
      <c r="N69" s="156"/>
      <c r="O69" s="157"/>
      <c r="P69" s="157"/>
    </row>
    <row r="70" spans="1:16">
      <c r="A70" s="173"/>
      <c r="B70" s="175"/>
      <c r="C70" s="96"/>
      <c r="D70" s="175"/>
      <c r="E70" s="173"/>
      <c r="F70" s="159"/>
      <c r="G70" s="176"/>
      <c r="H70" s="173"/>
      <c r="I70" s="159"/>
      <c r="J70" s="173"/>
      <c r="K70" s="175"/>
      <c r="L70" s="96"/>
      <c r="M70" s="158"/>
      <c r="N70" s="156"/>
      <c r="O70" s="157"/>
      <c r="P70" s="158"/>
    </row>
    <row r="71" spans="1:16">
      <c r="A71" s="173"/>
      <c r="B71" s="175"/>
      <c r="C71" s="96"/>
      <c r="D71" s="175"/>
      <c r="E71" s="173"/>
      <c r="F71" s="159"/>
      <c r="G71" s="176"/>
      <c r="H71" s="173"/>
      <c r="I71" s="159"/>
      <c r="J71" s="173"/>
      <c r="K71" s="175"/>
      <c r="L71" s="96"/>
      <c r="M71" s="157"/>
      <c r="N71" s="156"/>
      <c r="O71" s="157"/>
      <c r="P71" s="157"/>
    </row>
    <row r="72" spans="1:16">
      <c r="A72" s="173"/>
      <c r="B72" s="175"/>
      <c r="C72" s="96"/>
      <c r="D72" s="175"/>
      <c r="E72" s="173"/>
      <c r="F72" s="159"/>
      <c r="G72" s="176"/>
      <c r="H72" s="173"/>
      <c r="I72" s="159"/>
      <c r="J72" s="173"/>
      <c r="K72" s="175"/>
      <c r="L72" s="96"/>
      <c r="M72" s="158"/>
      <c r="N72" s="156"/>
      <c r="O72" s="157"/>
      <c r="P72" s="158"/>
    </row>
    <row r="73" spans="1:16">
      <c r="A73" s="173"/>
      <c r="B73" s="175"/>
      <c r="C73" s="96"/>
      <c r="D73" s="175"/>
      <c r="E73" s="173"/>
      <c r="F73" s="159"/>
      <c r="G73" s="176"/>
      <c r="H73" s="173"/>
      <c r="I73" s="159"/>
      <c r="J73" s="173"/>
      <c r="K73" s="175"/>
      <c r="L73" s="96"/>
      <c r="M73" s="157"/>
      <c r="N73" s="156"/>
      <c r="O73" s="157"/>
      <c r="P73" s="157"/>
    </row>
  </sheetData>
  <mergeCells count="6">
    <mergeCell ref="A1:M1"/>
    <mergeCell ref="A2:M2"/>
    <mergeCell ref="A3:M3"/>
    <mergeCell ref="A4:M4"/>
    <mergeCell ref="F6:H6"/>
    <mergeCell ref="J6:L6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88671875" defaultRowHeight="14.4"/>
  <cols>
    <col min="1" max="1" width="32.33203125" style="100" customWidth="1"/>
    <col min="2" max="2" width="16.109375" style="100" bestFit="1" customWidth="1"/>
    <col min="3" max="3" width="1.33203125" style="100" customWidth="1"/>
    <col min="4" max="4" width="15.5546875" style="100" bestFit="1" customWidth="1"/>
    <col min="5" max="5" width="1.33203125" style="100" customWidth="1"/>
    <col min="6" max="6" width="14.109375" style="100" bestFit="1" customWidth="1"/>
    <col min="7" max="7" width="1.33203125" style="100" customWidth="1"/>
    <col min="8" max="8" width="8.88671875" style="100"/>
    <col min="9" max="9" width="1.33203125" style="100" customWidth="1"/>
    <col min="10" max="10" width="9.44140625" style="100" customWidth="1"/>
    <col min="11" max="11" width="1.33203125" style="100" customWidth="1"/>
    <col min="12" max="12" width="9.6640625" style="100" customWidth="1"/>
    <col min="13" max="16384" width="8.88671875" style="100"/>
  </cols>
  <sheetData>
    <row r="1" spans="1:16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156"/>
      <c r="O1" s="157"/>
      <c r="P1" s="158"/>
    </row>
    <row r="2" spans="1:16">
      <c r="A2" s="229" t="s">
        <v>66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156"/>
      <c r="O2" s="157"/>
      <c r="P2" s="158"/>
    </row>
    <row r="3" spans="1:16">
      <c r="A3" s="229" t="s">
        <v>139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156"/>
      <c r="O3" s="157"/>
      <c r="P3" s="158"/>
    </row>
    <row r="4" spans="1:16">
      <c r="A4" s="230" t="s">
        <v>67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156"/>
      <c r="O4" s="157"/>
      <c r="P4" s="158"/>
    </row>
    <row r="5" spans="1:16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95"/>
      <c r="L5" s="159"/>
      <c r="M5" s="157"/>
      <c r="N5" s="156"/>
      <c r="O5" s="157"/>
      <c r="P5" s="158"/>
    </row>
    <row r="6" spans="1:16">
      <c r="A6" s="160"/>
      <c r="B6" s="160"/>
      <c r="C6" s="160"/>
      <c r="D6" s="160"/>
      <c r="E6" s="160"/>
      <c r="F6" s="231" t="s">
        <v>109</v>
      </c>
      <c r="G6" s="231"/>
      <c r="H6" s="231"/>
      <c r="I6" s="160"/>
      <c r="J6" s="226" t="s">
        <v>69</v>
      </c>
      <c r="K6" s="226"/>
      <c r="L6" s="226"/>
      <c r="M6" s="158"/>
      <c r="N6" s="156"/>
      <c r="O6" s="157"/>
      <c r="P6" s="158"/>
    </row>
    <row r="7" spans="1:16">
      <c r="A7" s="160" t="s">
        <v>70</v>
      </c>
      <c r="B7" s="161" t="s">
        <v>71</v>
      </c>
      <c r="C7" s="160"/>
      <c r="D7" s="161" t="s">
        <v>71</v>
      </c>
      <c r="E7" s="160"/>
      <c r="F7" s="161"/>
      <c r="G7" s="160"/>
      <c r="H7" s="99"/>
      <c r="I7" s="160"/>
      <c r="J7" s="99"/>
      <c r="K7" s="98"/>
      <c r="L7" s="99"/>
      <c r="M7" s="157"/>
      <c r="N7" s="156"/>
      <c r="O7" s="157"/>
      <c r="P7" s="157"/>
    </row>
    <row r="8" spans="1:16" ht="12.6" customHeight="1">
      <c r="A8" s="162" t="s">
        <v>72</v>
      </c>
      <c r="B8" s="163">
        <v>2016</v>
      </c>
      <c r="C8" s="160"/>
      <c r="D8" s="163">
        <v>2015</v>
      </c>
      <c r="E8" s="160"/>
      <c r="F8" s="163" t="s">
        <v>73</v>
      </c>
      <c r="G8" s="160"/>
      <c r="H8" s="155" t="s">
        <v>74</v>
      </c>
      <c r="I8" s="159"/>
      <c r="J8" s="163">
        <v>2016</v>
      </c>
      <c r="K8" s="98"/>
      <c r="L8" s="155">
        <v>2015</v>
      </c>
      <c r="M8" s="158"/>
      <c r="N8" s="156"/>
      <c r="O8" s="157"/>
      <c r="P8" s="158"/>
    </row>
    <row r="9" spans="1:16">
      <c r="A9" s="159" t="s">
        <v>75</v>
      </c>
      <c r="B9" s="217">
        <v>597349738.41999996</v>
      </c>
      <c r="C9" s="216"/>
      <c r="D9" s="217">
        <v>606086697.12</v>
      </c>
      <c r="E9" s="216"/>
      <c r="F9" s="217">
        <v>-8736958.6999999993</v>
      </c>
      <c r="G9" s="159"/>
      <c r="H9" s="117">
        <v>-1.441536127012231E-2</v>
      </c>
      <c r="I9" s="159"/>
      <c r="J9" s="158">
        <v>1.1593442828543392</v>
      </c>
      <c r="K9" s="158"/>
      <c r="L9" s="158">
        <v>1.2426752331249729</v>
      </c>
      <c r="M9" s="157"/>
      <c r="N9" s="156"/>
      <c r="O9" s="157"/>
      <c r="P9" s="157"/>
    </row>
    <row r="10" spans="1:16">
      <c r="A10" s="159" t="s">
        <v>76</v>
      </c>
      <c r="B10" s="177">
        <v>233449051.28</v>
      </c>
      <c r="C10" s="178"/>
      <c r="D10" s="177">
        <v>241644467.56</v>
      </c>
      <c r="E10" s="178"/>
      <c r="F10" s="177">
        <v>-8195416.2800000003</v>
      </c>
      <c r="G10" s="159"/>
      <c r="H10" s="117">
        <v>-3.3915182759005603E-2</v>
      </c>
      <c r="I10" s="159"/>
      <c r="J10" s="158">
        <v>0.99163467807414651</v>
      </c>
      <c r="K10" s="158"/>
      <c r="L10" s="158">
        <v>1.0709961191335549</v>
      </c>
      <c r="M10" s="158"/>
      <c r="N10" s="156"/>
      <c r="O10" s="157"/>
      <c r="P10" s="158"/>
    </row>
    <row r="11" spans="1:16">
      <c r="A11" s="159" t="s">
        <v>77</v>
      </c>
      <c r="B11" s="180">
        <v>20934448.530000001</v>
      </c>
      <c r="C11" s="178"/>
      <c r="D11" s="180">
        <v>22414285.399999999</v>
      </c>
      <c r="E11" s="178"/>
      <c r="F11" s="180">
        <v>-1479836.87</v>
      </c>
      <c r="G11" s="159"/>
      <c r="H11" s="119">
        <v>-6.6022041014968086E-2</v>
      </c>
      <c r="I11" s="159"/>
      <c r="J11" s="166">
        <v>0.86710313857770804</v>
      </c>
      <c r="K11" s="158"/>
      <c r="L11" s="166">
        <v>0.92274800523226941</v>
      </c>
      <c r="M11" s="157"/>
      <c r="N11" s="156"/>
      <c r="O11" s="157"/>
      <c r="P11" s="157"/>
    </row>
    <row r="12" spans="1:16" ht="6" customHeight="1">
      <c r="A12" s="159"/>
      <c r="B12" s="177"/>
      <c r="C12" s="178"/>
      <c r="D12" s="177"/>
      <c r="E12" s="178"/>
      <c r="F12" s="177"/>
      <c r="G12" s="159"/>
      <c r="H12" s="93"/>
      <c r="I12" s="167"/>
      <c r="J12" s="158"/>
      <c r="K12" s="158"/>
      <c r="L12" s="158"/>
      <c r="M12" s="158"/>
      <c r="N12" s="156"/>
      <c r="O12" s="157"/>
      <c r="P12" s="158"/>
    </row>
    <row r="13" spans="1:16">
      <c r="A13" s="159" t="s">
        <v>78</v>
      </c>
      <c r="B13" s="177">
        <v>851733238.2299999</v>
      </c>
      <c r="C13" s="177">
        <v>0</v>
      </c>
      <c r="D13" s="177">
        <v>870145450.08000004</v>
      </c>
      <c r="E13" s="177">
        <v>0</v>
      </c>
      <c r="F13" s="177">
        <v>-18412211.850000001</v>
      </c>
      <c r="G13" s="159"/>
      <c r="H13" s="117">
        <v>-2.1159924295768261E-2</v>
      </c>
      <c r="I13" s="160"/>
      <c r="J13" s="158">
        <v>1.0992811197957439</v>
      </c>
      <c r="K13" s="158"/>
      <c r="L13" s="158">
        <v>1.1796278284904111</v>
      </c>
      <c r="M13" s="157"/>
      <c r="N13" s="156"/>
      <c r="O13" s="157"/>
      <c r="P13" s="157"/>
    </row>
    <row r="14" spans="1:16" ht="6" customHeight="1">
      <c r="A14" s="159"/>
      <c r="B14" s="177"/>
      <c r="C14" s="178"/>
      <c r="D14" s="177"/>
      <c r="E14" s="178"/>
      <c r="F14" s="177"/>
      <c r="G14" s="159"/>
      <c r="H14" s="93"/>
      <c r="I14" s="160"/>
      <c r="J14" s="158"/>
      <c r="K14" s="158"/>
      <c r="L14" s="158"/>
      <c r="M14" s="158"/>
      <c r="N14" s="156"/>
      <c r="O14" s="157"/>
      <c r="P14" s="158"/>
    </row>
    <row r="15" spans="1:16" ht="13.2" customHeight="1">
      <c r="A15" s="169" t="s">
        <v>79</v>
      </c>
      <c r="B15" s="177"/>
      <c r="C15" s="178"/>
      <c r="D15" s="177"/>
      <c r="E15" s="178"/>
      <c r="F15" s="177"/>
      <c r="G15" s="159"/>
      <c r="H15" s="93"/>
      <c r="I15" s="159"/>
      <c r="J15" s="164"/>
      <c r="K15" s="164"/>
      <c r="L15" s="164"/>
      <c r="M15" s="157"/>
      <c r="N15" s="156"/>
      <c r="O15" s="157"/>
      <c r="P15" s="157"/>
    </row>
    <row r="16" spans="1:16">
      <c r="A16" s="159" t="s">
        <v>80</v>
      </c>
      <c r="B16" s="179">
        <v>28268852.289999999</v>
      </c>
      <c r="C16" s="178"/>
      <c r="D16" s="177">
        <v>27638140.219999999</v>
      </c>
      <c r="E16" s="178"/>
      <c r="F16" s="177">
        <v>630712.06999999995</v>
      </c>
      <c r="G16" s="159"/>
      <c r="H16" s="117">
        <v>2.2820351332597733E-2</v>
      </c>
      <c r="I16" s="159"/>
      <c r="J16" s="158">
        <v>0.61282958004597898</v>
      </c>
      <c r="K16" s="158"/>
      <c r="L16" s="158">
        <v>0.68065261098327079</v>
      </c>
      <c r="M16" s="158"/>
      <c r="N16" s="156"/>
      <c r="O16" s="157"/>
      <c r="P16" s="158"/>
    </row>
    <row r="17" spans="1:16">
      <c r="A17" s="159" t="s">
        <v>81</v>
      </c>
      <c r="B17" s="180">
        <v>1350700.29</v>
      </c>
      <c r="C17" s="178"/>
      <c r="D17" s="180">
        <v>1131194.01</v>
      </c>
      <c r="E17" s="178"/>
      <c r="F17" s="180">
        <v>219506.28</v>
      </c>
      <c r="G17" s="159"/>
      <c r="H17" s="119">
        <v>0.19404830476427293</v>
      </c>
      <c r="I17" s="159"/>
      <c r="J17" s="166">
        <v>0.6228865878116796</v>
      </c>
      <c r="K17" s="158"/>
      <c r="L17" s="166">
        <v>0.71966597575313396</v>
      </c>
      <c r="M17" s="157"/>
      <c r="N17" s="156"/>
      <c r="O17" s="157"/>
      <c r="P17" s="157"/>
    </row>
    <row r="18" spans="1:16" ht="6" customHeight="1">
      <c r="A18" s="159"/>
      <c r="B18" s="177"/>
      <c r="C18" s="178"/>
      <c r="D18" s="177"/>
      <c r="E18" s="178"/>
      <c r="F18" s="177"/>
      <c r="G18" s="159"/>
      <c r="H18" s="93"/>
      <c r="I18" s="159"/>
      <c r="J18" s="158"/>
      <c r="K18" s="158"/>
      <c r="L18" s="158"/>
      <c r="M18" s="158"/>
      <c r="N18" s="156"/>
      <c r="O18" s="157"/>
      <c r="P18" s="158"/>
    </row>
    <row r="19" spans="1:16">
      <c r="A19" s="159" t="s">
        <v>82</v>
      </c>
      <c r="B19" s="180">
        <v>29619552.579999998</v>
      </c>
      <c r="C19" s="180">
        <v>0</v>
      </c>
      <c r="D19" s="180">
        <v>28769334.23</v>
      </c>
      <c r="E19" s="180">
        <v>0</v>
      </c>
      <c r="F19" s="180">
        <v>850218.35</v>
      </c>
      <c r="G19" s="159"/>
      <c r="H19" s="119">
        <v>2.9552937972176355E-2</v>
      </c>
      <c r="I19" s="167"/>
      <c r="J19" s="166">
        <v>0.61328112386602351</v>
      </c>
      <c r="K19" s="158"/>
      <c r="L19" s="166">
        <v>0.68210653574660007</v>
      </c>
      <c r="M19" s="157"/>
      <c r="N19" s="156"/>
      <c r="O19" s="157"/>
      <c r="P19" s="157"/>
    </row>
    <row r="20" spans="1:16" ht="6" customHeight="1">
      <c r="A20" s="159"/>
      <c r="B20" s="177"/>
      <c r="C20" s="178"/>
      <c r="D20" s="177"/>
      <c r="E20" s="178"/>
      <c r="F20" s="177"/>
      <c r="G20" s="159"/>
      <c r="H20" s="93"/>
      <c r="I20" s="160"/>
      <c r="J20" s="158"/>
      <c r="K20" s="158"/>
      <c r="L20" s="158"/>
      <c r="M20" s="158"/>
      <c r="N20" s="156"/>
      <c r="O20" s="157"/>
      <c r="P20" s="158"/>
    </row>
    <row r="21" spans="1:16">
      <c r="A21" s="159" t="s">
        <v>83</v>
      </c>
      <c r="B21" s="177">
        <v>881352790.80999994</v>
      </c>
      <c r="C21" s="177">
        <v>0</v>
      </c>
      <c r="D21" s="177">
        <v>898914784.31000006</v>
      </c>
      <c r="E21" s="177">
        <v>0</v>
      </c>
      <c r="F21" s="177">
        <v>-17561993.5</v>
      </c>
      <c r="G21" s="159"/>
      <c r="H21" s="117">
        <v>-1.9536883591786122E-2</v>
      </c>
      <c r="I21" s="160"/>
      <c r="J21" s="158">
        <v>1.0707644170682755</v>
      </c>
      <c r="K21" s="158"/>
      <c r="L21" s="158">
        <v>1.1527190356704791</v>
      </c>
      <c r="M21" s="157"/>
      <c r="N21" s="156"/>
      <c r="O21" s="157"/>
      <c r="P21" s="157"/>
    </row>
    <row r="22" spans="1:16" ht="6" customHeight="1">
      <c r="A22" s="159"/>
      <c r="B22" s="177"/>
      <c r="C22" s="178"/>
      <c r="D22" s="177"/>
      <c r="E22" s="178"/>
      <c r="F22" s="177"/>
      <c r="G22" s="159"/>
      <c r="H22" s="93"/>
      <c r="I22" s="159"/>
      <c r="J22" s="93"/>
      <c r="K22" s="93"/>
      <c r="L22" s="93"/>
      <c r="M22" s="158"/>
      <c r="N22" s="156"/>
      <c r="O22" s="157"/>
      <c r="P22" s="158"/>
    </row>
    <row r="23" spans="1:16" ht="12" customHeight="1">
      <c r="A23" s="169" t="s">
        <v>84</v>
      </c>
      <c r="B23" s="177"/>
      <c r="C23" s="178"/>
      <c r="D23" s="177"/>
      <c r="E23" s="178"/>
      <c r="F23" s="177"/>
      <c r="G23" s="159"/>
      <c r="H23" s="93"/>
      <c r="I23" s="159"/>
      <c r="J23" s="93"/>
      <c r="K23" s="158"/>
      <c r="L23" s="93"/>
      <c r="M23" s="157"/>
      <c r="N23" s="156"/>
      <c r="O23" s="157"/>
      <c r="P23" s="157"/>
    </row>
    <row r="24" spans="1:16">
      <c r="A24" s="159" t="s">
        <v>85</v>
      </c>
      <c r="B24" s="179">
        <v>6141764.5</v>
      </c>
      <c r="C24" s="178"/>
      <c r="D24" s="177">
        <v>5701173.8200000003</v>
      </c>
      <c r="E24" s="178"/>
      <c r="F24" s="177">
        <v>440590.68</v>
      </c>
      <c r="G24" s="159"/>
      <c r="H24" s="117">
        <v>7.7280695855016041E-2</v>
      </c>
      <c r="I24" s="159"/>
      <c r="J24" s="158">
        <v>0.11955234669407665</v>
      </c>
      <c r="K24" s="158"/>
      <c r="L24" s="158">
        <v>0.11552274912174183</v>
      </c>
      <c r="M24" s="158"/>
      <c r="N24" s="156"/>
      <c r="O24" s="157"/>
      <c r="P24" s="158"/>
    </row>
    <row r="25" spans="1:16">
      <c r="A25" s="159" t="s">
        <v>86</v>
      </c>
      <c r="B25" s="180">
        <v>12923942.640000001</v>
      </c>
      <c r="C25" s="178"/>
      <c r="D25" s="180">
        <v>11665738.92</v>
      </c>
      <c r="E25" s="178"/>
      <c r="F25" s="180">
        <v>1258203.72</v>
      </c>
      <c r="G25" s="159"/>
      <c r="H25" s="119">
        <v>0.107854609864696</v>
      </c>
      <c r="I25" s="159"/>
      <c r="J25" s="166">
        <v>7.4641596250540315E-2</v>
      </c>
      <c r="K25" s="158"/>
      <c r="L25" s="166">
        <v>7.2879015109964654E-2</v>
      </c>
      <c r="M25" s="157"/>
      <c r="N25" s="156"/>
      <c r="O25" s="157"/>
      <c r="P25" s="157"/>
    </row>
    <row r="26" spans="1:16" ht="6" customHeight="1">
      <c r="A26" s="159"/>
      <c r="B26" s="177"/>
      <c r="C26" s="178"/>
      <c r="D26" s="177"/>
      <c r="E26" s="178"/>
      <c r="F26" s="177"/>
      <c r="G26" s="159"/>
      <c r="H26" s="93"/>
      <c r="I26" s="167"/>
      <c r="J26" s="158"/>
      <c r="K26" s="158"/>
      <c r="L26" s="158"/>
      <c r="M26" s="158"/>
      <c r="N26" s="156"/>
      <c r="O26" s="157"/>
      <c r="P26" s="158"/>
    </row>
    <row r="27" spans="1:16">
      <c r="A27" s="159" t="s">
        <v>87</v>
      </c>
      <c r="B27" s="180">
        <v>19065707.140000001</v>
      </c>
      <c r="C27" s="180">
        <v>0</v>
      </c>
      <c r="D27" s="180">
        <v>17366912.740000002</v>
      </c>
      <c r="E27" s="180">
        <v>0</v>
      </c>
      <c r="F27" s="180">
        <v>1698794.4</v>
      </c>
      <c r="G27" s="159"/>
      <c r="H27" s="119">
        <v>9.7817869268570973E-2</v>
      </c>
      <c r="I27" s="160"/>
      <c r="J27" s="166">
        <v>8.4917758987075653E-2</v>
      </c>
      <c r="K27" s="158"/>
      <c r="L27" s="166">
        <v>8.292822034395278E-2</v>
      </c>
      <c r="M27" s="157"/>
      <c r="N27" s="156"/>
      <c r="O27" s="157"/>
      <c r="P27" s="157"/>
    </row>
    <row r="28" spans="1:16" ht="6" customHeight="1">
      <c r="A28" s="159"/>
      <c r="B28" s="177"/>
      <c r="C28" s="178"/>
      <c r="D28" s="177"/>
      <c r="E28" s="178"/>
      <c r="F28" s="177"/>
      <c r="G28" s="159"/>
      <c r="H28" s="93"/>
      <c r="I28" s="160"/>
      <c r="J28" s="158"/>
      <c r="K28" s="158"/>
      <c r="L28" s="158"/>
      <c r="M28" s="158"/>
      <c r="N28" s="156"/>
      <c r="O28" s="157"/>
      <c r="P28" s="158"/>
    </row>
    <row r="29" spans="1:16" ht="15" thickBot="1">
      <c r="A29" s="159" t="s">
        <v>88</v>
      </c>
      <c r="B29" s="223">
        <v>900418497.94999993</v>
      </c>
      <c r="C29" s="223">
        <v>0</v>
      </c>
      <c r="D29" s="223">
        <v>916281697.05000007</v>
      </c>
      <c r="E29" s="223">
        <v>0</v>
      </c>
      <c r="F29" s="223">
        <v>-15863199.1</v>
      </c>
      <c r="G29" s="159"/>
      <c r="H29" s="118">
        <v>-1.7312578818361325E-2</v>
      </c>
      <c r="I29" s="159"/>
      <c r="J29" s="172">
        <v>0.85948481838313429</v>
      </c>
      <c r="K29" s="158"/>
      <c r="L29" s="172">
        <v>0.92624601081033486</v>
      </c>
      <c r="M29" s="157"/>
      <c r="N29" s="156"/>
      <c r="O29" s="157"/>
      <c r="P29" s="157"/>
    </row>
    <row r="30" spans="1:16" ht="6" customHeight="1" thickTop="1">
      <c r="A30" s="159"/>
      <c r="B30" s="179"/>
      <c r="C30" s="178"/>
      <c r="D30" s="177"/>
      <c r="E30" s="178"/>
      <c r="F30" s="177"/>
      <c r="G30" s="159"/>
      <c r="H30" s="117"/>
      <c r="I30" s="159"/>
      <c r="J30" s="158"/>
      <c r="K30" s="158"/>
      <c r="L30" s="158"/>
      <c r="M30" s="158"/>
      <c r="N30" s="156"/>
      <c r="O30" s="157"/>
      <c r="P30" s="158"/>
    </row>
    <row r="31" spans="1:16">
      <c r="A31" s="159" t="s">
        <v>89</v>
      </c>
      <c r="B31" s="179">
        <v>13608834.68</v>
      </c>
      <c r="C31" s="178"/>
      <c r="D31" s="177">
        <v>55653491.619999997</v>
      </c>
      <c r="E31" s="178"/>
      <c r="F31" s="177">
        <v>-42044656.939999998</v>
      </c>
      <c r="G31" s="159"/>
      <c r="H31" s="117">
        <v>-0.75547204166594573</v>
      </c>
      <c r="I31" s="159"/>
      <c r="J31" s="164"/>
      <c r="K31" s="164"/>
      <c r="L31" s="164"/>
      <c r="M31" s="157"/>
      <c r="N31" s="156"/>
      <c r="O31" s="157"/>
      <c r="P31" s="157"/>
    </row>
    <row r="32" spans="1:16">
      <c r="A32" s="169" t="s">
        <v>90</v>
      </c>
      <c r="B32" s="180">
        <v>14935471.84</v>
      </c>
      <c r="C32" s="178"/>
      <c r="D32" s="180">
        <v>13284798.960000001</v>
      </c>
      <c r="E32" s="178"/>
      <c r="F32" s="180">
        <v>1650672.88</v>
      </c>
      <c r="G32" s="159"/>
      <c r="H32" s="119">
        <v>0.12425275572254499</v>
      </c>
      <c r="I32" s="159"/>
      <c r="J32" s="157"/>
      <c r="K32" s="156"/>
      <c r="L32" s="157"/>
      <c r="M32" s="158"/>
      <c r="N32" s="156"/>
      <c r="O32" s="157"/>
      <c r="P32" s="158"/>
    </row>
    <row r="33" spans="1:16">
      <c r="A33" s="159" t="s">
        <v>91</v>
      </c>
      <c r="B33" s="177">
        <v>928962804.46999991</v>
      </c>
      <c r="C33" s="177">
        <v>0</v>
      </c>
      <c r="D33" s="177">
        <v>985219987.63000011</v>
      </c>
      <c r="E33" s="177">
        <v>0</v>
      </c>
      <c r="F33" s="177">
        <v>-56257183.159999996</v>
      </c>
      <c r="G33" s="159"/>
      <c r="H33" s="117">
        <v>-5.7101138696271973E-2</v>
      </c>
      <c r="I33" s="167"/>
      <c r="J33" s="157"/>
      <c r="K33" s="156"/>
      <c r="L33" s="157"/>
      <c r="M33" s="158"/>
      <c r="N33" s="156"/>
      <c r="O33" s="157"/>
      <c r="P33" s="157"/>
    </row>
    <row r="34" spans="1:16" ht="6" customHeight="1">
      <c r="A34" s="159" t="s">
        <v>92</v>
      </c>
      <c r="B34" s="157"/>
      <c r="C34" s="174"/>
      <c r="D34" s="157"/>
      <c r="E34" s="156"/>
      <c r="F34" s="157"/>
      <c r="G34" s="156"/>
      <c r="H34" s="97"/>
      <c r="I34" s="156"/>
      <c r="J34" s="157"/>
      <c r="K34" s="156"/>
      <c r="L34" s="157"/>
      <c r="M34" s="158"/>
      <c r="N34" s="156"/>
      <c r="O34" s="157"/>
      <c r="P34" s="158"/>
    </row>
    <row r="35" spans="1:16">
      <c r="A35" s="159" t="s">
        <v>93</v>
      </c>
      <c r="B35" s="157">
        <v>41748352.100000001</v>
      </c>
      <c r="C35" s="157"/>
      <c r="D35" s="157">
        <v>11388387.08</v>
      </c>
      <c r="E35" s="156"/>
      <c r="F35" s="157"/>
      <c r="G35" s="156"/>
      <c r="H35" s="97"/>
      <c r="I35" s="156"/>
      <c r="J35" s="158"/>
      <c r="K35" s="156"/>
      <c r="L35" s="157"/>
      <c r="M35" s="157"/>
      <c r="N35" s="156"/>
      <c r="O35" s="157"/>
      <c r="P35" s="157"/>
    </row>
    <row r="36" spans="1:16">
      <c r="A36" s="159" t="s">
        <v>94</v>
      </c>
      <c r="B36" s="211">
        <v>11738579.26</v>
      </c>
      <c r="C36" s="178"/>
      <c r="D36" s="211">
        <v>9762569.8300000001</v>
      </c>
      <c r="E36" s="175"/>
      <c r="F36" s="173"/>
      <c r="G36" s="175"/>
      <c r="H36" s="96"/>
      <c r="I36" s="175"/>
      <c r="J36" s="173"/>
      <c r="K36" s="159"/>
      <c r="L36" s="176"/>
      <c r="M36" s="158"/>
      <c r="N36" s="156"/>
      <c r="O36" s="157"/>
      <c r="P36" s="158"/>
    </row>
    <row r="37" spans="1:16">
      <c r="A37" s="159" t="s">
        <v>95</v>
      </c>
      <c r="B37" s="211">
        <v>5552501.3899999997</v>
      </c>
      <c r="C37" s="178"/>
      <c r="D37" s="211">
        <v>4726394.68</v>
      </c>
      <c r="E37" s="175"/>
      <c r="F37" s="173"/>
      <c r="G37" s="175"/>
      <c r="H37" s="96"/>
      <c r="I37" s="175"/>
      <c r="J37" s="173"/>
      <c r="K37" s="159"/>
      <c r="L37" s="176"/>
      <c r="M37" s="157"/>
      <c r="N37" s="156"/>
      <c r="O37" s="157"/>
      <c r="P37" s="157"/>
    </row>
    <row r="38" spans="1:16">
      <c r="A38" s="159" t="s">
        <v>96</v>
      </c>
      <c r="B38" s="211">
        <v>-2659313.06</v>
      </c>
      <c r="C38" s="178"/>
      <c r="D38" s="211">
        <v>-2549500.2999999998</v>
      </c>
      <c r="E38" s="175"/>
      <c r="F38" s="173"/>
      <c r="G38" s="175"/>
      <c r="H38" s="96"/>
      <c r="I38" s="175"/>
      <c r="J38" s="173"/>
      <c r="K38" s="159"/>
      <c r="L38" s="176"/>
      <c r="M38" s="158"/>
      <c r="N38" s="156"/>
      <c r="O38" s="157"/>
      <c r="P38" s="158"/>
    </row>
    <row r="39" spans="1:16">
      <c r="A39" s="159" t="s">
        <v>97</v>
      </c>
      <c r="B39" s="211">
        <v>20604416.432</v>
      </c>
      <c r="C39" s="178"/>
      <c r="D39" s="211">
        <v>15706409.668</v>
      </c>
      <c r="E39" s="175"/>
      <c r="F39" s="173"/>
      <c r="G39" s="175"/>
      <c r="H39" s="96"/>
      <c r="I39" s="175"/>
      <c r="J39" s="173"/>
      <c r="K39" s="159"/>
      <c r="L39" s="176"/>
      <c r="M39" s="157"/>
      <c r="N39" s="156"/>
      <c r="O39" s="157"/>
      <c r="P39" s="157"/>
    </row>
    <row r="40" spans="1:16">
      <c r="A40" s="159" t="s">
        <v>98</v>
      </c>
      <c r="B40" s="211">
        <v>-890048.97</v>
      </c>
      <c r="C40" s="178"/>
      <c r="D40" s="211">
        <v>0</v>
      </c>
      <c r="E40" s="175"/>
      <c r="F40" s="173"/>
      <c r="G40" s="175"/>
      <c r="H40" s="96"/>
      <c r="I40" s="175"/>
      <c r="J40" s="173"/>
      <c r="K40" s="159"/>
      <c r="L40" s="176"/>
      <c r="M40" s="158"/>
      <c r="N40" s="156"/>
      <c r="O40" s="157"/>
      <c r="P40" s="158"/>
    </row>
    <row r="41" spans="1:16">
      <c r="A41" s="159" t="s">
        <v>99</v>
      </c>
      <c r="B41" s="211">
        <v>20717797.460000001</v>
      </c>
      <c r="C41" s="178"/>
      <c r="D41" s="211">
        <v>0</v>
      </c>
      <c r="E41" s="175"/>
      <c r="F41" s="173"/>
      <c r="G41" s="175"/>
      <c r="H41" s="96"/>
      <c r="I41" s="175"/>
      <c r="J41" s="173"/>
      <c r="K41" s="159"/>
      <c r="L41" s="176"/>
      <c r="M41" s="157"/>
      <c r="N41" s="156"/>
      <c r="O41" s="157"/>
      <c r="P41" s="157"/>
    </row>
    <row r="42" spans="1:16">
      <c r="A42" s="159" t="s">
        <v>100</v>
      </c>
      <c r="B42" s="211">
        <v>4476027.01</v>
      </c>
      <c r="C42" s="178"/>
      <c r="D42" s="211">
        <v>1170549</v>
      </c>
      <c r="E42" s="175"/>
      <c r="F42" s="173"/>
      <c r="G42" s="175"/>
      <c r="H42" s="96"/>
      <c r="I42" s="173"/>
      <c r="J42" s="159"/>
      <c r="K42" s="176"/>
      <c r="L42" s="173"/>
      <c r="M42" s="158"/>
      <c r="N42" s="156"/>
      <c r="O42" s="157"/>
      <c r="P42" s="158"/>
    </row>
    <row r="43" spans="1:16" ht="6" customHeight="1">
      <c r="A43" s="159"/>
      <c r="B43" s="211"/>
      <c r="C43" s="178"/>
      <c r="D43" s="131"/>
      <c r="E43" s="175"/>
      <c r="F43" s="173"/>
      <c r="G43" s="159"/>
      <c r="H43" s="176"/>
      <c r="I43" s="173"/>
      <c r="J43" s="159"/>
      <c r="K43" s="176"/>
      <c r="L43" s="173"/>
      <c r="M43" s="157"/>
      <c r="N43" s="156"/>
      <c r="O43" s="157"/>
      <c r="P43" s="157"/>
    </row>
    <row r="44" spans="1:16" ht="12.6" customHeight="1">
      <c r="A44" s="162" t="s">
        <v>101</v>
      </c>
      <c r="B44" s="173"/>
      <c r="C44" s="175"/>
      <c r="D44" s="96"/>
      <c r="E44" s="175"/>
      <c r="F44" s="173"/>
      <c r="G44" s="159"/>
      <c r="H44" s="176"/>
      <c r="I44" s="173"/>
      <c r="J44" s="159"/>
      <c r="K44" s="176"/>
      <c r="L44" s="173"/>
      <c r="M44" s="158"/>
      <c r="N44" s="156"/>
      <c r="O44" s="157"/>
      <c r="P44" s="158"/>
    </row>
    <row r="45" spans="1:16" ht="12" customHeight="1">
      <c r="A45" s="169" t="s">
        <v>102</v>
      </c>
      <c r="B45" s="173"/>
      <c r="C45" s="175"/>
      <c r="D45" s="96"/>
      <c r="E45" s="175"/>
      <c r="F45" s="173"/>
      <c r="G45" s="159"/>
      <c r="H45" s="176"/>
      <c r="I45" s="173"/>
      <c r="J45" s="159"/>
      <c r="K45" s="176"/>
      <c r="L45" s="173"/>
      <c r="M45" s="157"/>
      <c r="N45" s="156"/>
      <c r="O45" s="157"/>
      <c r="P45" s="157"/>
    </row>
    <row r="46" spans="1:16">
      <c r="A46" s="159" t="s">
        <v>75</v>
      </c>
      <c r="B46" s="177">
        <v>515247927</v>
      </c>
      <c r="C46" s="178"/>
      <c r="D46" s="178">
        <v>487727349</v>
      </c>
      <c r="E46" s="178"/>
      <c r="F46" s="178">
        <v>27520578</v>
      </c>
      <c r="G46" s="159"/>
      <c r="H46" s="117">
        <v>5.6426152965229757E-2</v>
      </c>
      <c r="I46" s="173"/>
      <c r="J46" s="159"/>
      <c r="K46" s="176"/>
      <c r="L46" s="173"/>
      <c r="M46" s="158"/>
      <c r="N46" s="156"/>
      <c r="O46" s="157"/>
      <c r="P46" s="158"/>
    </row>
    <row r="47" spans="1:16">
      <c r="A47" s="159" t="s">
        <v>76</v>
      </c>
      <c r="B47" s="179">
        <v>235418402</v>
      </c>
      <c r="C47" s="178"/>
      <c r="D47" s="177">
        <v>225625904</v>
      </c>
      <c r="E47" s="178"/>
      <c r="F47" s="177">
        <v>9792498</v>
      </c>
      <c r="G47" s="159"/>
      <c r="H47" s="117">
        <v>4.3401479291136712E-2</v>
      </c>
      <c r="I47" s="173"/>
      <c r="J47" s="159"/>
      <c r="K47" s="176"/>
      <c r="L47" s="173"/>
      <c r="M47" s="157"/>
      <c r="N47" s="156"/>
      <c r="O47" s="157"/>
      <c r="P47" s="157"/>
    </row>
    <row r="48" spans="1:16">
      <c r="A48" s="159" t="s">
        <v>77</v>
      </c>
      <c r="B48" s="179">
        <v>24142974</v>
      </c>
      <c r="C48" s="178"/>
      <c r="D48" s="177">
        <v>24290798</v>
      </c>
      <c r="E48" s="178"/>
      <c r="F48" s="177">
        <v>-147824</v>
      </c>
      <c r="G48" s="159"/>
      <c r="H48" s="117">
        <v>-6.0855966938591311E-3</v>
      </c>
      <c r="I48" s="173"/>
      <c r="J48" s="159"/>
      <c r="K48" s="176"/>
      <c r="L48" s="173"/>
      <c r="M48" s="158"/>
      <c r="N48" s="156"/>
      <c r="O48" s="157"/>
      <c r="P48" s="158"/>
    </row>
    <row r="49" spans="1:16" ht="6" customHeight="1">
      <c r="A49" s="159"/>
      <c r="B49" s="180"/>
      <c r="C49" s="178"/>
      <c r="D49" s="180"/>
      <c r="E49" s="178"/>
      <c r="F49" s="180"/>
      <c r="G49" s="159"/>
      <c r="H49" s="119"/>
      <c r="I49" s="173"/>
      <c r="J49" s="159"/>
      <c r="K49" s="176"/>
      <c r="L49" s="173"/>
      <c r="M49" s="157"/>
      <c r="N49" s="156"/>
      <c r="O49" s="157"/>
      <c r="P49" s="157"/>
    </row>
    <row r="50" spans="1:16">
      <c r="A50" s="159" t="s">
        <v>78</v>
      </c>
      <c r="B50" s="177">
        <v>774809303</v>
      </c>
      <c r="C50" s="177">
        <v>0</v>
      </c>
      <c r="D50" s="177">
        <v>737644051</v>
      </c>
      <c r="E50" s="177">
        <v>0</v>
      </c>
      <c r="F50" s="177">
        <v>37165252</v>
      </c>
      <c r="G50" s="159"/>
      <c r="H50" s="117">
        <v>5.0383720914736967E-2</v>
      </c>
      <c r="I50" s="173"/>
      <c r="J50" s="159"/>
      <c r="K50" s="176"/>
      <c r="L50" s="173"/>
      <c r="M50" s="158"/>
      <c r="N50" s="156"/>
      <c r="O50" s="157"/>
      <c r="P50" s="158"/>
    </row>
    <row r="51" spans="1:16" ht="6" customHeight="1">
      <c r="A51" s="159" t="s">
        <v>92</v>
      </c>
      <c r="B51" s="177"/>
      <c r="C51" s="178"/>
      <c r="D51" s="177"/>
      <c r="E51" s="178"/>
      <c r="F51" s="177"/>
      <c r="G51" s="159"/>
      <c r="H51" s="117"/>
      <c r="I51" s="173"/>
      <c r="J51" s="159"/>
      <c r="K51" s="176"/>
      <c r="L51" s="173"/>
      <c r="M51" s="157"/>
      <c r="N51" s="156"/>
      <c r="O51" s="157"/>
      <c r="P51" s="157"/>
    </row>
    <row r="52" spans="1:16" ht="13.95" customHeight="1">
      <c r="A52" s="169" t="s">
        <v>103</v>
      </c>
      <c r="B52" s="177"/>
      <c r="C52" s="178"/>
      <c r="D52" s="177"/>
      <c r="E52" s="178"/>
      <c r="F52" s="177"/>
      <c r="G52" s="159"/>
      <c r="H52" s="93"/>
      <c r="I52" s="173"/>
      <c r="J52" s="159"/>
      <c r="K52" s="176"/>
      <c r="L52" s="173"/>
      <c r="M52" s="158"/>
      <c r="N52" s="156"/>
      <c r="O52" s="157"/>
      <c r="P52" s="158"/>
    </row>
    <row r="53" spans="1:16">
      <c r="A53" s="159" t="s">
        <v>104</v>
      </c>
      <c r="B53" s="177">
        <v>46128407</v>
      </c>
      <c r="C53" s="178"/>
      <c r="D53" s="177">
        <v>40605354</v>
      </c>
      <c r="E53" s="178"/>
      <c r="F53" s="177">
        <v>5523053</v>
      </c>
      <c r="G53" s="159"/>
      <c r="H53" s="117">
        <v>0.13601785124198154</v>
      </c>
      <c r="I53" s="173"/>
      <c r="J53" s="159"/>
      <c r="K53" s="176"/>
      <c r="L53" s="173"/>
      <c r="M53" s="157"/>
      <c r="N53" s="156"/>
      <c r="O53" s="157"/>
      <c r="P53" s="157"/>
    </row>
    <row r="54" spans="1:16">
      <c r="A54" s="159" t="s">
        <v>105</v>
      </c>
      <c r="B54" s="179">
        <v>2168453</v>
      </c>
      <c r="C54" s="178"/>
      <c r="D54" s="177">
        <v>1571832</v>
      </c>
      <c r="E54" s="178"/>
      <c r="F54" s="177">
        <v>596621</v>
      </c>
      <c r="G54" s="159"/>
      <c r="H54" s="117">
        <v>0.37957046300113501</v>
      </c>
      <c r="I54" s="173"/>
      <c r="J54" s="159"/>
      <c r="K54" s="176"/>
      <c r="L54" s="173"/>
      <c r="M54" s="158"/>
      <c r="N54" s="156"/>
      <c r="O54" s="157"/>
      <c r="P54" s="158"/>
    </row>
    <row r="55" spans="1:16" ht="6" customHeight="1">
      <c r="A55" s="159"/>
      <c r="B55" s="180"/>
      <c r="C55" s="178"/>
      <c r="D55" s="180"/>
      <c r="E55" s="178"/>
      <c r="F55" s="180"/>
      <c r="G55" s="159"/>
      <c r="H55" s="119"/>
      <c r="I55" s="173"/>
      <c r="J55" s="159"/>
      <c r="K55" s="176"/>
      <c r="L55" s="173"/>
      <c r="M55" s="157"/>
      <c r="N55" s="156"/>
      <c r="O55" s="157"/>
      <c r="P55" s="157"/>
    </row>
    <row r="56" spans="1:16">
      <c r="A56" s="159" t="s">
        <v>82</v>
      </c>
      <c r="B56" s="177">
        <v>48296860</v>
      </c>
      <c r="C56" s="177">
        <v>0</v>
      </c>
      <c r="D56" s="177">
        <v>42177186</v>
      </c>
      <c r="E56" s="177">
        <v>0</v>
      </c>
      <c r="F56" s="177">
        <v>6119674</v>
      </c>
      <c r="G56" s="159"/>
      <c r="H56" s="117">
        <v>0.14509441194109063</v>
      </c>
      <c r="I56" s="173"/>
      <c r="J56" s="159"/>
      <c r="K56" s="176"/>
      <c r="L56" s="173"/>
      <c r="M56" s="158"/>
      <c r="N56" s="156"/>
      <c r="O56" s="157"/>
      <c r="P56" s="158"/>
    </row>
    <row r="57" spans="1:16" ht="6" customHeight="1">
      <c r="A57" s="159"/>
      <c r="B57" s="180"/>
      <c r="C57" s="178"/>
      <c r="D57" s="180"/>
      <c r="E57" s="178"/>
      <c r="F57" s="180"/>
      <c r="G57" s="159"/>
      <c r="H57" s="119"/>
      <c r="I57" s="173"/>
      <c r="J57" s="159"/>
      <c r="K57" s="176"/>
      <c r="L57" s="173"/>
      <c r="M57" s="157"/>
      <c r="N57" s="156"/>
      <c r="O57" s="157"/>
      <c r="P57" s="157"/>
    </row>
    <row r="58" spans="1:16">
      <c r="A58" s="159" t="s">
        <v>106</v>
      </c>
      <c r="B58" s="177">
        <v>823106163</v>
      </c>
      <c r="C58" s="177">
        <v>0</v>
      </c>
      <c r="D58" s="177">
        <v>779821237</v>
      </c>
      <c r="E58" s="177">
        <v>0</v>
      </c>
      <c r="F58" s="177">
        <v>43284926</v>
      </c>
      <c r="G58" s="159"/>
      <c r="H58" s="117">
        <v>5.5506215971391916E-2</v>
      </c>
      <c r="I58" s="173"/>
      <c r="J58" s="159"/>
      <c r="K58" s="176"/>
      <c r="L58" s="173"/>
      <c r="M58" s="158"/>
      <c r="N58" s="156"/>
      <c r="O58" s="157"/>
      <c r="P58" s="158"/>
    </row>
    <row r="59" spans="1:16" ht="6" customHeight="1">
      <c r="A59" s="159" t="s">
        <v>92</v>
      </c>
      <c r="B59" s="177"/>
      <c r="C59" s="178"/>
      <c r="D59" s="177"/>
      <c r="E59" s="178"/>
      <c r="F59" s="177"/>
      <c r="G59" s="159"/>
      <c r="H59" s="117"/>
      <c r="I59" s="173"/>
      <c r="J59" s="159"/>
      <c r="K59" s="176"/>
      <c r="L59" s="173"/>
      <c r="M59" s="157"/>
      <c r="N59" s="156"/>
      <c r="O59" s="157"/>
      <c r="P59" s="157"/>
    </row>
    <row r="60" spans="1:16" ht="13.2" customHeight="1">
      <c r="A60" s="169" t="s">
        <v>107</v>
      </c>
      <c r="B60" s="177"/>
      <c r="C60" s="178"/>
      <c r="D60" s="177"/>
      <c r="E60" s="178"/>
      <c r="F60" s="177"/>
      <c r="G60" s="159"/>
      <c r="H60" s="93"/>
      <c r="I60" s="173"/>
      <c r="J60" s="159"/>
      <c r="K60" s="176"/>
      <c r="L60" s="173"/>
      <c r="M60" s="158"/>
      <c r="N60" s="156"/>
      <c r="O60" s="157"/>
      <c r="P60" s="158"/>
    </row>
    <row r="61" spans="1:16">
      <c r="A61" s="159" t="s">
        <v>85</v>
      </c>
      <c r="B61" s="177">
        <v>51373015</v>
      </c>
      <c r="C61" s="178"/>
      <c r="D61" s="177">
        <v>49351092</v>
      </c>
      <c r="E61" s="178"/>
      <c r="F61" s="177">
        <v>2021923</v>
      </c>
      <c r="G61" s="159"/>
      <c r="H61" s="117">
        <v>4.0970177519070908E-2</v>
      </c>
      <c r="I61" s="173"/>
      <c r="J61" s="159"/>
      <c r="K61" s="176"/>
      <c r="L61" s="173"/>
      <c r="M61" s="157"/>
      <c r="N61" s="156"/>
      <c r="O61" s="157"/>
      <c r="P61" s="157"/>
    </row>
    <row r="62" spans="1:16">
      <c r="A62" s="159" t="s">
        <v>86</v>
      </c>
      <c r="B62" s="180">
        <v>173146654</v>
      </c>
      <c r="C62" s="178"/>
      <c r="D62" s="180">
        <v>160069931</v>
      </c>
      <c r="E62" s="178"/>
      <c r="F62" s="180">
        <v>13076723</v>
      </c>
      <c r="G62" s="159"/>
      <c r="H62" s="119">
        <v>8.1693812937296759E-2</v>
      </c>
      <c r="I62" s="173"/>
      <c r="J62" s="159"/>
      <c r="K62" s="176"/>
      <c r="L62" s="173"/>
      <c r="M62" s="158"/>
      <c r="N62" s="156"/>
      <c r="O62" s="157"/>
      <c r="P62" s="158"/>
    </row>
    <row r="63" spans="1:16">
      <c r="A63" s="159" t="s">
        <v>87</v>
      </c>
      <c r="B63" s="179">
        <v>224519669</v>
      </c>
      <c r="C63" s="178"/>
      <c r="D63" s="179">
        <v>209421023</v>
      </c>
      <c r="E63" s="178"/>
      <c r="F63" s="179">
        <v>15098646</v>
      </c>
      <c r="G63" s="159"/>
      <c r="H63" s="117">
        <v>7.2097088361563394E-2</v>
      </c>
      <c r="I63" s="173"/>
      <c r="J63" s="159"/>
      <c r="K63" s="176"/>
      <c r="L63" s="173"/>
      <c r="M63" s="157"/>
      <c r="N63" s="156"/>
      <c r="O63" s="157"/>
      <c r="P63" s="157"/>
    </row>
    <row r="64" spans="1:16" ht="15" thickBot="1">
      <c r="A64" s="159" t="s">
        <v>108</v>
      </c>
      <c r="B64" s="213">
        <v>1047625832</v>
      </c>
      <c r="C64" s="213">
        <v>0</v>
      </c>
      <c r="D64" s="213">
        <v>989242260</v>
      </c>
      <c r="E64" s="214">
        <v>0</v>
      </c>
      <c r="F64" s="214">
        <v>58383572</v>
      </c>
      <c r="G64" s="182"/>
      <c r="H64" s="5">
        <v>5.9018477435446401E-2</v>
      </c>
      <c r="I64" s="173"/>
      <c r="J64" s="159"/>
      <c r="K64" s="176"/>
      <c r="L64" s="173"/>
      <c r="M64" s="158"/>
      <c r="N64" s="156"/>
      <c r="O64" s="157"/>
      <c r="P64" s="158"/>
    </row>
    <row r="65" spans="1:16" ht="15" thickTop="1">
      <c r="A65" s="173"/>
      <c r="B65" s="175"/>
      <c r="C65" s="96"/>
      <c r="D65" s="175"/>
      <c r="E65" s="173"/>
      <c r="F65" s="159"/>
      <c r="G65" s="176"/>
      <c r="H65" s="173"/>
      <c r="I65" s="159"/>
      <c r="J65" s="173"/>
      <c r="K65" s="175"/>
      <c r="L65" s="96"/>
      <c r="M65" s="157"/>
      <c r="N65" s="156"/>
      <c r="O65" s="157"/>
      <c r="P65" s="157"/>
    </row>
    <row r="66" spans="1:16">
      <c r="A66" s="173"/>
      <c r="B66" s="175"/>
      <c r="C66" s="96"/>
      <c r="D66" s="175"/>
      <c r="E66" s="173"/>
      <c r="F66" s="159"/>
      <c r="G66" s="176"/>
      <c r="H66" s="173"/>
      <c r="I66" s="159"/>
      <c r="J66" s="173"/>
      <c r="K66" s="175"/>
      <c r="L66" s="96"/>
      <c r="M66" s="158"/>
      <c r="N66" s="156"/>
      <c r="O66" s="157"/>
      <c r="P66" s="158"/>
    </row>
    <row r="67" spans="1:16">
      <c r="A67" s="173"/>
      <c r="B67" s="175"/>
      <c r="C67" s="96"/>
      <c r="D67" s="175"/>
      <c r="E67" s="173"/>
      <c r="F67" s="159"/>
      <c r="G67" s="176"/>
      <c r="H67" s="173"/>
      <c r="I67" s="159"/>
      <c r="J67" s="173"/>
      <c r="K67" s="175"/>
      <c r="L67" s="96"/>
      <c r="M67" s="157"/>
      <c r="N67" s="156"/>
      <c r="O67" s="157"/>
      <c r="P67" s="157"/>
    </row>
    <row r="68" spans="1:16">
      <c r="A68" s="173"/>
      <c r="B68" s="175"/>
      <c r="C68" s="96"/>
      <c r="D68" s="175"/>
      <c r="E68" s="173"/>
      <c r="F68" s="159"/>
      <c r="G68" s="176"/>
      <c r="H68" s="173"/>
      <c r="I68" s="159"/>
      <c r="J68" s="173"/>
      <c r="K68" s="175"/>
      <c r="L68" s="96"/>
      <c r="M68" s="158"/>
      <c r="N68" s="156"/>
      <c r="O68" s="157"/>
      <c r="P68" s="158"/>
    </row>
    <row r="69" spans="1:16">
      <c r="A69" s="173"/>
      <c r="B69" s="175"/>
      <c r="C69" s="96"/>
      <c r="D69" s="175"/>
      <c r="E69" s="173"/>
      <c r="F69" s="159"/>
      <c r="G69" s="176"/>
      <c r="H69" s="173"/>
      <c r="I69" s="159"/>
      <c r="J69" s="173"/>
      <c r="K69" s="175"/>
      <c r="L69" s="96"/>
      <c r="M69" s="157"/>
      <c r="N69" s="156"/>
      <c r="O69" s="157"/>
      <c r="P69" s="157"/>
    </row>
    <row r="70" spans="1:16">
      <c r="A70" s="173"/>
      <c r="B70" s="175"/>
      <c r="C70" s="96"/>
      <c r="D70" s="175"/>
      <c r="E70" s="173"/>
      <c r="F70" s="159"/>
      <c r="G70" s="176"/>
      <c r="H70" s="173"/>
      <c r="I70" s="159"/>
      <c r="J70" s="173"/>
      <c r="K70" s="175"/>
      <c r="L70" s="96"/>
      <c r="M70" s="158"/>
      <c r="N70" s="156"/>
      <c r="O70" s="157"/>
      <c r="P70" s="158"/>
    </row>
    <row r="71" spans="1:16">
      <c r="A71" s="173"/>
      <c r="B71" s="175"/>
      <c r="C71" s="96"/>
      <c r="D71" s="175"/>
      <c r="E71" s="173"/>
      <c r="F71" s="159"/>
      <c r="G71" s="176"/>
      <c r="H71" s="173"/>
      <c r="I71" s="159"/>
      <c r="J71" s="173"/>
      <c r="K71" s="175"/>
      <c r="L71" s="96"/>
      <c r="M71" s="157"/>
      <c r="N71" s="156"/>
      <c r="O71" s="157"/>
      <c r="P71" s="157"/>
    </row>
    <row r="72" spans="1:16">
      <c r="A72" s="173"/>
      <c r="B72" s="175"/>
      <c r="C72" s="96"/>
      <c r="D72" s="175"/>
      <c r="E72" s="173"/>
      <c r="F72" s="159"/>
      <c r="G72" s="176"/>
      <c r="H72" s="173"/>
      <c r="I72" s="159"/>
      <c r="J72" s="173"/>
      <c r="K72" s="175"/>
      <c r="L72" s="96"/>
      <c r="M72" s="158"/>
      <c r="N72" s="156"/>
      <c r="O72" s="157"/>
      <c r="P72" s="158"/>
    </row>
    <row r="73" spans="1:16">
      <c r="A73" s="173"/>
      <c r="B73" s="175"/>
      <c r="C73" s="96"/>
      <c r="D73" s="175"/>
      <c r="E73" s="173"/>
      <c r="F73" s="159"/>
      <c r="G73" s="176"/>
      <c r="H73" s="173"/>
      <c r="I73" s="159"/>
      <c r="J73" s="173"/>
      <c r="K73" s="175"/>
      <c r="L73" s="96"/>
      <c r="M73" s="157"/>
      <c r="N73" s="156"/>
      <c r="O73" s="157"/>
      <c r="P73" s="157"/>
    </row>
  </sheetData>
  <mergeCells count="6">
    <mergeCell ref="A1:M1"/>
    <mergeCell ref="A2:M2"/>
    <mergeCell ref="A3:M3"/>
    <mergeCell ref="A4:M4"/>
    <mergeCell ref="F6:H6"/>
    <mergeCell ref="J6:L6"/>
  </mergeCells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88671875" defaultRowHeight="14.4"/>
  <cols>
    <col min="1" max="1" width="32.33203125" style="100" customWidth="1"/>
    <col min="2" max="2" width="15.33203125" style="100" bestFit="1" customWidth="1"/>
    <col min="3" max="3" width="1.33203125" style="100" customWidth="1"/>
    <col min="4" max="4" width="15.33203125" style="100" bestFit="1" customWidth="1"/>
    <col min="5" max="5" width="1.33203125" style="100" customWidth="1"/>
    <col min="6" max="6" width="14.5546875" style="100" bestFit="1" customWidth="1"/>
    <col min="7" max="7" width="1.33203125" style="100" customWidth="1"/>
    <col min="8" max="8" width="8.88671875" style="100"/>
    <col min="9" max="9" width="1.33203125" style="100" customWidth="1"/>
    <col min="10" max="10" width="9.44140625" style="100" customWidth="1"/>
    <col min="11" max="11" width="1.33203125" style="100" customWidth="1"/>
    <col min="12" max="12" width="9.6640625" style="100" customWidth="1"/>
    <col min="13" max="13" width="12.109375" style="100" bestFit="1" customWidth="1"/>
    <col min="14" max="16384" width="8.88671875" style="100"/>
  </cols>
  <sheetData>
    <row r="1" spans="1:16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156"/>
      <c r="O1" s="157"/>
      <c r="P1" s="158"/>
    </row>
    <row r="2" spans="1:16">
      <c r="A2" s="229" t="s">
        <v>66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156"/>
      <c r="O2" s="157"/>
      <c r="P2" s="158"/>
    </row>
    <row r="3" spans="1:16">
      <c r="A3" s="229" t="s">
        <v>138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156"/>
      <c r="O3" s="157"/>
      <c r="P3" s="158"/>
    </row>
    <row r="4" spans="1:16">
      <c r="A4" s="230" t="s">
        <v>67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156"/>
      <c r="O4" s="157"/>
      <c r="P4" s="158"/>
    </row>
    <row r="5" spans="1:16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95"/>
      <c r="L5" s="159"/>
      <c r="M5" s="157"/>
      <c r="N5" s="156"/>
      <c r="O5" s="157"/>
      <c r="P5" s="158"/>
    </row>
    <row r="6" spans="1:16">
      <c r="A6" s="160"/>
      <c r="B6" s="160"/>
      <c r="C6" s="160"/>
      <c r="D6" s="160"/>
      <c r="E6" s="160"/>
      <c r="F6" s="231" t="s">
        <v>110</v>
      </c>
      <c r="G6" s="231"/>
      <c r="H6" s="231"/>
      <c r="I6" s="160"/>
      <c r="J6" s="226" t="s">
        <v>69</v>
      </c>
      <c r="K6" s="226"/>
      <c r="L6" s="226"/>
      <c r="M6" s="158"/>
      <c r="N6" s="156"/>
      <c r="O6" s="157"/>
      <c r="P6" s="158"/>
    </row>
    <row r="7" spans="1:16">
      <c r="A7" s="160" t="s">
        <v>70</v>
      </c>
      <c r="B7" s="161" t="s">
        <v>71</v>
      </c>
      <c r="C7" s="160"/>
      <c r="D7" s="161" t="s">
        <v>71</v>
      </c>
      <c r="E7" s="160"/>
      <c r="F7" s="161"/>
      <c r="G7" s="160"/>
      <c r="H7" s="99"/>
      <c r="I7" s="160"/>
      <c r="J7" s="99"/>
      <c r="K7" s="98"/>
      <c r="L7" s="99"/>
      <c r="M7" s="157"/>
      <c r="N7" s="156"/>
      <c r="O7" s="157"/>
      <c r="P7" s="157"/>
    </row>
    <row r="8" spans="1:16" ht="12.6" customHeight="1">
      <c r="A8" s="162" t="s">
        <v>72</v>
      </c>
      <c r="B8" s="163">
        <v>2015</v>
      </c>
      <c r="C8" s="160"/>
      <c r="D8" s="163">
        <v>2014</v>
      </c>
      <c r="E8" s="160"/>
      <c r="F8" s="163" t="s">
        <v>73</v>
      </c>
      <c r="G8" s="160"/>
      <c r="H8" s="155" t="s">
        <v>74</v>
      </c>
      <c r="I8" s="159"/>
      <c r="J8" s="163">
        <v>2015</v>
      </c>
      <c r="K8" s="98"/>
      <c r="L8" s="155">
        <v>2014</v>
      </c>
      <c r="M8" s="158"/>
      <c r="N8" s="156"/>
      <c r="O8" s="157"/>
      <c r="P8" s="158"/>
    </row>
    <row r="9" spans="1:16">
      <c r="A9" s="159" t="s">
        <v>75</v>
      </c>
      <c r="B9" s="217">
        <v>606086697.12</v>
      </c>
      <c r="C9" s="159"/>
      <c r="D9" s="217">
        <v>685506203.84000003</v>
      </c>
      <c r="E9" s="159"/>
      <c r="F9" s="217">
        <v>-79419506.719999999</v>
      </c>
      <c r="G9" s="159"/>
      <c r="H9" s="117">
        <v>-0.11585527056519074</v>
      </c>
      <c r="I9" s="159"/>
      <c r="J9" s="158">
        <v>1.2426752331249729</v>
      </c>
      <c r="K9" s="158"/>
      <c r="L9" s="158">
        <v>1.1959486960622205</v>
      </c>
      <c r="M9" s="157"/>
      <c r="N9" s="156"/>
      <c r="O9" s="157"/>
      <c r="P9" s="157"/>
    </row>
    <row r="10" spans="1:16">
      <c r="A10" s="159" t="s">
        <v>76</v>
      </c>
      <c r="B10" s="177">
        <v>241644467.56</v>
      </c>
      <c r="C10" s="159"/>
      <c r="D10" s="177">
        <v>258283338.83000001</v>
      </c>
      <c r="E10" s="159"/>
      <c r="F10" s="177">
        <v>-16638871.27</v>
      </c>
      <c r="G10" s="159"/>
      <c r="H10" s="117">
        <v>-6.4421001158543836E-2</v>
      </c>
      <c r="I10" s="159"/>
      <c r="J10" s="158">
        <v>1.0709961191335549</v>
      </c>
      <c r="K10" s="158"/>
      <c r="L10" s="158">
        <v>1.0103332932146858</v>
      </c>
      <c r="M10" s="158"/>
      <c r="N10" s="156"/>
      <c r="O10" s="157"/>
      <c r="P10" s="158"/>
    </row>
    <row r="11" spans="1:16">
      <c r="A11" s="159" t="s">
        <v>77</v>
      </c>
      <c r="B11" s="180">
        <v>22414285.399999999</v>
      </c>
      <c r="C11" s="159"/>
      <c r="D11" s="180">
        <v>25443696.920000002</v>
      </c>
      <c r="E11" s="159"/>
      <c r="F11" s="180">
        <v>-3029411.52</v>
      </c>
      <c r="G11" s="159"/>
      <c r="H11" s="119">
        <v>-0.11906333932231102</v>
      </c>
      <c r="I11" s="159"/>
      <c r="J11" s="166">
        <v>0.92274800523226941</v>
      </c>
      <c r="K11" s="158"/>
      <c r="L11" s="166">
        <v>0.88816924230902738</v>
      </c>
      <c r="M11" s="157"/>
      <c r="N11" s="156"/>
      <c r="O11" s="157"/>
      <c r="P11" s="157"/>
    </row>
    <row r="12" spans="1:16" ht="6" customHeight="1">
      <c r="A12" s="159"/>
      <c r="B12" s="177"/>
      <c r="C12" s="159"/>
      <c r="D12" s="177"/>
      <c r="E12" s="159"/>
      <c r="F12" s="177"/>
      <c r="G12" s="159"/>
      <c r="H12" s="93"/>
      <c r="I12" s="167"/>
      <c r="J12" s="158"/>
      <c r="K12" s="158"/>
      <c r="L12" s="158"/>
      <c r="M12" s="158"/>
      <c r="N12" s="156"/>
      <c r="O12" s="157"/>
      <c r="P12" s="158"/>
    </row>
    <row r="13" spans="1:16">
      <c r="A13" s="159" t="s">
        <v>78</v>
      </c>
      <c r="B13" s="177">
        <v>870145450.08000004</v>
      </c>
      <c r="C13" s="168">
        <v>0</v>
      </c>
      <c r="D13" s="177">
        <v>969233239.59000003</v>
      </c>
      <c r="E13" s="168">
        <v>0</v>
      </c>
      <c r="F13" s="177">
        <v>-99087789.50999999</v>
      </c>
      <c r="G13" s="159"/>
      <c r="H13" s="117">
        <v>-0.10223317305122097</v>
      </c>
      <c r="I13" s="160"/>
      <c r="J13" s="158">
        <v>1.1796278284904111</v>
      </c>
      <c r="K13" s="158"/>
      <c r="L13" s="158">
        <v>1.1303283346475341</v>
      </c>
      <c r="M13" s="157"/>
      <c r="N13" s="156"/>
      <c r="O13" s="157"/>
      <c r="P13" s="157"/>
    </row>
    <row r="14" spans="1:16" ht="6" customHeight="1">
      <c r="A14" s="159"/>
      <c r="B14" s="177"/>
      <c r="C14" s="159"/>
      <c r="D14" s="177"/>
      <c r="E14" s="159"/>
      <c r="F14" s="177"/>
      <c r="G14" s="159"/>
      <c r="H14" s="93"/>
      <c r="I14" s="160"/>
      <c r="J14" s="158"/>
      <c r="K14" s="158"/>
      <c r="L14" s="158"/>
      <c r="M14" s="158"/>
      <c r="N14" s="156"/>
      <c r="O14" s="157"/>
      <c r="P14" s="158"/>
    </row>
    <row r="15" spans="1:16" ht="13.2" customHeight="1">
      <c r="A15" s="169" t="s">
        <v>79</v>
      </c>
      <c r="B15" s="177"/>
      <c r="C15" s="159"/>
      <c r="D15" s="177"/>
      <c r="E15" s="167"/>
      <c r="F15" s="177"/>
      <c r="G15" s="159"/>
      <c r="H15" s="93"/>
      <c r="I15" s="159"/>
      <c r="J15" s="164"/>
      <c r="K15" s="164"/>
      <c r="L15" s="164"/>
      <c r="M15" s="157"/>
      <c r="N15" s="156"/>
      <c r="O15" s="157"/>
      <c r="P15" s="157"/>
    </row>
    <row r="16" spans="1:16">
      <c r="A16" s="159" t="s">
        <v>80</v>
      </c>
      <c r="B16" s="177">
        <v>27638140.219999999</v>
      </c>
      <c r="C16" s="159"/>
      <c r="D16" s="177">
        <v>32965004.449999999</v>
      </c>
      <c r="E16" s="167"/>
      <c r="F16" s="177">
        <v>-5326864.2300000004</v>
      </c>
      <c r="G16" s="159"/>
      <c r="H16" s="117">
        <v>-0.16159149130647243</v>
      </c>
      <c r="I16" s="159"/>
      <c r="J16" s="158">
        <v>0.68065261098327079</v>
      </c>
      <c r="K16" s="158"/>
      <c r="L16" s="158">
        <v>0.6518992850248837</v>
      </c>
      <c r="M16" s="158"/>
      <c r="N16" s="156"/>
      <c r="O16" s="157"/>
      <c r="P16" s="158"/>
    </row>
    <row r="17" spans="1:16">
      <c r="A17" s="159" t="s">
        <v>81</v>
      </c>
      <c r="B17" s="180">
        <v>1131194.01</v>
      </c>
      <c r="C17" s="159"/>
      <c r="D17" s="180">
        <v>1751154.99</v>
      </c>
      <c r="E17" s="167"/>
      <c r="F17" s="180">
        <v>-619960.98</v>
      </c>
      <c r="G17" s="159"/>
      <c r="H17" s="119">
        <v>-0.35402975952459809</v>
      </c>
      <c r="I17" s="159"/>
      <c r="J17" s="166">
        <v>0.71966597575313396</v>
      </c>
      <c r="K17" s="158"/>
      <c r="L17" s="166">
        <v>0.678497669444735</v>
      </c>
      <c r="M17" s="157"/>
      <c r="N17" s="156"/>
      <c r="O17" s="157"/>
      <c r="P17" s="157"/>
    </row>
    <row r="18" spans="1:16" ht="6" customHeight="1">
      <c r="A18" s="159"/>
      <c r="B18" s="177"/>
      <c r="C18" s="159"/>
      <c r="D18" s="177"/>
      <c r="E18" s="159"/>
      <c r="F18" s="177"/>
      <c r="G18" s="159"/>
      <c r="H18" s="93"/>
      <c r="I18" s="159"/>
      <c r="J18" s="158"/>
      <c r="K18" s="158"/>
      <c r="L18" s="158"/>
      <c r="M18" s="158"/>
      <c r="N18" s="156"/>
      <c r="O18" s="157"/>
      <c r="P18" s="158"/>
    </row>
    <row r="19" spans="1:16">
      <c r="A19" s="159" t="s">
        <v>82</v>
      </c>
      <c r="B19" s="180">
        <v>28769334.23</v>
      </c>
      <c r="C19" s="170">
        <v>0</v>
      </c>
      <c r="D19" s="180">
        <v>34716159.439999998</v>
      </c>
      <c r="E19" s="170">
        <v>0</v>
      </c>
      <c r="F19" s="180">
        <v>-5946825.2100000009</v>
      </c>
      <c r="G19" s="159"/>
      <c r="H19" s="119">
        <v>-0.17129847615425059</v>
      </c>
      <c r="I19" s="167"/>
      <c r="J19" s="166">
        <v>0.68210653574660007</v>
      </c>
      <c r="K19" s="158"/>
      <c r="L19" s="166">
        <v>0.65319092045459581</v>
      </c>
      <c r="M19" s="157"/>
      <c r="N19" s="156"/>
      <c r="O19" s="157"/>
      <c r="P19" s="157"/>
    </row>
    <row r="20" spans="1:16" ht="6" customHeight="1">
      <c r="A20" s="159"/>
      <c r="B20" s="177"/>
      <c r="C20" s="159"/>
      <c r="D20" s="177"/>
      <c r="E20" s="159"/>
      <c r="F20" s="177"/>
      <c r="G20" s="159"/>
      <c r="H20" s="93"/>
      <c r="I20" s="160"/>
      <c r="J20" s="158"/>
      <c r="K20" s="158"/>
      <c r="L20" s="158"/>
      <c r="M20" s="158"/>
      <c r="N20" s="156"/>
      <c r="O20" s="157"/>
      <c r="P20" s="158"/>
    </row>
    <row r="21" spans="1:16">
      <c r="A21" s="159" t="s">
        <v>83</v>
      </c>
      <c r="B21" s="177">
        <v>898914784.31000006</v>
      </c>
      <c r="C21" s="168">
        <v>0</v>
      </c>
      <c r="D21" s="177">
        <v>1003949399.03</v>
      </c>
      <c r="E21" s="168">
        <v>0</v>
      </c>
      <c r="F21" s="177">
        <v>-105034614.72</v>
      </c>
      <c r="G21" s="159"/>
      <c r="H21" s="117">
        <v>-0.10462142297359088</v>
      </c>
      <c r="I21" s="160"/>
      <c r="J21" s="158">
        <v>1.1527190356704791</v>
      </c>
      <c r="K21" s="158"/>
      <c r="L21" s="158">
        <v>1.1024803330985855</v>
      </c>
      <c r="M21" s="157"/>
      <c r="N21" s="156"/>
      <c r="O21" s="157"/>
      <c r="P21" s="157"/>
    </row>
    <row r="22" spans="1:16" ht="6" customHeight="1">
      <c r="A22" s="159"/>
      <c r="B22" s="177"/>
      <c r="C22" s="159"/>
      <c r="D22" s="177"/>
      <c r="E22" s="159"/>
      <c r="F22" s="177"/>
      <c r="G22" s="159"/>
      <c r="H22" s="93"/>
      <c r="I22" s="159"/>
      <c r="J22" s="93"/>
      <c r="K22" s="93"/>
      <c r="L22" s="93"/>
      <c r="M22" s="158"/>
      <c r="N22" s="156"/>
      <c r="O22" s="157"/>
      <c r="P22" s="158"/>
    </row>
    <row r="23" spans="1:16" ht="12" customHeight="1">
      <c r="A23" s="169" t="s">
        <v>84</v>
      </c>
      <c r="B23" s="177"/>
      <c r="C23" s="159"/>
      <c r="D23" s="177"/>
      <c r="E23" s="167"/>
      <c r="F23" s="177"/>
      <c r="G23" s="159"/>
      <c r="H23" s="93"/>
      <c r="I23" s="159"/>
      <c r="J23" s="93"/>
      <c r="K23" s="158"/>
      <c r="L23" s="93"/>
      <c r="M23" s="157"/>
      <c r="N23" s="156"/>
      <c r="O23" s="157"/>
      <c r="P23" s="157"/>
    </row>
    <row r="24" spans="1:16">
      <c r="A24" s="159" t="s">
        <v>85</v>
      </c>
      <c r="B24" s="177">
        <v>5701173.8200000003</v>
      </c>
      <c r="C24" s="159"/>
      <c r="D24" s="177">
        <v>5327259.22</v>
      </c>
      <c r="E24" s="167"/>
      <c r="F24" s="177">
        <v>373914.6</v>
      </c>
      <c r="G24" s="159"/>
      <c r="H24" s="117">
        <v>7.0188925403934066E-2</v>
      </c>
      <c r="I24" s="159"/>
      <c r="J24" s="158">
        <v>0.11552274912174183</v>
      </c>
      <c r="K24" s="158"/>
      <c r="L24" s="158">
        <v>0.10330133248550341</v>
      </c>
      <c r="M24" s="158"/>
      <c r="N24" s="156"/>
      <c r="O24" s="157"/>
      <c r="P24" s="158"/>
    </row>
    <row r="25" spans="1:16">
      <c r="A25" s="159" t="s">
        <v>86</v>
      </c>
      <c r="B25" s="180">
        <v>11665738.92</v>
      </c>
      <c r="C25" s="159"/>
      <c r="D25" s="180">
        <v>11289087.35</v>
      </c>
      <c r="E25" s="167"/>
      <c r="F25" s="180">
        <v>376651.57</v>
      </c>
      <c r="G25" s="159"/>
      <c r="H25" s="119">
        <v>3.3364217878959011E-2</v>
      </c>
      <c r="I25" s="159"/>
      <c r="J25" s="166">
        <v>7.2879015109964654E-2</v>
      </c>
      <c r="K25" s="158"/>
      <c r="L25" s="166">
        <v>6.6824375965698429E-2</v>
      </c>
      <c r="M25" s="157"/>
      <c r="N25" s="156"/>
      <c r="O25" s="157"/>
      <c r="P25" s="157"/>
    </row>
    <row r="26" spans="1:16" ht="6" customHeight="1">
      <c r="A26" s="159"/>
      <c r="B26" s="177"/>
      <c r="C26" s="159"/>
      <c r="D26" s="177"/>
      <c r="E26" s="159"/>
      <c r="F26" s="177"/>
      <c r="G26" s="159"/>
      <c r="H26" s="93"/>
      <c r="I26" s="167"/>
      <c r="J26" s="158"/>
      <c r="K26" s="158"/>
      <c r="L26" s="158"/>
      <c r="M26" s="158"/>
      <c r="N26" s="156"/>
      <c r="O26" s="157"/>
      <c r="P26" s="158"/>
    </row>
    <row r="27" spans="1:16">
      <c r="A27" s="159" t="s">
        <v>87</v>
      </c>
      <c r="B27" s="180">
        <v>17366912.740000002</v>
      </c>
      <c r="C27" s="165">
        <v>0</v>
      </c>
      <c r="D27" s="180">
        <v>16616346.57</v>
      </c>
      <c r="E27" s="165">
        <v>0</v>
      </c>
      <c r="F27" s="180">
        <v>750566.16999999993</v>
      </c>
      <c r="G27" s="159"/>
      <c r="H27" s="119">
        <v>4.5170348779021638E-2</v>
      </c>
      <c r="I27" s="160"/>
      <c r="J27" s="166">
        <v>8.292822034395278E-2</v>
      </c>
      <c r="K27" s="158"/>
      <c r="L27" s="166">
        <v>7.5355270946592612E-2</v>
      </c>
      <c r="M27" s="157"/>
      <c r="N27" s="156"/>
      <c r="O27" s="157"/>
      <c r="P27" s="157"/>
    </row>
    <row r="28" spans="1:16" ht="6" customHeight="1">
      <c r="A28" s="159"/>
      <c r="B28" s="177"/>
      <c r="C28" s="159"/>
      <c r="D28" s="177"/>
      <c r="E28" s="159"/>
      <c r="F28" s="177"/>
      <c r="G28" s="159"/>
      <c r="H28" s="93"/>
      <c r="I28" s="160"/>
      <c r="J28" s="158"/>
      <c r="K28" s="158"/>
      <c r="L28" s="158"/>
      <c r="M28" s="158"/>
      <c r="N28" s="156"/>
      <c r="O28" s="157"/>
      <c r="P28" s="158"/>
    </row>
    <row r="29" spans="1:16" ht="15" thickBot="1">
      <c r="A29" s="159" t="s">
        <v>88</v>
      </c>
      <c r="B29" s="223">
        <v>916281697.05000007</v>
      </c>
      <c r="C29" s="171">
        <v>0</v>
      </c>
      <c r="D29" s="223">
        <v>1020565745.6</v>
      </c>
      <c r="E29" s="171">
        <v>0</v>
      </c>
      <c r="F29" s="223">
        <v>-104284048.55</v>
      </c>
      <c r="G29" s="159"/>
      <c r="H29" s="118">
        <v>-0.10218258745171821</v>
      </c>
      <c r="I29" s="159"/>
      <c r="J29" s="172">
        <v>0.92624601081033486</v>
      </c>
      <c r="K29" s="158"/>
      <c r="L29" s="172">
        <v>0.90224952244259804</v>
      </c>
      <c r="M29" s="157"/>
      <c r="N29" s="156"/>
      <c r="O29" s="157"/>
      <c r="P29" s="157"/>
    </row>
    <row r="30" spans="1:16" ht="6" customHeight="1" thickTop="1">
      <c r="A30" s="159"/>
      <c r="B30" s="177"/>
      <c r="C30" s="159"/>
      <c r="D30" s="177"/>
      <c r="E30" s="167"/>
      <c r="F30" s="177"/>
      <c r="G30" s="159"/>
      <c r="H30" s="117"/>
      <c r="I30" s="159"/>
      <c r="J30" s="158"/>
      <c r="K30" s="158"/>
      <c r="L30" s="158"/>
      <c r="M30" s="158"/>
      <c r="N30" s="156"/>
      <c r="O30" s="157"/>
      <c r="P30" s="158"/>
    </row>
    <row r="31" spans="1:16">
      <c r="A31" s="159" t="s">
        <v>89</v>
      </c>
      <c r="B31" s="177">
        <v>55653491.619999997</v>
      </c>
      <c r="C31" s="159"/>
      <c r="D31" s="177">
        <v>-6325534</v>
      </c>
      <c r="E31" s="167"/>
      <c r="F31" s="177">
        <v>61979025.619999997</v>
      </c>
      <c r="G31" s="159"/>
      <c r="H31" s="117" t="s">
        <v>112</v>
      </c>
      <c r="I31" s="159"/>
      <c r="J31" s="164"/>
      <c r="K31" s="164"/>
      <c r="L31" s="164"/>
      <c r="M31" s="157"/>
      <c r="N31" s="156"/>
      <c r="O31" s="157"/>
      <c r="P31" s="157"/>
    </row>
    <row r="32" spans="1:16">
      <c r="A32" s="169" t="s">
        <v>90</v>
      </c>
      <c r="B32" s="180">
        <v>13284798.960000001</v>
      </c>
      <c r="C32" s="159"/>
      <c r="D32" s="180">
        <v>13584484.23</v>
      </c>
      <c r="E32" s="167"/>
      <c r="F32" s="180">
        <v>-299685.27</v>
      </c>
      <c r="G32" s="159"/>
      <c r="H32" s="119">
        <v>-2.2060850079105285E-2</v>
      </c>
      <c r="I32" s="159"/>
      <c r="J32" s="157"/>
      <c r="K32" s="156"/>
      <c r="L32" s="157"/>
      <c r="M32" s="158"/>
      <c r="N32" s="156"/>
      <c r="O32" s="157"/>
      <c r="P32" s="158"/>
    </row>
    <row r="33" spans="1:16">
      <c r="A33" s="159" t="s">
        <v>91</v>
      </c>
      <c r="B33" s="177">
        <v>985219987.63000011</v>
      </c>
      <c r="C33" s="168">
        <v>0</v>
      </c>
      <c r="D33" s="177">
        <v>1027824695.83</v>
      </c>
      <c r="E33" s="168">
        <v>0</v>
      </c>
      <c r="F33" s="177">
        <v>-42604708.200000003</v>
      </c>
      <c r="G33" s="159"/>
      <c r="H33" s="117">
        <v>-4.1451337346584564E-2</v>
      </c>
      <c r="I33" s="167"/>
      <c r="J33" s="157"/>
      <c r="K33" s="156"/>
      <c r="L33" s="157"/>
      <c r="M33" s="158"/>
      <c r="N33" s="156"/>
      <c r="O33" s="157"/>
      <c r="P33" s="157"/>
    </row>
    <row r="34" spans="1:16" ht="6" customHeight="1">
      <c r="A34" s="159" t="s">
        <v>92</v>
      </c>
      <c r="B34" s="157"/>
      <c r="C34" s="174"/>
      <c r="D34" s="157"/>
      <c r="E34" s="156"/>
      <c r="F34" s="157"/>
      <c r="G34" s="156"/>
      <c r="H34" s="97"/>
      <c r="I34" s="156"/>
      <c r="J34" s="157"/>
      <c r="K34" s="156"/>
      <c r="L34" s="157"/>
      <c r="M34" s="158"/>
      <c r="N34" s="156"/>
      <c r="O34" s="157"/>
      <c r="P34" s="158"/>
    </row>
    <row r="35" spans="1:16">
      <c r="A35" s="159" t="s">
        <v>93</v>
      </c>
      <c r="B35" s="157">
        <v>11388387.08</v>
      </c>
      <c r="C35" s="157"/>
      <c r="D35" s="157"/>
      <c r="E35" s="156"/>
      <c r="F35" s="157"/>
      <c r="G35" s="156"/>
      <c r="H35" s="97"/>
      <c r="I35" s="156"/>
      <c r="J35" s="158"/>
      <c r="K35" s="156"/>
      <c r="L35" s="157"/>
      <c r="M35" s="157"/>
      <c r="N35" s="156"/>
      <c r="O35" s="157"/>
      <c r="P35" s="157"/>
    </row>
    <row r="36" spans="1:16">
      <c r="A36" s="159" t="s">
        <v>94</v>
      </c>
      <c r="B36" s="211">
        <v>9762569.8300000001</v>
      </c>
      <c r="C36" s="175"/>
      <c r="D36" s="211">
        <v>14433937.970000001</v>
      </c>
      <c r="E36" s="175"/>
      <c r="F36" s="211"/>
      <c r="G36" s="175"/>
      <c r="H36" s="96"/>
      <c r="I36" s="175"/>
      <c r="J36" s="173"/>
      <c r="K36" s="159"/>
      <c r="L36" s="176"/>
      <c r="M36" s="158"/>
      <c r="N36" s="156"/>
      <c r="O36" s="157"/>
      <c r="P36" s="158"/>
    </row>
    <row r="37" spans="1:16">
      <c r="A37" s="159" t="s">
        <v>95</v>
      </c>
      <c r="B37" s="211">
        <v>4726394.68</v>
      </c>
      <c r="C37" s="175"/>
      <c r="D37" s="211">
        <v>5388743.29</v>
      </c>
      <c r="E37" s="175"/>
      <c r="F37" s="211"/>
      <c r="G37" s="175"/>
      <c r="H37" s="96"/>
      <c r="I37" s="175"/>
      <c r="J37" s="173"/>
      <c r="K37" s="159"/>
      <c r="L37" s="176"/>
      <c r="M37" s="157"/>
      <c r="N37" s="156"/>
      <c r="O37" s="157"/>
      <c r="P37" s="157"/>
    </row>
    <row r="38" spans="1:16">
      <c r="A38" s="159" t="s">
        <v>96</v>
      </c>
      <c r="B38" s="211">
        <v>-2549500.2999999998</v>
      </c>
      <c r="C38" s="175"/>
      <c r="D38" s="211">
        <v>-2829492.07</v>
      </c>
      <c r="E38" s="175"/>
      <c r="F38" s="211"/>
      <c r="G38" s="175"/>
      <c r="H38" s="96"/>
      <c r="I38" s="175"/>
      <c r="J38" s="173"/>
      <c r="K38" s="159"/>
      <c r="L38" s="176"/>
      <c r="M38" s="158"/>
      <c r="N38" s="156"/>
      <c r="O38" s="157"/>
      <c r="P38" s="158"/>
    </row>
    <row r="39" spans="1:16">
      <c r="A39" s="159" t="s">
        <v>97</v>
      </c>
      <c r="B39" s="211">
        <v>15706409.668</v>
      </c>
      <c r="C39" s="175"/>
      <c r="D39" s="211">
        <v>0</v>
      </c>
      <c r="E39" s="175"/>
      <c r="F39" s="211"/>
      <c r="G39" s="175"/>
      <c r="H39" s="96"/>
      <c r="I39" s="175"/>
      <c r="J39" s="173"/>
      <c r="K39" s="159"/>
      <c r="L39" s="176"/>
      <c r="M39" s="157"/>
      <c r="N39" s="156"/>
      <c r="O39" s="157"/>
      <c r="P39" s="157"/>
    </row>
    <row r="40" spans="1:16">
      <c r="A40" s="159" t="s">
        <v>98</v>
      </c>
      <c r="B40" s="211">
        <v>0</v>
      </c>
      <c r="C40" s="175"/>
      <c r="D40" s="211">
        <v>0</v>
      </c>
      <c r="E40" s="175"/>
      <c r="F40" s="211"/>
      <c r="G40" s="175"/>
      <c r="H40" s="96"/>
      <c r="I40" s="175"/>
      <c r="J40" s="173"/>
      <c r="K40" s="159"/>
      <c r="L40" s="176"/>
      <c r="M40" s="158"/>
      <c r="N40" s="156"/>
      <c r="O40" s="157"/>
      <c r="P40" s="158"/>
    </row>
    <row r="41" spans="1:16">
      <c r="A41" s="159" t="s">
        <v>99</v>
      </c>
      <c r="B41" s="211">
        <v>0</v>
      </c>
      <c r="C41" s="175"/>
      <c r="D41" s="211">
        <v>0</v>
      </c>
      <c r="E41" s="175"/>
      <c r="F41" s="211"/>
      <c r="G41" s="175"/>
      <c r="H41" s="96"/>
      <c r="I41" s="175"/>
      <c r="J41" s="173"/>
      <c r="K41" s="159"/>
      <c r="L41" s="176"/>
      <c r="M41" s="157"/>
      <c r="N41" s="156"/>
      <c r="O41" s="157"/>
      <c r="P41" s="157"/>
    </row>
    <row r="42" spans="1:16">
      <c r="A42" s="159" t="s">
        <v>100</v>
      </c>
      <c r="B42" s="211">
        <v>1170549</v>
      </c>
      <c r="C42" s="175"/>
      <c r="D42" s="211">
        <v>0</v>
      </c>
      <c r="E42" s="175"/>
      <c r="F42" s="211"/>
      <c r="G42" s="175"/>
      <c r="H42" s="96"/>
      <c r="I42" s="173"/>
      <c r="J42" s="159"/>
      <c r="K42" s="176"/>
      <c r="L42" s="173"/>
      <c r="M42" s="158"/>
      <c r="N42" s="156"/>
      <c r="O42" s="157"/>
      <c r="P42" s="158"/>
    </row>
    <row r="43" spans="1:16" ht="6" customHeight="1">
      <c r="A43" s="159"/>
      <c r="B43" s="131"/>
      <c r="C43" s="175"/>
      <c r="D43" s="131"/>
      <c r="E43" s="175"/>
      <c r="F43" s="131"/>
      <c r="G43" s="159"/>
      <c r="H43" s="176"/>
      <c r="I43" s="173"/>
      <c r="J43" s="159"/>
      <c r="K43" s="176"/>
      <c r="L43" s="173"/>
      <c r="M43" s="157"/>
      <c r="N43" s="156"/>
      <c r="O43" s="157"/>
      <c r="P43" s="157"/>
    </row>
    <row r="44" spans="1:16" ht="12.6" customHeight="1">
      <c r="A44" s="162" t="s">
        <v>101</v>
      </c>
      <c r="B44" s="96"/>
      <c r="C44" s="175"/>
      <c r="D44" s="96"/>
      <c r="E44" s="175"/>
      <c r="F44" s="96"/>
      <c r="G44" s="159"/>
      <c r="H44" s="176"/>
      <c r="I44" s="173"/>
      <c r="J44" s="159"/>
      <c r="K44" s="176"/>
      <c r="L44" s="173"/>
      <c r="M44" s="158"/>
      <c r="N44" s="156"/>
      <c r="O44" s="157"/>
      <c r="P44" s="158"/>
    </row>
    <row r="45" spans="1:16" ht="12" customHeight="1">
      <c r="A45" s="169" t="s">
        <v>102</v>
      </c>
      <c r="B45" s="96"/>
      <c r="C45" s="175"/>
      <c r="D45" s="96"/>
      <c r="E45" s="175"/>
      <c r="F45" s="96"/>
      <c r="G45" s="159"/>
      <c r="H45" s="176"/>
      <c r="I45" s="173"/>
      <c r="J45" s="159"/>
      <c r="K45" s="176"/>
      <c r="L45" s="173"/>
      <c r="M45" s="157"/>
      <c r="N45" s="156"/>
      <c r="O45" s="157"/>
      <c r="P45" s="157"/>
    </row>
    <row r="46" spans="1:16">
      <c r="A46" s="159" t="s">
        <v>75</v>
      </c>
      <c r="B46" s="178">
        <v>487727349</v>
      </c>
      <c r="C46" s="178"/>
      <c r="D46" s="178">
        <v>573190310</v>
      </c>
      <c r="E46" s="178"/>
      <c r="F46" s="178">
        <v>-85462961</v>
      </c>
      <c r="G46" s="159"/>
      <c r="H46" s="117">
        <v>-0.14910049857611862</v>
      </c>
      <c r="I46" s="173"/>
      <c r="J46" s="159"/>
      <c r="K46" s="176"/>
      <c r="L46" s="173"/>
      <c r="M46" s="158"/>
      <c r="N46" s="156"/>
      <c r="O46" s="157"/>
      <c r="P46" s="158"/>
    </row>
    <row r="47" spans="1:16">
      <c r="A47" s="159" t="s">
        <v>76</v>
      </c>
      <c r="B47" s="177">
        <v>225625904</v>
      </c>
      <c r="C47" s="178"/>
      <c r="D47" s="177">
        <v>255641718</v>
      </c>
      <c r="E47" s="178"/>
      <c r="F47" s="177">
        <v>-30015814</v>
      </c>
      <c r="G47" s="159"/>
      <c r="H47" s="117">
        <v>-0.11741359835486632</v>
      </c>
      <c r="I47" s="173"/>
      <c r="J47" s="159"/>
      <c r="K47" s="176"/>
      <c r="L47" s="173"/>
      <c r="M47" s="157"/>
      <c r="N47" s="156"/>
      <c r="O47" s="157"/>
      <c r="P47" s="157"/>
    </row>
    <row r="48" spans="1:16">
      <c r="A48" s="159" t="s">
        <v>77</v>
      </c>
      <c r="B48" s="177">
        <v>24290798</v>
      </c>
      <c r="C48" s="178"/>
      <c r="D48" s="177">
        <v>28647352</v>
      </c>
      <c r="E48" s="178"/>
      <c r="F48" s="177">
        <v>-4356554</v>
      </c>
      <c r="G48" s="159"/>
      <c r="H48" s="117">
        <v>-0.15207527732406123</v>
      </c>
      <c r="I48" s="173"/>
      <c r="J48" s="159"/>
      <c r="K48" s="176"/>
      <c r="L48" s="173"/>
      <c r="M48" s="158"/>
      <c r="N48" s="156"/>
      <c r="O48" s="157"/>
      <c r="P48" s="158"/>
    </row>
    <row r="49" spans="1:16" ht="6" customHeight="1">
      <c r="A49" s="159"/>
      <c r="B49" s="180"/>
      <c r="C49" s="178"/>
      <c r="D49" s="180"/>
      <c r="E49" s="178"/>
      <c r="F49" s="180"/>
      <c r="G49" s="159"/>
      <c r="H49" s="119"/>
      <c r="I49" s="173"/>
      <c r="J49" s="159"/>
      <c r="K49" s="176"/>
      <c r="L49" s="173"/>
      <c r="M49" s="157"/>
      <c r="N49" s="156"/>
      <c r="O49" s="157"/>
      <c r="P49" s="157"/>
    </row>
    <row r="50" spans="1:16">
      <c r="A50" s="159" t="s">
        <v>78</v>
      </c>
      <c r="B50" s="177">
        <v>737644051</v>
      </c>
      <c r="C50" s="168">
        <v>0</v>
      </c>
      <c r="D50" s="177">
        <v>857479380</v>
      </c>
      <c r="E50" s="168">
        <v>0</v>
      </c>
      <c r="F50" s="177">
        <v>-119835329</v>
      </c>
      <c r="G50" s="159"/>
      <c r="H50" s="117">
        <v>-0.13975301540195637</v>
      </c>
      <c r="I50" s="173"/>
      <c r="J50" s="159"/>
      <c r="K50" s="176"/>
      <c r="L50" s="173"/>
      <c r="M50" s="158"/>
      <c r="N50" s="156"/>
      <c r="O50" s="157"/>
      <c r="P50" s="158"/>
    </row>
    <row r="51" spans="1:16" ht="6" customHeight="1">
      <c r="A51" s="159" t="s">
        <v>92</v>
      </c>
      <c r="B51" s="177"/>
      <c r="C51" s="178"/>
      <c r="D51" s="177"/>
      <c r="E51" s="178"/>
      <c r="F51" s="177"/>
      <c r="G51" s="159"/>
      <c r="H51" s="117"/>
      <c r="I51" s="173"/>
      <c r="J51" s="159"/>
      <c r="K51" s="176"/>
      <c r="L51" s="173"/>
      <c r="M51" s="157"/>
      <c r="N51" s="156"/>
      <c r="O51" s="157"/>
      <c r="P51" s="157"/>
    </row>
    <row r="52" spans="1:16" ht="13.95" customHeight="1">
      <c r="A52" s="169" t="s">
        <v>103</v>
      </c>
      <c r="B52" s="177"/>
      <c r="C52" s="178"/>
      <c r="D52" s="177"/>
      <c r="E52" s="178"/>
      <c r="F52" s="177"/>
      <c r="G52" s="159"/>
      <c r="H52" s="93"/>
      <c r="I52" s="173"/>
      <c r="J52" s="159"/>
      <c r="K52" s="176"/>
      <c r="L52" s="173"/>
      <c r="M52" s="158"/>
      <c r="N52" s="156"/>
      <c r="O52" s="157"/>
      <c r="P52" s="158"/>
    </row>
    <row r="53" spans="1:16">
      <c r="A53" s="159" t="s">
        <v>104</v>
      </c>
      <c r="B53" s="177">
        <v>40605354</v>
      </c>
      <c r="C53" s="178"/>
      <c r="D53" s="177">
        <v>50567634</v>
      </c>
      <c r="E53" s="178"/>
      <c r="F53" s="177">
        <v>-9962280</v>
      </c>
      <c r="G53" s="159"/>
      <c r="H53" s="117">
        <v>-0.19700901964288067</v>
      </c>
      <c r="I53" s="173"/>
      <c r="J53" s="159"/>
      <c r="K53" s="176"/>
      <c r="L53" s="173"/>
      <c r="M53" s="157"/>
      <c r="N53" s="156"/>
      <c r="O53" s="157"/>
      <c r="P53" s="157"/>
    </row>
    <row r="54" spans="1:16">
      <c r="A54" s="159" t="s">
        <v>105</v>
      </c>
      <c r="B54" s="177">
        <v>1571832</v>
      </c>
      <c r="C54" s="178"/>
      <c r="D54" s="177">
        <v>2580930</v>
      </c>
      <c r="E54" s="178"/>
      <c r="F54" s="177">
        <v>-1009098</v>
      </c>
      <c r="G54" s="159"/>
      <c r="H54" s="117">
        <v>-0.39098232032639396</v>
      </c>
      <c r="I54" s="173"/>
      <c r="J54" s="159"/>
      <c r="K54" s="176"/>
      <c r="L54" s="173"/>
      <c r="M54" s="158"/>
      <c r="N54" s="156"/>
      <c r="O54" s="157"/>
      <c r="P54" s="158"/>
    </row>
    <row r="55" spans="1:16" ht="6" customHeight="1">
      <c r="A55" s="159"/>
      <c r="B55" s="180"/>
      <c r="C55" s="178"/>
      <c r="D55" s="180"/>
      <c r="E55" s="178"/>
      <c r="F55" s="180"/>
      <c r="G55" s="159"/>
      <c r="H55" s="119"/>
      <c r="I55" s="173"/>
      <c r="J55" s="159"/>
      <c r="K55" s="176"/>
      <c r="L55" s="173"/>
      <c r="M55" s="157"/>
      <c r="N55" s="156"/>
      <c r="O55" s="157"/>
      <c r="P55" s="157"/>
    </row>
    <row r="56" spans="1:16">
      <c r="A56" s="159" t="s">
        <v>82</v>
      </c>
      <c r="B56" s="177">
        <v>42177186</v>
      </c>
      <c r="C56" s="177">
        <v>0</v>
      </c>
      <c r="D56" s="177">
        <v>53148564</v>
      </c>
      <c r="E56" s="177">
        <v>0</v>
      </c>
      <c r="F56" s="177">
        <v>-10971378</v>
      </c>
      <c r="G56" s="159"/>
      <c r="H56" s="117">
        <v>-0.20642849353371054</v>
      </c>
      <c r="I56" s="173"/>
      <c r="J56" s="159"/>
      <c r="K56" s="176"/>
      <c r="L56" s="173"/>
      <c r="M56" s="158"/>
      <c r="N56" s="156"/>
      <c r="O56" s="157"/>
      <c r="P56" s="158"/>
    </row>
    <row r="57" spans="1:16" ht="6" customHeight="1">
      <c r="A57" s="159"/>
      <c r="B57" s="180"/>
      <c r="C57" s="178"/>
      <c r="D57" s="180"/>
      <c r="E57" s="178"/>
      <c r="F57" s="180"/>
      <c r="G57" s="159"/>
      <c r="H57" s="119"/>
      <c r="I57" s="173"/>
      <c r="J57" s="159"/>
      <c r="K57" s="176"/>
      <c r="L57" s="173"/>
      <c r="M57" s="157"/>
      <c r="N57" s="156"/>
      <c r="O57" s="157"/>
      <c r="P57" s="157"/>
    </row>
    <row r="58" spans="1:16">
      <c r="A58" s="159" t="s">
        <v>106</v>
      </c>
      <c r="B58" s="177">
        <v>779821237</v>
      </c>
      <c r="C58" s="168">
        <v>0</v>
      </c>
      <c r="D58" s="177">
        <v>910627944</v>
      </c>
      <c r="E58" s="168">
        <v>0</v>
      </c>
      <c r="F58" s="177">
        <v>-130806707</v>
      </c>
      <c r="G58" s="159"/>
      <c r="H58" s="117">
        <v>-0.14364451240692433</v>
      </c>
      <c r="I58" s="173"/>
      <c r="J58" s="159"/>
      <c r="K58" s="176"/>
      <c r="L58" s="173"/>
      <c r="M58" s="158"/>
      <c r="N58" s="156"/>
      <c r="O58" s="157"/>
      <c r="P58" s="158"/>
    </row>
    <row r="59" spans="1:16" ht="6" customHeight="1">
      <c r="A59" s="159" t="s">
        <v>92</v>
      </c>
      <c r="B59" s="177"/>
      <c r="C59" s="178"/>
      <c r="D59" s="177"/>
      <c r="E59" s="178"/>
      <c r="F59" s="177"/>
      <c r="G59" s="159"/>
      <c r="H59" s="117"/>
      <c r="I59" s="173"/>
      <c r="J59" s="159"/>
      <c r="K59" s="176"/>
      <c r="L59" s="173"/>
      <c r="M59" s="157"/>
      <c r="N59" s="156"/>
      <c r="O59" s="157"/>
      <c r="P59" s="157"/>
    </row>
    <row r="60" spans="1:16" ht="13.2" customHeight="1">
      <c r="A60" s="169" t="s">
        <v>107</v>
      </c>
      <c r="B60" s="177"/>
      <c r="C60" s="178"/>
      <c r="D60" s="177"/>
      <c r="E60" s="178"/>
      <c r="F60" s="177"/>
      <c r="G60" s="159"/>
      <c r="H60" s="93"/>
      <c r="I60" s="173"/>
      <c r="J60" s="159"/>
      <c r="K60" s="176"/>
      <c r="L60" s="173"/>
      <c r="M60" s="158"/>
      <c r="N60" s="156"/>
      <c r="O60" s="157"/>
      <c r="P60" s="158"/>
    </row>
    <row r="61" spans="1:16">
      <c r="A61" s="159" t="s">
        <v>85</v>
      </c>
      <c r="B61" s="177">
        <v>49351092</v>
      </c>
      <c r="C61" s="178"/>
      <c r="D61" s="177">
        <v>51570092</v>
      </c>
      <c r="E61" s="178"/>
      <c r="F61" s="177">
        <v>-2219000</v>
      </c>
      <c r="G61" s="159"/>
      <c r="H61" s="117">
        <v>-4.3028816004439162E-2</v>
      </c>
      <c r="I61" s="173"/>
      <c r="J61" s="159"/>
      <c r="K61" s="176"/>
      <c r="L61" s="173"/>
      <c r="M61" s="157"/>
      <c r="N61" s="156"/>
      <c r="O61" s="157"/>
      <c r="P61" s="157"/>
    </row>
    <row r="62" spans="1:16">
      <c r="A62" s="159" t="s">
        <v>86</v>
      </c>
      <c r="B62" s="180">
        <v>160069931</v>
      </c>
      <c r="C62" s="178"/>
      <c r="D62" s="180">
        <v>168936667</v>
      </c>
      <c r="E62" s="178"/>
      <c r="F62" s="180">
        <v>-8866736</v>
      </c>
      <c r="G62" s="159"/>
      <c r="H62" s="119">
        <v>-5.2485562533324988E-2</v>
      </c>
      <c r="I62" s="173"/>
      <c r="J62" s="159"/>
      <c r="K62" s="176"/>
      <c r="L62" s="173"/>
      <c r="M62" s="158"/>
      <c r="N62" s="156"/>
      <c r="O62" s="157"/>
      <c r="P62" s="158"/>
    </row>
    <row r="63" spans="1:16">
      <c r="A63" s="159" t="s">
        <v>87</v>
      </c>
      <c r="B63" s="179">
        <v>209421023</v>
      </c>
      <c r="C63" s="178"/>
      <c r="D63" s="179">
        <v>220506759</v>
      </c>
      <c r="E63" s="178"/>
      <c r="F63" s="179">
        <v>-11085736</v>
      </c>
      <c r="G63" s="159"/>
      <c r="H63" s="117">
        <v>-5.027390566290986E-2</v>
      </c>
      <c r="I63" s="173"/>
      <c r="J63" s="159"/>
      <c r="K63" s="176"/>
      <c r="L63" s="173"/>
      <c r="M63" s="157"/>
      <c r="N63" s="156"/>
      <c r="O63" s="157"/>
      <c r="P63" s="157"/>
    </row>
    <row r="64" spans="1:16" ht="15" thickBot="1">
      <c r="A64" s="159" t="s">
        <v>108</v>
      </c>
      <c r="B64" s="213">
        <v>989242260</v>
      </c>
      <c r="C64" s="135">
        <v>0</v>
      </c>
      <c r="D64" s="213">
        <v>1131134703</v>
      </c>
      <c r="E64" s="181">
        <v>0</v>
      </c>
      <c r="F64" s="213">
        <v>-141892443</v>
      </c>
      <c r="G64" s="182"/>
      <c r="H64" s="5">
        <v>-0.12544256897403314</v>
      </c>
      <c r="I64" s="173"/>
      <c r="J64" s="159"/>
      <c r="K64" s="176"/>
      <c r="L64" s="173"/>
      <c r="M64" s="158"/>
      <c r="N64" s="156"/>
      <c r="O64" s="157"/>
      <c r="P64" s="158"/>
    </row>
    <row r="65" spans="1:16" ht="15" thickTop="1">
      <c r="A65" s="173"/>
      <c r="B65" s="175"/>
      <c r="C65" s="96"/>
      <c r="D65" s="175"/>
      <c r="E65" s="173"/>
      <c r="F65" s="159"/>
      <c r="G65" s="176"/>
      <c r="H65" s="173"/>
      <c r="I65" s="159"/>
      <c r="J65" s="173"/>
      <c r="K65" s="175"/>
      <c r="L65" s="96"/>
      <c r="M65" s="157"/>
      <c r="N65" s="156"/>
      <c r="O65" s="157"/>
      <c r="P65" s="157"/>
    </row>
    <row r="66" spans="1:16">
      <c r="A66" s="173"/>
      <c r="B66" s="175"/>
      <c r="C66" s="96"/>
      <c r="D66" s="175"/>
      <c r="E66" s="173"/>
      <c r="F66" s="159"/>
      <c r="G66" s="176"/>
      <c r="H66" s="173"/>
      <c r="I66" s="159"/>
      <c r="J66" s="173"/>
      <c r="K66" s="175"/>
      <c r="L66" s="96"/>
      <c r="M66" s="158"/>
      <c r="N66" s="156"/>
      <c r="O66" s="157"/>
      <c r="P66" s="158"/>
    </row>
    <row r="67" spans="1:16">
      <c r="A67" s="173"/>
      <c r="B67" s="175"/>
      <c r="C67" s="96"/>
      <c r="D67" s="175"/>
      <c r="E67" s="173"/>
      <c r="F67" s="159"/>
      <c r="G67" s="176"/>
      <c r="H67" s="173"/>
      <c r="I67" s="159"/>
      <c r="J67" s="173"/>
      <c r="K67" s="175"/>
      <c r="L67" s="96"/>
      <c r="M67" s="157"/>
      <c r="N67" s="156"/>
      <c r="O67" s="157"/>
      <c r="P67" s="157"/>
    </row>
    <row r="68" spans="1:16">
      <c r="A68" s="173"/>
      <c r="B68" s="175"/>
      <c r="C68" s="96"/>
      <c r="D68" s="175"/>
      <c r="E68" s="173"/>
      <c r="F68" s="159"/>
      <c r="G68" s="176"/>
      <c r="H68" s="173"/>
      <c r="I68" s="159"/>
      <c r="J68" s="173"/>
      <c r="K68" s="175"/>
      <c r="L68" s="96"/>
      <c r="M68" s="158"/>
      <c r="N68" s="156"/>
      <c r="O68" s="157"/>
      <c r="P68" s="158"/>
    </row>
    <row r="69" spans="1:16">
      <c r="A69" s="173"/>
      <c r="B69" s="175"/>
      <c r="C69" s="96"/>
      <c r="D69" s="175"/>
      <c r="E69" s="173"/>
      <c r="F69" s="159"/>
      <c r="G69" s="176"/>
      <c r="H69" s="173"/>
      <c r="I69" s="159"/>
      <c r="J69" s="173"/>
      <c r="K69" s="175"/>
      <c r="L69" s="96"/>
      <c r="M69" s="157"/>
      <c r="N69" s="156"/>
      <c r="O69" s="157"/>
      <c r="P69" s="157"/>
    </row>
    <row r="70" spans="1:16">
      <c r="A70" s="173"/>
      <c r="B70" s="175"/>
      <c r="C70" s="96"/>
      <c r="D70" s="175"/>
      <c r="E70" s="173"/>
      <c r="F70" s="159"/>
      <c r="G70" s="176"/>
      <c r="H70" s="173"/>
      <c r="I70" s="159"/>
      <c r="J70" s="173"/>
      <c r="K70" s="175"/>
      <c r="L70" s="96"/>
      <c r="M70" s="158"/>
      <c r="N70" s="156"/>
      <c r="O70" s="157"/>
      <c r="P70" s="158"/>
    </row>
    <row r="71" spans="1:16">
      <c r="A71" s="173"/>
      <c r="B71" s="175"/>
      <c r="C71" s="96"/>
      <c r="D71" s="175"/>
      <c r="E71" s="173"/>
      <c r="F71" s="159"/>
      <c r="G71" s="176"/>
      <c r="H71" s="173"/>
      <c r="I71" s="159"/>
      <c r="J71" s="173"/>
      <c r="K71" s="175"/>
      <c r="L71" s="96"/>
      <c r="M71" s="157"/>
      <c r="N71" s="156"/>
      <c r="O71" s="157"/>
      <c r="P71" s="157"/>
    </row>
    <row r="72" spans="1:16">
      <c r="A72" s="173"/>
      <c r="B72" s="175"/>
      <c r="C72" s="96"/>
      <c r="D72" s="175"/>
      <c r="E72" s="173"/>
      <c r="F72" s="159"/>
      <c r="G72" s="176"/>
      <c r="H72" s="173"/>
      <c r="I72" s="159"/>
      <c r="J72" s="173"/>
      <c r="K72" s="175"/>
      <c r="L72" s="96"/>
      <c r="M72" s="158"/>
      <c r="N72" s="156"/>
      <c r="O72" s="157"/>
      <c r="P72" s="158"/>
    </row>
    <row r="73" spans="1:16">
      <c r="A73" s="173"/>
      <c r="B73" s="175"/>
      <c r="C73" s="96"/>
      <c r="D73" s="175"/>
      <c r="E73" s="173"/>
      <c r="F73" s="159"/>
      <c r="G73" s="176"/>
      <c r="H73" s="173"/>
      <c r="I73" s="159"/>
      <c r="J73" s="173"/>
      <c r="K73" s="175"/>
      <c r="L73" s="96"/>
      <c r="M73" s="157"/>
      <c r="N73" s="156"/>
      <c r="O73" s="157"/>
      <c r="P73" s="157"/>
    </row>
  </sheetData>
  <mergeCells count="6">
    <mergeCell ref="A1:M1"/>
    <mergeCell ref="A2:M2"/>
    <mergeCell ref="A3:M3"/>
    <mergeCell ref="A4:M4"/>
    <mergeCell ref="F6:H6"/>
    <mergeCell ref="J6:L6"/>
  </mergeCells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1" sqref="B21"/>
    </sheetView>
  </sheetViews>
  <sheetFormatPr defaultColWidth="8.88671875" defaultRowHeight="14.4"/>
  <cols>
    <col min="1" max="1" width="32.33203125" style="100" customWidth="1"/>
    <col min="2" max="2" width="15.33203125" style="100" bestFit="1" customWidth="1"/>
    <col min="3" max="3" width="1.33203125" style="100" customWidth="1"/>
    <col min="4" max="4" width="15.33203125" style="100" bestFit="1" customWidth="1"/>
    <col min="5" max="5" width="1.33203125" style="100" customWidth="1"/>
    <col min="6" max="6" width="14.5546875" style="100" bestFit="1" customWidth="1"/>
    <col min="7" max="7" width="1.33203125" style="100" customWidth="1"/>
    <col min="8" max="8" width="8.88671875" style="100"/>
    <col min="9" max="9" width="1.33203125" style="100" customWidth="1"/>
    <col min="10" max="10" width="9.44140625" style="100" customWidth="1"/>
    <col min="11" max="11" width="1.33203125" style="100" customWidth="1"/>
    <col min="12" max="12" width="9.6640625" style="100" customWidth="1"/>
    <col min="13" max="13" width="12.109375" style="100" bestFit="1" customWidth="1"/>
    <col min="14" max="16384" width="8.88671875" style="100"/>
  </cols>
  <sheetData>
    <row r="1" spans="1:16">
      <c r="A1" s="229" t="s">
        <v>20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156"/>
      <c r="O1" s="157"/>
      <c r="P1" s="158"/>
    </row>
    <row r="2" spans="1:16">
      <c r="A2" s="229" t="s">
        <v>66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156"/>
      <c r="O2" s="157"/>
      <c r="P2" s="158"/>
    </row>
    <row r="3" spans="1:16">
      <c r="A3" s="229" t="s">
        <v>137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156"/>
      <c r="O3" s="157"/>
      <c r="P3" s="158"/>
    </row>
    <row r="4" spans="1:16">
      <c r="A4" s="230" t="s">
        <v>67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156"/>
      <c r="O4" s="157"/>
      <c r="P4" s="158"/>
    </row>
    <row r="5" spans="1:16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95"/>
      <c r="L5" s="159"/>
      <c r="M5" s="157"/>
      <c r="N5" s="156"/>
      <c r="O5" s="157"/>
      <c r="P5" s="158"/>
    </row>
    <row r="6" spans="1:16">
      <c r="A6" s="160"/>
      <c r="B6" s="160"/>
      <c r="C6" s="160"/>
      <c r="D6" s="160"/>
      <c r="E6" s="160"/>
      <c r="F6" s="231" t="s">
        <v>111</v>
      </c>
      <c r="G6" s="231"/>
      <c r="H6" s="231"/>
      <c r="I6" s="160"/>
      <c r="J6" s="226" t="s">
        <v>69</v>
      </c>
      <c r="K6" s="226"/>
      <c r="L6" s="226"/>
      <c r="M6" s="158"/>
      <c r="N6" s="156"/>
      <c r="O6" s="157"/>
      <c r="P6" s="158"/>
    </row>
    <row r="7" spans="1:16">
      <c r="A7" s="160" t="s">
        <v>70</v>
      </c>
      <c r="B7" s="161" t="s">
        <v>71</v>
      </c>
      <c r="C7" s="160"/>
      <c r="D7" s="161" t="s">
        <v>71</v>
      </c>
      <c r="E7" s="160"/>
      <c r="F7" s="161"/>
      <c r="G7" s="160"/>
      <c r="H7" s="99"/>
      <c r="I7" s="160"/>
      <c r="J7" s="99"/>
      <c r="K7" s="98"/>
      <c r="L7" s="99"/>
      <c r="M7" s="157"/>
      <c r="N7" s="156"/>
      <c r="O7" s="157"/>
      <c r="P7" s="157"/>
    </row>
    <row r="8" spans="1:16" ht="12.6" customHeight="1">
      <c r="A8" s="162" t="s">
        <v>72</v>
      </c>
      <c r="B8" s="163">
        <v>2014</v>
      </c>
      <c r="C8" s="160"/>
      <c r="D8" s="163">
        <v>2013</v>
      </c>
      <c r="E8" s="160"/>
      <c r="F8" s="163" t="s">
        <v>73</v>
      </c>
      <c r="G8" s="160"/>
      <c r="H8" s="155" t="s">
        <v>74</v>
      </c>
      <c r="I8" s="159">
        <v>2014</v>
      </c>
      <c r="J8" s="163">
        <v>2014</v>
      </c>
      <c r="K8" s="98"/>
      <c r="L8" s="155">
        <v>2013</v>
      </c>
      <c r="M8" s="158"/>
      <c r="N8" s="156"/>
      <c r="O8" s="157"/>
      <c r="P8" s="158"/>
    </row>
    <row r="9" spans="1:16">
      <c r="A9" s="159" t="s">
        <v>75</v>
      </c>
      <c r="B9" s="217">
        <v>685506203.84000003</v>
      </c>
      <c r="C9" s="159"/>
      <c r="D9" s="217">
        <v>704616423.15999997</v>
      </c>
      <c r="E9" s="159"/>
      <c r="F9" s="217">
        <v>-19110219.32</v>
      </c>
      <c r="G9" s="159"/>
      <c r="H9" s="117">
        <v>-2.7121450326542517E-2</v>
      </c>
      <c r="I9" s="159"/>
      <c r="J9" s="158">
        <v>1.1959486960622205</v>
      </c>
      <c r="K9" s="158"/>
      <c r="L9" s="158">
        <v>1.2316022181998822</v>
      </c>
      <c r="M9" s="157"/>
      <c r="N9" s="156"/>
      <c r="O9" s="157"/>
      <c r="P9" s="157"/>
    </row>
    <row r="10" spans="1:16">
      <c r="A10" s="159" t="s">
        <v>76</v>
      </c>
      <c r="B10" s="177">
        <v>258283338.83000001</v>
      </c>
      <c r="C10" s="159"/>
      <c r="D10" s="177">
        <v>274039724.37</v>
      </c>
      <c r="E10" s="159"/>
      <c r="F10" s="177">
        <v>-15756385.539999999</v>
      </c>
      <c r="G10" s="159"/>
      <c r="H10" s="117">
        <v>-5.749672087221272E-2</v>
      </c>
      <c r="I10" s="159"/>
      <c r="J10" s="158">
        <v>1.0103332932146858</v>
      </c>
      <c r="K10" s="158"/>
      <c r="L10" s="158">
        <v>1.0716160103393921</v>
      </c>
      <c r="M10" s="158"/>
      <c r="N10" s="156"/>
      <c r="O10" s="157"/>
      <c r="P10" s="158"/>
    </row>
    <row r="11" spans="1:16">
      <c r="A11" s="159" t="s">
        <v>77</v>
      </c>
      <c r="B11" s="180">
        <v>25443696.920000002</v>
      </c>
      <c r="C11" s="159"/>
      <c r="D11" s="180">
        <v>29117908.18</v>
      </c>
      <c r="E11" s="159"/>
      <c r="F11" s="180">
        <v>-3674211.26</v>
      </c>
      <c r="G11" s="159"/>
      <c r="H11" s="119">
        <v>-0.1261839015799795</v>
      </c>
      <c r="I11" s="159"/>
      <c r="J11" s="166">
        <v>0.88816924230902738</v>
      </c>
      <c r="K11" s="158"/>
      <c r="L11" s="166">
        <v>0.98816929031112533</v>
      </c>
      <c r="M11" s="157"/>
      <c r="N11" s="156"/>
      <c r="O11" s="157"/>
      <c r="P11" s="157"/>
    </row>
    <row r="12" spans="1:16" ht="6" customHeight="1">
      <c r="A12" s="159"/>
      <c r="B12" s="177"/>
      <c r="C12" s="159"/>
      <c r="D12" s="177"/>
      <c r="E12" s="159"/>
      <c r="F12" s="177"/>
      <c r="G12" s="159"/>
      <c r="H12" s="93"/>
      <c r="I12" s="167"/>
      <c r="J12" s="158"/>
      <c r="K12" s="158"/>
      <c r="L12" s="158"/>
      <c r="M12" s="158"/>
      <c r="N12" s="156"/>
      <c r="O12" s="157"/>
      <c r="P12" s="158"/>
    </row>
    <row r="13" spans="1:16">
      <c r="A13" s="159" t="s">
        <v>78</v>
      </c>
      <c r="B13" s="177">
        <v>969233239.59000003</v>
      </c>
      <c r="C13" s="168">
        <v>0</v>
      </c>
      <c r="D13" s="177">
        <v>1007774055.7099999</v>
      </c>
      <c r="E13" s="168">
        <v>0</v>
      </c>
      <c r="F13" s="177">
        <v>-38540816.119999997</v>
      </c>
      <c r="G13" s="159"/>
      <c r="H13" s="117">
        <v>-3.8243508950870052E-2</v>
      </c>
      <c r="I13" s="160"/>
      <c r="J13" s="158">
        <v>1.1303283346475341</v>
      </c>
      <c r="K13" s="158"/>
      <c r="L13" s="158">
        <v>1.1755128976692617</v>
      </c>
      <c r="M13" s="157"/>
      <c r="N13" s="156"/>
      <c r="O13" s="157"/>
      <c r="P13" s="157"/>
    </row>
    <row r="14" spans="1:16" ht="6" customHeight="1">
      <c r="A14" s="159"/>
      <c r="B14" s="177"/>
      <c r="C14" s="159"/>
      <c r="D14" s="177"/>
      <c r="E14" s="159"/>
      <c r="F14" s="177"/>
      <c r="G14" s="159"/>
      <c r="H14" s="93"/>
      <c r="I14" s="160"/>
      <c r="J14" s="158"/>
      <c r="K14" s="158"/>
      <c r="L14" s="158"/>
      <c r="M14" s="158"/>
      <c r="N14" s="156"/>
      <c r="O14" s="157"/>
      <c r="P14" s="158"/>
    </row>
    <row r="15" spans="1:16" ht="13.2" customHeight="1">
      <c r="A15" s="169" t="s">
        <v>79</v>
      </c>
      <c r="B15" s="177"/>
      <c r="C15" s="159"/>
      <c r="D15" s="177"/>
      <c r="E15" s="167"/>
      <c r="F15" s="177"/>
      <c r="G15" s="159"/>
      <c r="H15" s="93"/>
      <c r="I15" s="159"/>
      <c r="J15" s="164"/>
      <c r="K15" s="164"/>
      <c r="L15" s="164"/>
      <c r="M15" s="157"/>
      <c r="N15" s="156"/>
      <c r="O15" s="157"/>
      <c r="P15" s="157"/>
    </row>
    <row r="16" spans="1:16">
      <c r="A16" s="159" t="s">
        <v>80</v>
      </c>
      <c r="B16" s="177">
        <v>32965004.449999999</v>
      </c>
      <c r="C16" s="159"/>
      <c r="D16" s="177">
        <v>35513506.710000001</v>
      </c>
      <c r="E16" s="167"/>
      <c r="F16" s="177">
        <v>-2548502.2599999998</v>
      </c>
      <c r="G16" s="159"/>
      <c r="H16" s="117">
        <v>-7.1761492910594069E-2</v>
      </c>
      <c r="I16" s="159"/>
      <c r="J16" s="158">
        <v>0.6518992850248837</v>
      </c>
      <c r="K16" s="158"/>
      <c r="L16" s="158">
        <v>0.71299833677587243</v>
      </c>
      <c r="M16" s="158"/>
      <c r="N16" s="156"/>
      <c r="O16" s="157"/>
      <c r="P16" s="158"/>
    </row>
    <row r="17" spans="1:16">
      <c r="A17" s="159" t="s">
        <v>81</v>
      </c>
      <c r="B17" s="180">
        <v>1751154.99</v>
      </c>
      <c r="C17" s="159"/>
      <c r="D17" s="180">
        <v>2018208.19</v>
      </c>
      <c r="E17" s="167"/>
      <c r="F17" s="180">
        <v>-267053.2</v>
      </c>
      <c r="G17" s="159"/>
      <c r="H17" s="119">
        <v>-0.13232192859151959</v>
      </c>
      <c r="I17" s="159"/>
      <c r="J17" s="166">
        <v>0.678497669444735</v>
      </c>
      <c r="K17" s="158"/>
      <c r="L17" s="166">
        <v>0.73575843291599696</v>
      </c>
      <c r="M17" s="157"/>
      <c r="N17" s="156"/>
      <c r="O17" s="157"/>
      <c r="P17" s="157"/>
    </row>
    <row r="18" spans="1:16" ht="6" customHeight="1">
      <c r="A18" s="159"/>
      <c r="B18" s="177"/>
      <c r="C18" s="159"/>
      <c r="D18" s="177"/>
      <c r="E18" s="159"/>
      <c r="F18" s="177"/>
      <c r="G18" s="159"/>
      <c r="H18" s="93"/>
      <c r="I18" s="159"/>
      <c r="J18" s="158"/>
      <c r="K18" s="158"/>
      <c r="L18" s="158"/>
      <c r="M18" s="158"/>
      <c r="N18" s="156"/>
      <c r="O18" s="157"/>
      <c r="P18" s="158"/>
    </row>
    <row r="19" spans="1:16">
      <c r="A19" s="159" t="s">
        <v>82</v>
      </c>
      <c r="B19" s="180">
        <v>34716159.439999998</v>
      </c>
      <c r="C19" s="170">
        <v>0</v>
      </c>
      <c r="D19" s="180">
        <v>37531714.899999999</v>
      </c>
      <c r="E19" s="170">
        <v>0</v>
      </c>
      <c r="F19" s="180">
        <v>-2815555.46</v>
      </c>
      <c r="G19" s="159"/>
      <c r="H19" s="119">
        <v>-7.5018033881526683E-2</v>
      </c>
      <c r="I19" s="167"/>
      <c r="J19" s="166">
        <v>0.65319092045459581</v>
      </c>
      <c r="K19" s="158"/>
      <c r="L19" s="166">
        <v>0.71418634087506028</v>
      </c>
      <c r="M19" s="157"/>
      <c r="N19" s="156"/>
      <c r="O19" s="157"/>
      <c r="P19" s="157"/>
    </row>
    <row r="20" spans="1:16" ht="6" customHeight="1">
      <c r="A20" s="159"/>
      <c r="B20" s="177"/>
      <c r="C20" s="159"/>
      <c r="D20" s="177"/>
      <c r="E20" s="159"/>
      <c r="F20" s="177"/>
      <c r="G20" s="159"/>
      <c r="H20" s="93"/>
      <c r="I20" s="160"/>
      <c r="J20" s="158"/>
      <c r="K20" s="158"/>
      <c r="L20" s="158"/>
      <c r="M20" s="158"/>
      <c r="N20" s="156"/>
      <c r="O20" s="157"/>
      <c r="P20" s="158"/>
    </row>
    <row r="21" spans="1:16">
      <c r="A21" s="159" t="s">
        <v>83</v>
      </c>
      <c r="B21" s="177">
        <v>1003949399.03</v>
      </c>
      <c r="C21" s="168">
        <v>0</v>
      </c>
      <c r="D21" s="177">
        <v>1045305770.6099999</v>
      </c>
      <c r="E21" s="168">
        <v>0</v>
      </c>
      <c r="F21" s="177">
        <v>-41356371.579999998</v>
      </c>
      <c r="G21" s="159"/>
      <c r="H21" s="117">
        <v>-3.9563898662748245E-2</v>
      </c>
      <c r="I21" s="160"/>
      <c r="J21" s="158">
        <v>1.1024803330985855</v>
      </c>
      <c r="K21" s="158"/>
      <c r="L21" s="158">
        <v>1.1488675171145308</v>
      </c>
      <c r="M21" s="157"/>
      <c r="N21" s="156"/>
      <c r="O21" s="157"/>
      <c r="P21" s="157"/>
    </row>
    <row r="22" spans="1:16" ht="6" customHeight="1">
      <c r="A22" s="159"/>
      <c r="B22" s="177"/>
      <c r="C22" s="159"/>
      <c r="D22" s="177"/>
      <c r="E22" s="159"/>
      <c r="F22" s="177"/>
      <c r="G22" s="159"/>
      <c r="H22" s="93"/>
      <c r="I22" s="159"/>
      <c r="J22" s="93"/>
      <c r="K22" s="93"/>
      <c r="L22" s="93"/>
      <c r="M22" s="158"/>
      <c r="N22" s="156"/>
      <c r="O22" s="157"/>
      <c r="P22" s="158"/>
    </row>
    <row r="23" spans="1:16" ht="12" customHeight="1">
      <c r="A23" s="169" t="s">
        <v>84</v>
      </c>
      <c r="B23" s="177"/>
      <c r="C23" s="159"/>
      <c r="D23" s="177"/>
      <c r="E23" s="167"/>
      <c r="F23" s="177"/>
      <c r="G23" s="159"/>
      <c r="H23" s="93"/>
      <c r="I23" s="159"/>
      <c r="J23" s="93"/>
      <c r="K23" s="158"/>
      <c r="L23" s="93"/>
      <c r="M23" s="157"/>
      <c r="N23" s="156"/>
      <c r="O23" s="157"/>
      <c r="P23" s="157"/>
    </row>
    <row r="24" spans="1:16">
      <c r="A24" s="159" t="s">
        <v>85</v>
      </c>
      <c r="B24" s="177">
        <v>5327259.22</v>
      </c>
      <c r="C24" s="159"/>
      <c r="D24" s="177">
        <v>4539275.01</v>
      </c>
      <c r="E24" s="167"/>
      <c r="F24" s="177">
        <v>787984.21</v>
      </c>
      <c r="G24" s="159"/>
      <c r="H24" s="117">
        <v>0.1735925248556377</v>
      </c>
      <c r="I24" s="159"/>
      <c r="J24" s="158">
        <v>0.10330133248550341</v>
      </c>
      <c r="K24" s="158"/>
      <c r="L24" s="158">
        <v>9.5154966794626511E-2</v>
      </c>
      <c r="M24" s="158"/>
      <c r="N24" s="156"/>
      <c r="O24" s="157"/>
      <c r="P24" s="158"/>
    </row>
    <row r="25" spans="1:16">
      <c r="A25" s="159" t="s">
        <v>86</v>
      </c>
      <c r="B25" s="180">
        <v>11289087.35</v>
      </c>
      <c r="C25" s="159"/>
      <c r="D25" s="180">
        <v>11004456.529999999</v>
      </c>
      <c r="E25" s="167"/>
      <c r="F25" s="180">
        <v>284630.82</v>
      </c>
      <c r="G25" s="159"/>
      <c r="H25" s="119">
        <v>2.5865050148005813E-2</v>
      </c>
      <c r="I25" s="159"/>
      <c r="J25" s="166">
        <v>6.6824375965698429E-2</v>
      </c>
      <c r="K25" s="158"/>
      <c r="L25" s="166">
        <v>6.2790310574330627E-2</v>
      </c>
      <c r="M25" s="157"/>
      <c r="N25" s="156"/>
      <c r="O25" s="157"/>
      <c r="P25" s="157"/>
    </row>
    <row r="26" spans="1:16" ht="6" customHeight="1">
      <c r="A26" s="159"/>
      <c r="B26" s="177"/>
      <c r="C26" s="159"/>
      <c r="D26" s="177"/>
      <c r="E26" s="159"/>
      <c r="F26" s="177"/>
      <c r="G26" s="159"/>
      <c r="H26" s="93"/>
      <c r="I26" s="167"/>
      <c r="J26" s="158"/>
      <c r="K26" s="158"/>
      <c r="L26" s="158"/>
      <c r="M26" s="158"/>
      <c r="N26" s="156"/>
      <c r="O26" s="157"/>
      <c r="P26" s="158"/>
    </row>
    <row r="27" spans="1:16">
      <c r="A27" s="159" t="s">
        <v>87</v>
      </c>
      <c r="B27" s="180">
        <v>16616346.57</v>
      </c>
      <c r="C27" s="165">
        <v>0</v>
      </c>
      <c r="D27" s="180">
        <v>15543731.539999999</v>
      </c>
      <c r="E27" s="165">
        <v>0</v>
      </c>
      <c r="F27" s="180">
        <v>1072615.03</v>
      </c>
      <c r="G27" s="159"/>
      <c r="H27" s="119">
        <v>6.9006276082403312E-2</v>
      </c>
      <c r="I27" s="160"/>
      <c r="J27" s="166">
        <v>7.5355270946592612E-2</v>
      </c>
      <c r="K27" s="158"/>
      <c r="L27" s="166">
        <v>6.9714941159331231E-2</v>
      </c>
      <c r="M27" s="157"/>
      <c r="N27" s="156"/>
      <c r="O27" s="157"/>
      <c r="P27" s="157"/>
    </row>
    <row r="28" spans="1:16" ht="6" customHeight="1">
      <c r="A28" s="159"/>
      <c r="B28" s="177"/>
      <c r="C28" s="159"/>
      <c r="D28" s="177"/>
      <c r="E28" s="159"/>
      <c r="F28" s="177"/>
      <c r="G28" s="159"/>
      <c r="H28" s="93"/>
      <c r="I28" s="160"/>
      <c r="J28" s="158"/>
      <c r="K28" s="158"/>
      <c r="L28" s="158"/>
      <c r="M28" s="158"/>
      <c r="N28" s="156"/>
      <c r="O28" s="157"/>
      <c r="P28" s="158"/>
    </row>
    <row r="29" spans="1:16" ht="15" thickBot="1">
      <c r="A29" s="159" t="s">
        <v>88</v>
      </c>
      <c r="B29" s="223">
        <v>1020565745.6</v>
      </c>
      <c r="C29" s="171">
        <v>0</v>
      </c>
      <c r="D29" s="223">
        <v>1060849502.1499999</v>
      </c>
      <c r="E29" s="171">
        <v>0</v>
      </c>
      <c r="F29" s="223">
        <v>-40283756.549999997</v>
      </c>
      <c r="G29" s="159"/>
      <c r="H29" s="118">
        <v>-3.7973111613247505E-2</v>
      </c>
      <c r="I29" s="159"/>
      <c r="J29" s="172">
        <v>0.90224952244259804</v>
      </c>
      <c r="K29" s="158"/>
      <c r="L29" s="172">
        <v>0.93646883191215091</v>
      </c>
      <c r="M29" s="157"/>
      <c r="N29" s="156"/>
      <c r="O29" s="157"/>
      <c r="P29" s="157"/>
    </row>
    <row r="30" spans="1:16" ht="6" customHeight="1" thickTop="1">
      <c r="A30" s="159"/>
      <c r="B30" s="177"/>
      <c r="C30" s="159"/>
      <c r="D30" s="177"/>
      <c r="E30" s="167"/>
      <c r="F30" s="177"/>
      <c r="G30" s="159"/>
      <c r="H30" s="117"/>
      <c r="I30" s="159"/>
      <c r="J30" s="158"/>
      <c r="K30" s="158"/>
      <c r="L30" s="158"/>
      <c r="M30" s="158"/>
      <c r="N30" s="156"/>
      <c r="O30" s="157"/>
      <c r="P30" s="158"/>
    </row>
    <row r="31" spans="1:16">
      <c r="A31" s="159" t="s">
        <v>89</v>
      </c>
      <c r="B31" s="177">
        <v>-6325534</v>
      </c>
      <c r="C31" s="159"/>
      <c r="D31" s="177">
        <v>0</v>
      </c>
      <c r="E31" s="167"/>
      <c r="F31" s="177">
        <v>-6325534</v>
      </c>
      <c r="G31" s="159"/>
      <c r="H31" s="117" t="s">
        <v>112</v>
      </c>
      <c r="I31" s="159"/>
      <c r="J31" s="164"/>
      <c r="K31" s="164"/>
      <c r="L31" s="164"/>
      <c r="M31" s="157"/>
      <c r="N31" s="156"/>
      <c r="O31" s="157"/>
      <c r="P31" s="157"/>
    </row>
    <row r="32" spans="1:16">
      <c r="A32" s="169" t="s">
        <v>90</v>
      </c>
      <c r="B32" s="180">
        <v>13584484.23</v>
      </c>
      <c r="C32" s="159"/>
      <c r="D32" s="180">
        <v>13479352.060000001</v>
      </c>
      <c r="E32" s="167"/>
      <c r="F32" s="180">
        <v>105132.17</v>
      </c>
      <c r="G32" s="159"/>
      <c r="H32" s="119">
        <v>7.7994973001691888E-3</v>
      </c>
      <c r="I32" s="159"/>
      <c r="J32" s="157"/>
      <c r="K32" s="156"/>
      <c r="L32" s="157"/>
      <c r="M32" s="158"/>
      <c r="N32" s="156"/>
      <c r="O32" s="157"/>
      <c r="P32" s="158"/>
    </row>
    <row r="33" spans="1:16">
      <c r="A33" s="159" t="s">
        <v>91</v>
      </c>
      <c r="B33" s="177">
        <v>1027824695.83</v>
      </c>
      <c r="C33" s="168">
        <v>0</v>
      </c>
      <c r="D33" s="177">
        <v>1074328854.2099998</v>
      </c>
      <c r="E33" s="168">
        <v>0</v>
      </c>
      <c r="F33" s="177">
        <v>-46504158.379999995</v>
      </c>
      <c r="G33" s="159"/>
      <c r="H33" s="117">
        <v>-4.328670704297196E-2</v>
      </c>
      <c r="I33" s="167"/>
      <c r="J33" s="157"/>
      <c r="K33" s="156"/>
      <c r="L33" s="157"/>
      <c r="M33" s="158"/>
      <c r="N33" s="156"/>
      <c r="O33" s="157"/>
      <c r="P33" s="157"/>
    </row>
    <row r="34" spans="1:16" ht="6" customHeight="1">
      <c r="A34" s="159" t="s">
        <v>92</v>
      </c>
      <c r="B34" s="157"/>
      <c r="C34" s="174"/>
      <c r="D34" s="157"/>
      <c r="E34" s="156"/>
      <c r="F34" s="157"/>
      <c r="G34" s="156"/>
      <c r="H34" s="97"/>
      <c r="I34" s="156"/>
      <c r="J34" s="157"/>
      <c r="K34" s="156"/>
      <c r="L34" s="157"/>
      <c r="M34" s="158"/>
      <c r="N34" s="156"/>
      <c r="O34" s="157"/>
      <c r="P34" s="158"/>
    </row>
    <row r="35" spans="1:16">
      <c r="A35" s="159" t="s">
        <v>93</v>
      </c>
      <c r="B35" s="157"/>
      <c r="C35" s="157"/>
      <c r="D35" s="157"/>
      <c r="E35" s="156"/>
      <c r="F35" s="157"/>
      <c r="G35" s="156"/>
      <c r="H35" s="97"/>
      <c r="I35" s="156"/>
      <c r="J35" s="158"/>
      <c r="K35" s="156"/>
      <c r="L35" s="157"/>
      <c r="M35" s="157"/>
      <c r="N35" s="156"/>
      <c r="O35" s="157"/>
      <c r="P35" s="157"/>
    </row>
    <row r="36" spans="1:16">
      <c r="A36" s="159" t="s">
        <v>94</v>
      </c>
      <c r="B36" s="211">
        <v>14433937.970000001</v>
      </c>
      <c r="C36" s="175"/>
      <c r="D36" s="211">
        <v>30841808.489999998</v>
      </c>
      <c r="E36" s="175"/>
      <c r="F36" s="211"/>
      <c r="G36" s="175"/>
      <c r="H36" s="96"/>
      <c r="I36" s="175"/>
      <c r="J36" s="173"/>
      <c r="K36" s="159"/>
      <c r="L36" s="176"/>
      <c r="M36" s="158"/>
      <c r="N36" s="156"/>
      <c r="O36" s="157"/>
      <c r="P36" s="158"/>
    </row>
    <row r="37" spans="1:16">
      <c r="A37" s="159" t="s">
        <v>95</v>
      </c>
      <c r="B37" s="211">
        <v>5388743.29</v>
      </c>
      <c r="C37" s="175"/>
      <c r="D37" s="211">
        <v>4386892.49</v>
      </c>
      <c r="E37" s="175"/>
      <c r="F37" s="211"/>
      <c r="G37" s="175"/>
      <c r="H37" s="96"/>
      <c r="I37" s="175"/>
      <c r="J37" s="173"/>
      <c r="K37" s="159"/>
      <c r="L37" s="176"/>
      <c r="M37" s="157"/>
      <c r="N37" s="156"/>
      <c r="O37" s="157"/>
      <c r="P37" s="157"/>
    </row>
    <row r="38" spans="1:16">
      <c r="A38" s="159" t="s">
        <v>96</v>
      </c>
      <c r="B38" s="211">
        <v>-2829492.07</v>
      </c>
      <c r="C38" s="175"/>
      <c r="D38" s="211">
        <v>-3209697.2799999998</v>
      </c>
      <c r="E38" s="175"/>
      <c r="F38" s="211"/>
      <c r="G38" s="175"/>
      <c r="H38" s="96"/>
      <c r="I38" s="175"/>
      <c r="J38" s="173"/>
      <c r="K38" s="159"/>
      <c r="L38" s="176"/>
      <c r="M38" s="158"/>
      <c r="N38" s="156"/>
      <c r="O38" s="157"/>
      <c r="P38" s="158"/>
    </row>
    <row r="39" spans="1:16">
      <c r="A39" s="159" t="s">
        <v>97</v>
      </c>
      <c r="B39" s="211">
        <v>0</v>
      </c>
      <c r="C39" s="175"/>
      <c r="D39" s="211">
        <v>0</v>
      </c>
      <c r="E39" s="175"/>
      <c r="F39" s="211"/>
      <c r="G39" s="175"/>
      <c r="H39" s="96"/>
      <c r="I39" s="175"/>
      <c r="J39" s="173"/>
      <c r="K39" s="159"/>
      <c r="L39" s="176"/>
      <c r="M39" s="157"/>
      <c r="N39" s="156"/>
      <c r="O39" s="157"/>
      <c r="P39" s="157"/>
    </row>
    <row r="40" spans="1:16">
      <c r="A40" s="159" t="s">
        <v>98</v>
      </c>
      <c r="B40" s="211">
        <v>0</v>
      </c>
      <c r="C40" s="175"/>
      <c r="D40" s="211">
        <v>0</v>
      </c>
      <c r="E40" s="175"/>
      <c r="F40" s="211"/>
      <c r="G40" s="175"/>
      <c r="H40" s="96"/>
      <c r="I40" s="175"/>
      <c r="J40" s="173"/>
      <c r="K40" s="159"/>
      <c r="L40" s="176"/>
      <c r="M40" s="158"/>
      <c r="N40" s="156"/>
      <c r="O40" s="157"/>
      <c r="P40" s="158"/>
    </row>
    <row r="41" spans="1:16">
      <c r="A41" s="159" t="s">
        <v>99</v>
      </c>
      <c r="B41" s="211">
        <v>0</v>
      </c>
      <c r="C41" s="175"/>
      <c r="D41" s="211">
        <v>0</v>
      </c>
      <c r="E41" s="175"/>
      <c r="F41" s="211"/>
      <c r="G41" s="175"/>
      <c r="H41" s="96"/>
      <c r="I41" s="175"/>
      <c r="J41" s="173"/>
      <c r="K41" s="159"/>
      <c r="L41" s="176"/>
      <c r="M41" s="157"/>
      <c r="N41" s="156"/>
      <c r="O41" s="157"/>
      <c r="P41" s="157"/>
    </row>
    <row r="42" spans="1:16">
      <c r="A42" s="159" t="s">
        <v>100</v>
      </c>
      <c r="B42" s="211">
        <v>0</v>
      </c>
      <c r="C42" s="175"/>
      <c r="D42" s="211">
        <v>0</v>
      </c>
      <c r="E42" s="175"/>
      <c r="F42" s="211"/>
      <c r="G42" s="175"/>
      <c r="H42" s="96"/>
      <c r="I42" s="173"/>
      <c r="J42" s="159"/>
      <c r="K42" s="176"/>
      <c r="L42" s="173"/>
      <c r="M42" s="158"/>
      <c r="N42" s="156"/>
      <c r="O42" s="157"/>
      <c r="P42" s="158"/>
    </row>
    <row r="43" spans="1:16" ht="6" customHeight="1">
      <c r="A43" s="159"/>
      <c r="B43" s="131"/>
      <c r="C43" s="175"/>
      <c r="D43" s="131"/>
      <c r="E43" s="175"/>
      <c r="F43" s="131"/>
      <c r="G43" s="159"/>
      <c r="H43" s="176"/>
      <c r="I43" s="173"/>
      <c r="J43" s="159"/>
      <c r="K43" s="176"/>
      <c r="L43" s="173"/>
      <c r="M43" s="157"/>
      <c r="N43" s="156"/>
      <c r="O43" s="157"/>
      <c r="P43" s="157"/>
    </row>
    <row r="44" spans="1:16" ht="12.6" customHeight="1">
      <c r="A44" s="162" t="s">
        <v>101</v>
      </c>
      <c r="B44" s="96"/>
      <c r="C44" s="175"/>
      <c r="D44" s="96"/>
      <c r="E44" s="175"/>
      <c r="F44" s="96"/>
      <c r="G44" s="159"/>
      <c r="H44" s="176"/>
      <c r="I44" s="173"/>
      <c r="J44" s="159"/>
      <c r="K44" s="176"/>
      <c r="L44" s="173"/>
      <c r="M44" s="158"/>
      <c r="N44" s="156"/>
      <c r="O44" s="157"/>
      <c r="P44" s="158"/>
    </row>
    <row r="45" spans="1:16" ht="12" customHeight="1">
      <c r="A45" s="169" t="s">
        <v>102</v>
      </c>
      <c r="B45" s="96"/>
      <c r="C45" s="175"/>
      <c r="D45" s="96"/>
      <c r="E45" s="175"/>
      <c r="F45" s="96"/>
      <c r="G45" s="159"/>
      <c r="H45" s="176"/>
      <c r="I45" s="173"/>
      <c r="J45" s="159"/>
      <c r="K45" s="176"/>
      <c r="L45" s="173"/>
      <c r="M45" s="157"/>
      <c r="N45" s="156"/>
      <c r="O45" s="157"/>
      <c r="P45" s="157"/>
    </row>
    <row r="46" spans="1:16">
      <c r="A46" s="159" t="s">
        <v>75</v>
      </c>
      <c r="B46" s="178">
        <v>573190310</v>
      </c>
      <c r="C46" s="178"/>
      <c r="D46" s="178">
        <v>572113636</v>
      </c>
      <c r="E46" s="178"/>
      <c r="F46" s="178">
        <v>1076674</v>
      </c>
      <c r="G46" s="159"/>
      <c r="H46" s="117">
        <v>1.8819233317487298E-3</v>
      </c>
      <c r="I46" s="173"/>
      <c r="J46" s="159"/>
      <c r="K46" s="176"/>
      <c r="L46" s="173"/>
      <c r="M46" s="158"/>
      <c r="N46" s="156"/>
      <c r="O46" s="157"/>
      <c r="P46" s="158"/>
    </row>
    <row r="47" spans="1:16">
      <c r="A47" s="159" t="s">
        <v>76</v>
      </c>
      <c r="B47" s="177">
        <v>255641718</v>
      </c>
      <c r="C47" s="178"/>
      <c r="D47" s="177">
        <v>255725672</v>
      </c>
      <c r="E47" s="178"/>
      <c r="F47" s="177">
        <v>-83954</v>
      </c>
      <c r="G47" s="159"/>
      <c r="H47" s="117">
        <v>-3.2829711363511441E-4</v>
      </c>
      <c r="I47" s="173"/>
      <c r="J47" s="159"/>
      <c r="K47" s="176"/>
      <c r="L47" s="173"/>
      <c r="M47" s="157"/>
      <c r="N47" s="156"/>
      <c r="O47" s="157"/>
      <c r="P47" s="157"/>
    </row>
    <row r="48" spans="1:16">
      <c r="A48" s="159" t="s">
        <v>77</v>
      </c>
      <c r="B48" s="177">
        <v>28647352</v>
      </c>
      <c r="C48" s="178"/>
      <c r="D48" s="177">
        <v>29466518</v>
      </c>
      <c r="E48" s="178"/>
      <c r="F48" s="177">
        <v>-819166</v>
      </c>
      <c r="G48" s="159"/>
      <c r="H48" s="117">
        <v>-2.7799891388592301E-2</v>
      </c>
      <c r="I48" s="173"/>
      <c r="J48" s="159"/>
      <c r="K48" s="176"/>
      <c r="L48" s="173"/>
      <c r="M48" s="158"/>
      <c r="N48" s="156"/>
      <c r="O48" s="157"/>
      <c r="P48" s="158"/>
    </row>
    <row r="49" spans="1:16" ht="6" customHeight="1">
      <c r="A49" s="159"/>
      <c r="B49" s="180"/>
      <c r="C49" s="178"/>
      <c r="D49" s="180"/>
      <c r="E49" s="178"/>
      <c r="F49" s="180"/>
      <c r="G49" s="159"/>
      <c r="H49" s="119"/>
      <c r="I49" s="173"/>
      <c r="J49" s="159"/>
      <c r="K49" s="176"/>
      <c r="L49" s="173"/>
      <c r="M49" s="157"/>
      <c r="N49" s="156"/>
      <c r="O49" s="157"/>
      <c r="P49" s="157"/>
    </row>
    <row r="50" spans="1:16">
      <c r="A50" s="159" t="s">
        <v>78</v>
      </c>
      <c r="B50" s="177">
        <v>857479380</v>
      </c>
      <c r="C50" s="168">
        <v>0</v>
      </c>
      <c r="D50" s="177">
        <v>857305826</v>
      </c>
      <c r="E50" s="168">
        <v>0</v>
      </c>
      <c r="F50" s="177">
        <v>173554</v>
      </c>
      <c r="G50" s="159"/>
      <c r="H50" s="117">
        <v>2.0244117645830625E-4</v>
      </c>
      <c r="I50" s="173"/>
      <c r="J50" s="159"/>
      <c r="K50" s="176"/>
      <c r="L50" s="173"/>
      <c r="M50" s="158"/>
      <c r="N50" s="156"/>
      <c r="O50" s="157"/>
      <c r="P50" s="158"/>
    </row>
    <row r="51" spans="1:16" ht="6" customHeight="1">
      <c r="A51" s="159" t="s">
        <v>92</v>
      </c>
      <c r="B51" s="177"/>
      <c r="C51" s="178"/>
      <c r="D51" s="177"/>
      <c r="E51" s="178"/>
      <c r="F51" s="177"/>
      <c r="G51" s="159"/>
      <c r="H51" s="117"/>
      <c r="I51" s="173"/>
      <c r="J51" s="159"/>
      <c r="K51" s="176"/>
      <c r="L51" s="173"/>
      <c r="M51" s="157"/>
      <c r="N51" s="156"/>
      <c r="O51" s="157"/>
      <c r="P51" s="157"/>
    </row>
    <row r="52" spans="1:16" ht="13.95" customHeight="1">
      <c r="A52" s="169" t="s">
        <v>103</v>
      </c>
      <c r="B52" s="177"/>
      <c r="C52" s="178"/>
      <c r="D52" s="177"/>
      <c r="E52" s="178"/>
      <c r="F52" s="177"/>
      <c r="G52" s="159"/>
      <c r="H52" s="93"/>
      <c r="I52" s="173"/>
      <c r="J52" s="159"/>
      <c r="K52" s="176"/>
      <c r="L52" s="173"/>
      <c r="M52" s="158"/>
      <c r="N52" s="156"/>
      <c r="O52" s="157"/>
      <c r="P52" s="158"/>
    </row>
    <row r="53" spans="1:16">
      <c r="A53" s="159" t="s">
        <v>104</v>
      </c>
      <c r="B53" s="177">
        <v>50567634</v>
      </c>
      <c r="C53" s="178"/>
      <c r="D53" s="177">
        <v>49808681</v>
      </c>
      <c r="E53" s="178"/>
      <c r="F53" s="177">
        <v>758953</v>
      </c>
      <c r="G53" s="159"/>
      <c r="H53" s="117">
        <v>1.5237363944650532E-2</v>
      </c>
      <c r="I53" s="173"/>
      <c r="J53" s="159"/>
      <c r="K53" s="176"/>
      <c r="L53" s="173"/>
      <c r="M53" s="157"/>
      <c r="N53" s="156"/>
      <c r="O53" s="157"/>
      <c r="P53" s="157"/>
    </row>
    <row r="54" spans="1:16">
      <c r="A54" s="159" t="s">
        <v>105</v>
      </c>
      <c r="B54" s="177">
        <v>2580930</v>
      </c>
      <c r="C54" s="178"/>
      <c r="D54" s="177">
        <v>2743031</v>
      </c>
      <c r="E54" s="178"/>
      <c r="F54" s="177">
        <v>-162101</v>
      </c>
      <c r="G54" s="159"/>
      <c r="H54" s="117">
        <v>-5.9095577118887826E-2</v>
      </c>
      <c r="I54" s="173"/>
      <c r="J54" s="159"/>
      <c r="K54" s="176"/>
      <c r="L54" s="173"/>
      <c r="M54" s="158"/>
      <c r="N54" s="156"/>
      <c r="O54" s="157"/>
      <c r="P54" s="158"/>
    </row>
    <row r="55" spans="1:16" ht="6" customHeight="1">
      <c r="A55" s="159"/>
      <c r="B55" s="180"/>
      <c r="C55" s="178"/>
      <c r="D55" s="180"/>
      <c r="E55" s="178"/>
      <c r="F55" s="180"/>
      <c r="G55" s="159"/>
      <c r="H55" s="119"/>
      <c r="I55" s="173"/>
      <c r="J55" s="159"/>
      <c r="K55" s="176"/>
      <c r="L55" s="173"/>
      <c r="M55" s="157"/>
      <c r="N55" s="156"/>
      <c r="O55" s="157"/>
      <c r="P55" s="157"/>
    </row>
    <row r="56" spans="1:16">
      <c r="A56" s="159" t="s">
        <v>82</v>
      </c>
      <c r="B56" s="177">
        <v>53148564</v>
      </c>
      <c r="C56" s="177">
        <v>0</v>
      </c>
      <c r="D56" s="177">
        <v>52551712</v>
      </c>
      <c r="E56" s="177">
        <v>0</v>
      </c>
      <c r="F56" s="177">
        <v>596852</v>
      </c>
      <c r="G56" s="159"/>
      <c r="H56" s="117">
        <v>1.1357422570743271E-2</v>
      </c>
      <c r="I56" s="173"/>
      <c r="J56" s="159"/>
      <c r="K56" s="176"/>
      <c r="L56" s="173"/>
      <c r="M56" s="158"/>
      <c r="N56" s="156"/>
      <c r="O56" s="157"/>
      <c r="P56" s="158"/>
    </row>
    <row r="57" spans="1:16" ht="6" customHeight="1">
      <c r="A57" s="159"/>
      <c r="B57" s="180"/>
      <c r="C57" s="178"/>
      <c r="D57" s="180"/>
      <c r="E57" s="178"/>
      <c r="F57" s="180"/>
      <c r="G57" s="159"/>
      <c r="H57" s="119"/>
      <c r="I57" s="173"/>
      <c r="J57" s="159"/>
      <c r="K57" s="176"/>
      <c r="L57" s="173"/>
      <c r="M57" s="157"/>
      <c r="N57" s="156"/>
      <c r="O57" s="157"/>
      <c r="P57" s="157"/>
    </row>
    <row r="58" spans="1:16">
      <c r="A58" s="159" t="s">
        <v>106</v>
      </c>
      <c r="B58" s="177">
        <v>910627944</v>
      </c>
      <c r="C58" s="168">
        <v>0</v>
      </c>
      <c r="D58" s="177">
        <v>909857538</v>
      </c>
      <c r="E58" s="168">
        <v>0</v>
      </c>
      <c r="F58" s="177">
        <v>770406</v>
      </c>
      <c r="G58" s="159"/>
      <c r="H58" s="117">
        <v>8.4673255737757042E-4</v>
      </c>
      <c r="I58" s="173"/>
      <c r="J58" s="159"/>
      <c r="K58" s="176"/>
      <c r="L58" s="173"/>
      <c r="M58" s="158"/>
      <c r="N58" s="156"/>
      <c r="O58" s="157"/>
      <c r="P58" s="158"/>
    </row>
    <row r="59" spans="1:16" ht="6" customHeight="1">
      <c r="A59" s="159" t="s">
        <v>92</v>
      </c>
      <c r="B59" s="177"/>
      <c r="C59" s="178"/>
      <c r="D59" s="177"/>
      <c r="E59" s="178"/>
      <c r="F59" s="177"/>
      <c r="G59" s="159"/>
      <c r="H59" s="117"/>
      <c r="I59" s="173"/>
      <c r="J59" s="159"/>
      <c r="K59" s="176"/>
      <c r="L59" s="173"/>
      <c r="M59" s="157"/>
      <c r="N59" s="156"/>
      <c r="O59" s="157"/>
      <c r="P59" s="157"/>
    </row>
    <row r="60" spans="1:16" ht="13.2" customHeight="1">
      <c r="A60" s="169" t="s">
        <v>107</v>
      </c>
      <c r="B60" s="177"/>
      <c r="C60" s="178"/>
      <c r="D60" s="177"/>
      <c r="E60" s="178"/>
      <c r="F60" s="177"/>
      <c r="G60" s="159"/>
      <c r="H60" s="93"/>
      <c r="I60" s="173"/>
      <c r="J60" s="159"/>
      <c r="K60" s="176"/>
      <c r="L60" s="173"/>
      <c r="M60" s="158"/>
      <c r="N60" s="156"/>
      <c r="O60" s="157"/>
      <c r="P60" s="158"/>
    </row>
    <row r="61" spans="1:16">
      <c r="A61" s="159" t="s">
        <v>85</v>
      </c>
      <c r="B61" s="177">
        <v>51570092</v>
      </c>
      <c r="C61" s="178"/>
      <c r="D61" s="177">
        <v>47704026</v>
      </c>
      <c r="E61" s="178"/>
      <c r="F61" s="177">
        <v>3866066</v>
      </c>
      <c r="G61" s="159"/>
      <c r="H61" s="117">
        <v>8.1042761464200114E-2</v>
      </c>
      <c r="I61" s="173"/>
      <c r="J61" s="159"/>
      <c r="K61" s="176"/>
      <c r="L61" s="173"/>
      <c r="M61" s="157"/>
      <c r="N61" s="156"/>
      <c r="O61" s="157"/>
      <c r="P61" s="157"/>
    </row>
    <row r="62" spans="1:16">
      <c r="A62" s="159" t="s">
        <v>86</v>
      </c>
      <c r="B62" s="180">
        <v>168936667</v>
      </c>
      <c r="C62" s="178"/>
      <c r="D62" s="180">
        <v>175257240</v>
      </c>
      <c r="E62" s="178"/>
      <c r="F62" s="180">
        <v>-6320573</v>
      </c>
      <c r="G62" s="159"/>
      <c r="H62" s="119">
        <v>-3.6064547176481838E-2</v>
      </c>
      <c r="I62" s="173"/>
      <c r="J62" s="159"/>
      <c r="K62" s="176"/>
      <c r="L62" s="173"/>
      <c r="M62" s="158"/>
      <c r="N62" s="156"/>
      <c r="O62" s="157"/>
      <c r="P62" s="158"/>
    </row>
    <row r="63" spans="1:16">
      <c r="A63" s="159" t="s">
        <v>87</v>
      </c>
      <c r="B63" s="179">
        <v>220506759</v>
      </c>
      <c r="C63" s="178"/>
      <c r="D63" s="179">
        <v>222961266</v>
      </c>
      <c r="E63" s="178"/>
      <c r="F63" s="179">
        <v>-2454507</v>
      </c>
      <c r="G63" s="159"/>
      <c r="H63" s="117">
        <v>-1.1008669999209639E-2</v>
      </c>
      <c r="I63" s="173"/>
      <c r="J63" s="159"/>
      <c r="K63" s="176"/>
      <c r="L63" s="173"/>
      <c r="M63" s="157"/>
      <c r="N63" s="156"/>
      <c r="O63" s="157"/>
      <c r="P63" s="157"/>
    </row>
    <row r="64" spans="1:16" ht="15" thickBot="1">
      <c r="A64" s="159" t="s">
        <v>108</v>
      </c>
      <c r="B64" s="213">
        <v>1131134703</v>
      </c>
      <c r="C64" s="135">
        <v>0</v>
      </c>
      <c r="D64" s="213">
        <v>1132818804</v>
      </c>
      <c r="E64" s="181">
        <v>0</v>
      </c>
      <c r="F64" s="213">
        <v>-1684101</v>
      </c>
      <c r="G64" s="182"/>
      <c r="H64" s="5">
        <v>-1.4866464028081229E-3</v>
      </c>
      <c r="I64" s="173"/>
      <c r="J64" s="159"/>
      <c r="K64" s="176"/>
      <c r="L64" s="173"/>
      <c r="M64" s="158"/>
      <c r="N64" s="156"/>
      <c r="O64" s="157"/>
      <c r="P64" s="158"/>
    </row>
    <row r="65" spans="1:16" ht="15" thickTop="1">
      <c r="A65" s="173"/>
      <c r="B65" s="175"/>
      <c r="C65" s="96"/>
      <c r="D65" s="175"/>
      <c r="E65" s="173"/>
      <c r="F65" s="159"/>
      <c r="G65" s="176"/>
      <c r="H65" s="173"/>
      <c r="I65" s="159"/>
      <c r="J65" s="173"/>
      <c r="K65" s="175"/>
      <c r="L65" s="96"/>
      <c r="M65" s="157"/>
      <c r="N65" s="156"/>
      <c r="O65" s="157"/>
      <c r="P65" s="157"/>
    </row>
    <row r="66" spans="1:16">
      <c r="A66" s="173"/>
      <c r="B66" s="175"/>
      <c r="C66" s="96"/>
      <c r="D66" s="175"/>
      <c r="E66" s="173"/>
      <c r="F66" s="159"/>
      <c r="G66" s="176"/>
      <c r="H66" s="173"/>
      <c r="I66" s="159"/>
      <c r="J66" s="173"/>
      <c r="K66" s="175"/>
      <c r="L66" s="96"/>
      <c r="M66" s="158"/>
      <c r="N66" s="156"/>
      <c r="O66" s="157"/>
      <c r="P66" s="158"/>
    </row>
    <row r="67" spans="1:16">
      <c r="A67" s="173"/>
      <c r="B67" s="175"/>
      <c r="C67" s="96"/>
      <c r="D67" s="175"/>
      <c r="E67" s="173"/>
      <c r="F67" s="159"/>
      <c r="G67" s="176"/>
      <c r="H67" s="173"/>
      <c r="I67" s="159"/>
      <c r="J67" s="173"/>
      <c r="K67" s="175"/>
      <c r="L67" s="96"/>
      <c r="M67" s="157"/>
      <c r="N67" s="156"/>
      <c r="O67" s="157"/>
      <c r="P67" s="157"/>
    </row>
    <row r="68" spans="1:16">
      <c r="A68" s="173"/>
      <c r="B68" s="175"/>
      <c r="C68" s="96"/>
      <c r="D68" s="175"/>
      <c r="E68" s="173"/>
      <c r="F68" s="159"/>
      <c r="G68" s="176"/>
      <c r="H68" s="173"/>
      <c r="I68" s="159"/>
      <c r="J68" s="173"/>
      <c r="K68" s="175"/>
      <c r="L68" s="96"/>
      <c r="M68" s="158"/>
      <c r="N68" s="156"/>
      <c r="O68" s="157"/>
      <c r="P68" s="158"/>
    </row>
    <row r="69" spans="1:16">
      <c r="A69" s="173"/>
      <c r="B69" s="175"/>
      <c r="C69" s="96"/>
      <c r="D69" s="175"/>
      <c r="E69" s="173"/>
      <c r="F69" s="159"/>
      <c r="G69" s="176"/>
      <c r="H69" s="173"/>
      <c r="I69" s="159"/>
      <c r="J69" s="173"/>
      <c r="K69" s="175"/>
      <c r="L69" s="96"/>
      <c r="M69" s="157"/>
      <c r="N69" s="156"/>
      <c r="O69" s="157"/>
      <c r="P69" s="157"/>
    </row>
    <row r="70" spans="1:16">
      <c r="A70" s="173"/>
      <c r="B70" s="175"/>
      <c r="C70" s="96"/>
      <c r="D70" s="175"/>
      <c r="E70" s="173"/>
      <c r="F70" s="159"/>
      <c r="G70" s="176"/>
      <c r="H70" s="173"/>
      <c r="I70" s="159"/>
      <c r="J70" s="173"/>
      <c r="K70" s="175"/>
      <c r="L70" s="96"/>
      <c r="M70" s="158"/>
      <c r="N70" s="156"/>
      <c r="O70" s="157"/>
      <c r="P70" s="158"/>
    </row>
    <row r="71" spans="1:16">
      <c r="A71" s="173"/>
      <c r="B71" s="175"/>
      <c r="C71" s="96"/>
      <c r="D71" s="175"/>
      <c r="E71" s="173"/>
      <c r="F71" s="159"/>
      <c r="G71" s="176"/>
      <c r="H71" s="173"/>
      <c r="I71" s="159"/>
      <c r="J71" s="173"/>
      <c r="K71" s="175"/>
      <c r="L71" s="96"/>
      <c r="M71" s="157"/>
      <c r="N71" s="156"/>
      <c r="O71" s="157"/>
      <c r="P71" s="157"/>
    </row>
    <row r="72" spans="1:16">
      <c r="A72" s="173"/>
      <c r="B72" s="175"/>
      <c r="C72" s="96"/>
      <c r="D72" s="175"/>
      <c r="E72" s="173"/>
      <c r="F72" s="159"/>
      <c r="G72" s="176"/>
      <c r="H72" s="173"/>
      <c r="I72" s="159"/>
      <c r="J72" s="173"/>
      <c r="K72" s="175"/>
      <c r="L72" s="96"/>
      <c r="M72" s="158"/>
      <c r="N72" s="156"/>
      <c r="O72" s="157"/>
      <c r="P72" s="158"/>
    </row>
    <row r="73" spans="1:16">
      <c r="A73" s="173"/>
      <c r="B73" s="175"/>
      <c r="C73" s="96"/>
      <c r="D73" s="175"/>
      <c r="E73" s="173"/>
      <c r="F73" s="159"/>
      <c r="G73" s="176"/>
      <c r="H73" s="173"/>
      <c r="I73" s="159"/>
      <c r="J73" s="173"/>
      <c r="K73" s="175"/>
      <c r="L73" s="96"/>
      <c r="M73" s="157"/>
      <c r="N73" s="156"/>
      <c r="O73" s="157"/>
      <c r="P73" s="157"/>
    </row>
  </sheetData>
  <mergeCells count="6">
    <mergeCell ref="A1:M1"/>
    <mergeCell ref="A2:M2"/>
    <mergeCell ref="A3:M3"/>
    <mergeCell ref="A4:M4"/>
    <mergeCell ref="F6:H6"/>
    <mergeCell ref="J6:L6"/>
  </mergeCells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A6A012-AE4A-4BA3-AA0C-5B007BD1A56D}"/>
</file>

<file path=customXml/itemProps2.xml><?xml version="1.0" encoding="utf-8"?>
<ds:datastoreItem xmlns:ds="http://schemas.openxmlformats.org/officeDocument/2006/customXml" ds:itemID="{EB9429A8-D235-479F-9466-1EA990EC16E6}"/>
</file>

<file path=customXml/itemProps3.xml><?xml version="1.0" encoding="utf-8"?>
<ds:datastoreItem xmlns:ds="http://schemas.openxmlformats.org/officeDocument/2006/customXml" ds:itemID="{23058C3A-D965-4B34-B8ED-D6AA1D93885B}"/>
</file>

<file path=customXml/itemProps4.xml><?xml version="1.0" encoding="utf-8"?>
<ds:datastoreItem xmlns:ds="http://schemas.openxmlformats.org/officeDocument/2006/customXml" ds:itemID="{009CDDB1-5A33-4EA5-9881-C46555B24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Sheet</vt:lpstr>
      <vt:lpstr>3-YR AVERAGE-GAS</vt:lpstr>
      <vt:lpstr>NetWriteoffs-Gas</vt:lpstr>
      <vt:lpstr>BS Acct-Gas</vt:lpstr>
      <vt:lpstr>SOG 12ME 02-2018</vt:lpstr>
      <vt:lpstr>SOG 12ME 2-2017</vt:lpstr>
      <vt:lpstr>SOG 12ME 2-2016</vt:lpstr>
      <vt:lpstr>SOG 12ME 2-2015</vt:lpstr>
      <vt:lpstr>SOG 12ME 2-2014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KR</cp:lastModifiedBy>
  <cp:lastPrinted>2018-03-01T15:52:38Z</cp:lastPrinted>
  <dcterms:created xsi:type="dcterms:W3CDTF">2017-08-14T17:09:01Z</dcterms:created>
  <dcterms:modified xsi:type="dcterms:W3CDTF">2018-11-05T23:31:32Z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