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08" yWindow="48" windowWidth="14316" windowHeight="11760" tabRatio="699" activeTab="5"/>
  </bookViews>
  <sheets>
    <sheet name="Lead Sheet" sheetId="1" r:id="rId1"/>
    <sheet name="Plant and Amort Balances" sheetId="3" r:id="rId2"/>
    <sheet name="DFIT" sheetId="5" r:id="rId3"/>
    <sheet name="DFIT Test Year" sheetId="4" r:id="rId4"/>
    <sheet name="Value and Depreciation Expense" sheetId="2" r:id="rId5"/>
    <sheet name="ARC and ARO Balances" sheetId="10"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T">'[1]Sum 1'!#REF!</definedName>
    <definedName name="____________six6" hidden="1">{#N/A,#N/A,FALSE,"CRPT";#N/A,#N/A,FALSE,"TREND";#N/A,#N/A,FALSE,"%Curve"}</definedName>
    <definedName name="__________six6" hidden="1">{#N/A,#N/A,FALSE,"CRPT";#N/A,#N/A,FALSE,"TREND";#N/A,#N/A,FALSE,"%Curve"}</definedName>
    <definedName name="_________six6" hidden="1">{#N/A,#N/A,FALSE,"CRPT";#N/A,#N/A,FALSE,"TREND";#N/A,#N/A,FALSE,"%Curve"}</definedName>
    <definedName name="________six6" hidden="1">{#N/A,#N/A,FALSE,"CRPT";#N/A,#N/A,FALSE,"TREND";#N/A,#N/A,FALSE,"%Curve"}</definedName>
    <definedName name="______ex1" hidden="1">{#N/A,#N/A,FALSE,"Summ";#N/A,#N/A,FALSE,"General"}</definedName>
    <definedName name="______new1" hidden="1">{#N/A,#N/A,FALSE,"Summ";#N/A,#N/A,FALSE,"General"}</definedName>
    <definedName name="______six6" hidden="1">{#N/A,#N/A,FALSE,"CRPT";#N/A,#N/A,FALSE,"TREND";#N/A,#N/A,FALSE,"%Curve"}</definedName>
    <definedName name="______www1" hidden="1">{#N/A,#N/A,FALSE,"schA"}</definedName>
    <definedName name="_____ex1" hidden="1">{#N/A,#N/A,FALSE,"Summ";#N/A,#N/A,FALSE,"General"}</definedName>
    <definedName name="_____new1" hidden="1">{#N/A,#N/A,FALSE,"Summ";#N/A,#N/A,FALSE,"General"}</definedName>
    <definedName name="_____six6" hidden="1">{#N/A,#N/A,FALSE,"CRPT";#N/A,#N/A,FALSE,"TREND";#N/A,#N/A,FALSE,"%Curve"}</definedName>
    <definedName name="_____www1" hidden="1">{#N/A,#N/A,FALSE,"schA"}</definedName>
    <definedName name="____ex1" hidden="1">{#N/A,#N/A,FALSE,"Summ";#N/A,#N/A,FALSE,"General"}</definedName>
    <definedName name="____new1" hidden="1">{#N/A,#N/A,FALSE,"Summ";#N/A,#N/A,FALSE,"General"}</definedName>
    <definedName name="____www1" hidden="1">{#N/A,#N/A,FALSE,"schA"}</definedName>
    <definedName name="___ex1" hidden="1">{#N/A,#N/A,FALSE,"Summ";#N/A,#N/A,FALSE,"General"}</definedName>
    <definedName name="___new1" hidden="1">{#N/A,#N/A,FALSE,"Summ";#N/A,#N/A,FALSE,"General"}</definedName>
    <definedName name="___six6" hidden="1">{#N/A,#N/A,FALSE,"CRPT";#N/A,#N/A,FALSE,"TREND";#N/A,#N/A,FALSE,"%Curve"}</definedName>
    <definedName name="___www1" hidden="1">{#N/A,#N/A,FALSE,"schA"}</definedName>
    <definedName name="__123Graph_ECURRENT" hidden="1">[2]ConsolidatingPL!#REF!</definedName>
    <definedName name="__ex1" hidden="1">{#N/A,#N/A,FALSE,"Summ";#N/A,#N/A,FALSE,"General"}</definedName>
    <definedName name="__new1" hidden="1">{#N/A,#N/A,FALSE,"Summ";#N/A,#N/A,FALSE,"General"}</definedName>
    <definedName name="__six6" hidden="1">{#N/A,#N/A,FALSE,"CRPT";#N/A,#N/A,FALSE,"TREND";#N/A,#N/A,FALSE,"%Curve"}</definedName>
    <definedName name="__www1" hidden="1">{#N/A,#N/A,FALSE,"schA"}</definedName>
    <definedName name="_10_9_BT_DECEMB">[3]Distributors!$D$35</definedName>
    <definedName name="_10_9_BT_FEBRUA">[3]Distributors!$D$25</definedName>
    <definedName name="_10_9_BT_NOVEMB">[3]Distributors!$D$34</definedName>
    <definedName name="_10_9_BT_SEPTEM">[3]Distributors!$D$32</definedName>
    <definedName name="_10_9_BTU_ANNUA">[3]Distributors!$D$36</definedName>
    <definedName name="_10_9_BTU_APRIL">[3]Distributors!$D$27</definedName>
    <definedName name="_10_9_BTU_AUGUS">[3]Distributors!$D$31</definedName>
    <definedName name="_10_9_BTU_JANUA">[3]Distributors!$D$24</definedName>
    <definedName name="_10_9_BTU_JULY">[3]Distributors!$D$30</definedName>
    <definedName name="_10_9_BTU_JUNE">[3]Distributors!$D$29</definedName>
    <definedName name="_10_9_BTU_MARCH">[3]Distributors!$D$26</definedName>
    <definedName name="_10_9_BTU_MAY">[3]Distributors!$D$28</definedName>
    <definedName name="_10_9_BTU_OCTOB">[3]Distributors!$D$33</definedName>
    <definedName name="_CSA2007">SUM('[4]Run-Cost Data'!$J$5:$N$5)</definedName>
    <definedName name="_CSA2008">SUM('[4]Run-Cost Data'!$J$6:$N$17)</definedName>
    <definedName name="_CSA2009">SUM('[4]Run-Cost Data'!$J$18:$N$29)</definedName>
    <definedName name="_CSA2010">SUM('[4]Run-Cost Data'!$J$30:$N$41)</definedName>
    <definedName name="_CSA2011">SUM('[4]Run-Cost Data'!$J$42:$N$53)</definedName>
    <definedName name="_CSA2012">SUM('[4]Run-Cost Data'!$J$54:$N$65)</definedName>
    <definedName name="_CSA2013">SUM('[4]Run-Cost Data'!$J$66:$N$77)</definedName>
    <definedName name="_CSA2014">SUM('[4]Run-Cost Data'!$J$78:$N$89)</definedName>
    <definedName name="_CSA2015">SUM('[4]Run-Cost Data'!$J$90:$N$101)</definedName>
    <definedName name="_CSA2016">SUM('[4]Run-Cost Data'!$J$102:$N$113)</definedName>
    <definedName name="_CSA2017">SUM('[4]Run-Cost Data'!$J$114:$N$125)</definedName>
    <definedName name="_CSA2018">SUM('[4]Run-Cost Data'!$J$126:$N$137)</definedName>
    <definedName name="_CSA2019">SUM('[4]Run-Cost Data'!$J$138:$N$149)</definedName>
    <definedName name="_CSA2020">SUM('[4]Run-Cost Data'!$J$150:$N$161)</definedName>
    <definedName name="_CSA2021">SUM('[4]Run-Cost Data'!$J$162:$N$173)</definedName>
    <definedName name="_CSA2022">SUM('[4]Run-Cost Data'!$J$174:$N$185)</definedName>
    <definedName name="_CSA2023">SUM('[4]Run-Cost Data'!$J$186:$N$197)</definedName>
    <definedName name="_CSA2024">SUM('[4]Run-Cost Data'!$J$198:$N$209)</definedName>
    <definedName name="_CSA2025">SUM('[4]Run-Cost Data'!$J$210:$N$221)</definedName>
    <definedName name="_CSA2026">SUM('[4]Run-Cost Data'!$J$222:$N$233)</definedName>
    <definedName name="_ex1" hidden="1">{#N/A,#N/A,FALSE,"Summ";#N/A,#N/A,FALSE,"General"}</definedName>
    <definedName name="_Fill" hidden="1">#REF!</definedName>
    <definedName name="_MMP2007">SUM('[4]Run-Cost Data'!$O$5:$S$5)</definedName>
    <definedName name="_MMP2008">SUM('[4]Run-Cost Data'!$O$6:$S$17)</definedName>
    <definedName name="_MMP2009">SUM('[4]Run-Cost Data'!$O$18:$S$29)</definedName>
    <definedName name="_MMP2010">SUM('[4]Run-Cost Data'!$O$30:$S$41)</definedName>
    <definedName name="_MMP2011">SUM('[4]Run-Cost Data'!$O$42:$S$53)</definedName>
    <definedName name="_MMP2012">SUM('[4]Run-Cost Data'!$O$54:$S$65)</definedName>
    <definedName name="_MMP2013">SUM('[4]Run-Cost Data'!$O$66:$S$77)</definedName>
    <definedName name="_MMP2014">SUM('[4]Run-Cost Data'!$O$78:$S$89)</definedName>
    <definedName name="_MMP2015">SUM('[4]Run-Cost Data'!$O$90:$S$101)</definedName>
    <definedName name="_MMP2016">SUM('[4]Run-Cost Data'!$O$102:$S$113)</definedName>
    <definedName name="_MMP2017">SUM('[4]Run-Cost Data'!$O$114:$S$125)</definedName>
    <definedName name="_MMP2018">SUM('[4]Run-Cost Data'!$O$126:$S$137)</definedName>
    <definedName name="_MMP2019">SUM('[4]Run-Cost Data'!$O$138:$S$149)</definedName>
    <definedName name="_MMP2020">SUM('[4]Run-Cost Data'!$O$150:$S$161)</definedName>
    <definedName name="_MMP2021">SUM('[4]Run-Cost Data'!$O$162:$S$173)</definedName>
    <definedName name="_MMP2022">SUM('[4]Run-Cost Data'!$O$174:$S$185)</definedName>
    <definedName name="_MMP2023">SUM('[4]Run-Cost Data'!$O$186:$S$197)</definedName>
    <definedName name="_MMP2024">SUM('[4]Run-Cost Data'!$O$198:$S$209)</definedName>
    <definedName name="_MMP2025">SUM('[4]Run-Cost Data'!$O$210:$S$221)</definedName>
    <definedName name="_MMP2026">SUM('[4]Run-Cost Data'!$O$222:$S$233)</definedName>
    <definedName name="_new1" hidden="1">{#N/A,#N/A,FALSE,"Summ";#N/A,#N/A,FALSE,"General"}</definedName>
    <definedName name="_Order1" hidden="1">255</definedName>
    <definedName name="_Order2" hidden="1">255</definedName>
    <definedName name="_Regression_Int" hidden="1">1</definedName>
    <definedName name="_six6" hidden="1">{#N/A,#N/A,FALSE,"CRPT";#N/A,#N/A,FALSE,"TREND";#N/A,#N/A,FALSE,"%Curve"}</definedName>
    <definedName name="_www1" hidden="1">{#N/A,#N/A,FALSE,"schA"}</definedName>
    <definedName name="a" hidden="1">{#N/A,#N/A,FALSE,"Coversheet";#N/A,#N/A,FALSE,"QA"}</definedName>
    <definedName name="AAAAAAAAAAAAAA" hidden="1">{#N/A,#N/A,FALSE,"Coversheet";#N/A,#N/A,FALSE,"QA"}</definedName>
    <definedName name="AccessDatabase" hidden="1">"I:\COMTREL\FINICLE\TradeSummary.mdb"</definedName>
    <definedName name="Amort">[5]DATA!$AA$5:$AB$173,[5]DATA!$D$5:$D$173,[5]DATA!$A$5:$A$38,[5]DATA!$A$39:$A$124,[5]DATA!$A$125:$A$151,[5]DATA!$A$152:$A$173</definedName>
    <definedName name="APRDATA?">#REF!</definedName>
    <definedName name="AUGDATA?">#REF!</definedName>
    <definedName name="Aurora_Prices">"Monthly Price Summary'!$C$4:$H$63"</definedName>
    <definedName name="AUTOPRINT_1">#REF!</definedName>
    <definedName name="AUTOPRINT_2">#REF!</definedName>
    <definedName name="b" hidden="1">{#N/A,#N/A,FALSE,"Coversheet";#N/A,#N/A,FALSE,"QA"}</definedName>
    <definedName name="BASIS_YEAR">[3]Distributors!$C$2</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UDGET_YEAR">[3]Distributors!$G$2</definedName>
    <definedName name="Button_1">"TradeSummary_Ken_Finicle_List"</definedName>
    <definedName name="CATEGORY_HEADER">[3]Distributors!$B$3</definedName>
    <definedName name="CBWorkbookPriority" hidden="1">-2060790043</definedName>
    <definedName name="COMGENLIAB">'[6]15'!$B$24</definedName>
    <definedName name="COMM_L_MONTHS">[3]Distributors!$A$3</definedName>
    <definedName name="DECDATA?">#REF!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DISTRIBUTORS">#REF!</definedName>
    <definedName name="ee" hidden="1">{#N/A,#N/A,FALSE,"Month ";#N/A,#N/A,FALSE,"YTD";#N/A,#N/A,FALSE,"12 mo ended"}</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DATA?">#REF!</definedName>
    <definedName name="HELP" hidden="1">{#N/A,#N/A,FALSE,"Coversheet";#N/A,#N/A,FALSE,"QA"}</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DATA?">#REF!</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JULDATA?">#REF!</definedName>
    <definedName name="JUNDATA?">#REF!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Row">#N/A</definedName>
    <definedName name="lookup" hidden="1">{#N/A,#N/A,FALSE,"Coversheet";#N/A,#N/A,FALSE,"QA"}</definedName>
    <definedName name="MARDATA?">#REF!</definedName>
    <definedName name="MAYDATA?">#REF!</definedName>
    <definedName name="midc">#REF!,#REF!</definedName>
    <definedName name="Miller" hidden="1">{#N/A,#N/A,FALSE,"Expenditures";#N/A,#N/A,FALSE,"Property Placed In-Service";#N/A,#N/A,FALSE,"CWIP Balances"}</definedName>
    <definedName name="MMLB_SO_DECEMBE">[3]Distributors!$C$35</definedName>
    <definedName name="MMLB_SO_FEBRUAR">[3]Distributors!$C$25</definedName>
    <definedName name="MMLB_SO_JANUARY">[3]Distributors!$C$24</definedName>
    <definedName name="MMLB_SO_NOVEMBE">[3]Distributors!$C$34</definedName>
    <definedName name="MMLB_SO_OCTOBER">[3]Distributors!$C$33</definedName>
    <definedName name="MMLB_SO_SEPTEMB">[3]Distributors!$C$32</definedName>
    <definedName name="MMLB_SOLD_ANNUA">[3]Distributors!$C$36</definedName>
    <definedName name="MMLB_SOLD_APRIL">[3]Distributors!$C$27</definedName>
    <definedName name="MMLB_SOLD_AUGUS">[3]Distributors!$C$31</definedName>
    <definedName name="MMLB_SOLD_JULY">[3]Distributors!$C$30</definedName>
    <definedName name="MMLB_SOLD_JUNE">[3]Distributors!$C$29</definedName>
    <definedName name="MMLB_SOLD_MARCH">[3]Distributors!$C$26</definedName>
    <definedName name="MMLB_SOLD_MAY">[3]Distributors!$C$28</definedName>
    <definedName name="MTD_Format">[7]Mthly!$B$11:$D$11,[7]Mthly!$B$35:$D$35</definedName>
    <definedName name="new" hidden="1">{#N/A,#N/A,FALSE,"Summ";#N/A,#N/A,FALSE,"General"}</definedName>
    <definedName name="NMWH_ANNUAL">[3]Distributors!$B$36</definedName>
    <definedName name="NMWH_APRIL">[3]Distributors!$B$27</definedName>
    <definedName name="NMWH_AUGUST">[3]Distributors!$B$31</definedName>
    <definedName name="NMWH_DECEMBER">[3]Distributors!$B$35</definedName>
    <definedName name="NMWH_FEBRUARY">[3]Distributors!$B$25</definedName>
    <definedName name="NMWH_JANUARY">[3]Distributors!$B$24</definedName>
    <definedName name="NMWH_JULY">[3]Distributors!$B$30</definedName>
    <definedName name="NMWH_JUNE">[3]Distributors!$B$29</definedName>
    <definedName name="NMWH_MARCH">[3]Distributors!$B$26</definedName>
    <definedName name="NMWH_MAY">[3]Distributors!$B$28</definedName>
    <definedName name="NMWH_NOVEMBER">[3]Distributors!$B$34</definedName>
    <definedName name="NMWH_OCTOBER">[3]Distributors!$B$33</definedName>
    <definedName name="NMWH_SEPTEMBER">[3]Distributors!$B$32</definedName>
    <definedName name="NOVDATA?">#REF!</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ROJECT_ID">"PROJECT_TBL_VW"</definedName>
    <definedName name="NvsValTbl.STATISTICS_CODE">"STAT_TBL"</definedName>
    <definedName name="O_M_Input">'[8]MiscItems(Input)'!$B$5:$AO$8,'[8]MiscItems(Input)'!$B$13:$AO$13,'[8]MiscItems(Input)'!$B$15:$B$17,'[8]MiscItems(Input)'!$B$17:$AO$17,'[8]MiscItems(Input)'!$B$15:$AO$15</definedName>
    <definedName name="OCTDATA?">#REF!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lant_Input">'[8]Plant(Input)'!$B$7:$AP$9,'[8]Plant(Input)'!$B$11,'[8]Plant(Input)'!$B$15:$AP$15,'[8]Plant(Input)'!$B$18,'[8]Plant(Input)'!$B$20:$AP$20</definedName>
    <definedName name="PRINT_CATEGS">'[1]2:3'!$A$1:$I$56</definedName>
    <definedName name="_xlnm.Print_Titles" localSheetId="5">'ARC and ARO Balances'!$1:$9</definedName>
    <definedName name="_xlnm.Print_Titles" localSheetId="1">'Plant and Amort Balances'!$1:$20</definedName>
    <definedName name="PROJECT_NAME">[3]Distributors!$A$1</definedName>
    <definedName name="Ptas">[3]Distributors!$I$3</definedName>
    <definedName name="qqq" hidden="1">{#N/A,#N/A,FALSE,"schA"}</definedName>
    <definedName name="QTD_Format">[7]QTD!$B$11:$D$11,[7]QTD!$B$35:$D$35</definedName>
    <definedName name="SAPBEXhrIndnt" hidden="1">"Wide"</definedName>
    <definedName name="SAPsysID" hidden="1">"708C5W7SBKP804JT78WJ0JNKI"</definedName>
    <definedName name="SAPwbID" hidden="1">"ARS"</definedName>
    <definedName name="sdlfhsdlhfkl" hidden="1">{#N/A,#N/A,FALSE,"Summ";#N/A,#N/A,FALSE,"General"}</definedName>
    <definedName name="SEPDATA?">#REF!</definedName>
    <definedName name="SETUP_PRINT">#REF!</definedName>
    <definedName name="seven" hidden="1">{#N/A,#N/A,FALSE,"CRPT";#N/A,#N/A,FALSE,"TREND";#N/A,#N/A,FALSE,"%Curve"}</definedName>
    <definedName name="six" hidden="1">{#N/A,#N/A,FALSE,"Drill Sites";"WP 212",#N/A,FALSE,"MWAG EOR";"WP 213",#N/A,FALSE,"MWAG EOR";#N/A,#N/A,FALSE,"Misc. Facility";#N/A,#N/A,FALSE,"WWTP"}</definedName>
    <definedName name="solver_eval" hidden="1">0</definedName>
    <definedName name="solver_ntri" hidden="1">1000</definedName>
    <definedName name="solver_rsmp" hidden="1">1</definedName>
    <definedName name="solver_seed" hidden="1">0</definedName>
    <definedName name="t" hidden="1">{#N/A,#N/A,FALSE,"CESTSUM";#N/A,#N/A,FALSE,"est sum A";#N/A,#N/A,FALSE,"est detail A"}</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OTINSURANCE">'[6]15'!$G$30</definedName>
    <definedName name="tr" hidden="1">{#N/A,#N/A,FALSE,"CESTSUM";#N/A,#N/A,FALSE,"est sum A";#N/A,#N/A,FALSE,"est detail A"}</definedName>
    <definedName name="TRANS2007">SUM('[4]Run-Cost Data'!$T$5:$X$5)</definedName>
    <definedName name="TRANS2008">SUM('[4]Run-Cost Data'!$T$6:$X$17)</definedName>
    <definedName name="TRANS2009">SUM('[4]Run-Cost Data'!$T$18:$X$29)</definedName>
    <definedName name="TRANS2010">SUM('[4]Run-Cost Data'!$T$30:$X$41)</definedName>
    <definedName name="TRANS2011">SUM('[4]Run-Cost Data'!$T$42:$X$53)</definedName>
    <definedName name="TRANS2012">SUM('[4]Run-Cost Data'!$T$54:$X$65)</definedName>
    <definedName name="TRANS2013">SUM('[4]Run-Cost Data'!$T$66:$X$77)</definedName>
    <definedName name="TRANS2014">SUM('[4]Run-Cost Data'!$T$78:$X$89)</definedName>
    <definedName name="TRANS2015">SUM('[4]Run-Cost Data'!$T$90:$X$101)</definedName>
    <definedName name="TRANS2016">SUM('[4]Run-Cost Data'!$T$102:$X$113)</definedName>
    <definedName name="TRANS2017">SUM('[4]Run-Cost Data'!$T$114:$X$125)</definedName>
    <definedName name="TRANS2018">SUM('[4]Run-Cost Data'!$T$126:$X$137)</definedName>
    <definedName name="TRANS2019">SUM('[4]Run-Cost Data'!$T$138:$X$149)</definedName>
    <definedName name="TRANS2020">SUM('[4]Run-Cost Data'!$T$150:$X$161)</definedName>
    <definedName name="TRANS2021">SUM('[4]Run-Cost Data'!$T$162:$X$173)</definedName>
    <definedName name="TRANS2022">SUM('[4]Run-Cost Data'!$T$174:$X$185)</definedName>
    <definedName name="TRANS2023">SUM('[4]Run-Cost Data'!$T$186:$X$197)</definedName>
    <definedName name="TRANS2024">SUM('[4]Run-Cost Data'!$T$198:$X$209)</definedName>
    <definedName name="TRANS2025">SUM('[4]Run-Cost Data'!$T$210:$X$221)</definedName>
    <definedName name="TRANS2026">SUM('[4]Run-Cost Data'!$T$222:$X$233)</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Value" hidden="1">{#N/A,#N/A,FALSE,"Summ";#N/A,#N/A,FALSE,"General"}</definedName>
    <definedName name="Values_Entered">IF(Loan_Amount*Interest_Rate*Loan_Years*Loan_Start&gt;0,1,0)</definedName>
    <definedName name="w" hidden="1">{#N/A,#N/A,FALSE,"Schedule F";#N/A,#N/A,FALSE,"Schedule G"}</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TD_Format">[7]YTD!$B$13:$D$13,[7]YTD!$B$36:$D$36</definedName>
    <definedName name="yuf" hidden="1">{#N/A,#N/A,FALSE,"Summ";#N/A,#N/A,FALSE,"General"}</definedName>
    <definedName name="z" hidden="1">{#N/A,#N/A,FALSE,"Coversheet";#N/A,#N/A,FALSE,"QA"}</definedName>
  </definedNames>
  <calcPr calcId="145621"/>
</workbook>
</file>

<file path=xl/calcChain.xml><?xml version="1.0" encoding="utf-8"?>
<calcChain xmlns="http://schemas.openxmlformats.org/spreadsheetml/2006/main">
  <c r="I74" i="3" l="1"/>
  <c r="J7" i="10"/>
  <c r="B74" i="3"/>
  <c r="F6" i="10" l="1"/>
  <c r="F4" i="10"/>
  <c r="H37" i="10"/>
  <c r="G37" i="10"/>
  <c r="M11" i="10"/>
  <c r="L11" i="10"/>
  <c r="L15" i="10"/>
  <c r="E17" i="5" l="1"/>
  <c r="E18" i="5"/>
  <c r="E19" i="5"/>
  <c r="E20" i="5"/>
  <c r="E21" i="5"/>
  <c r="E22" i="5"/>
  <c r="E23" i="5"/>
  <c r="E24" i="5"/>
  <c r="E25" i="5"/>
  <c r="E26" i="5"/>
  <c r="E27" i="5"/>
  <c r="E16" i="5"/>
  <c r="F15" i="5"/>
  <c r="U75" i="4" l="1"/>
  <c r="C74" i="3" l="1"/>
  <c r="M7" i="10" l="1"/>
  <c r="K7" i="10"/>
  <c r="I7" i="10"/>
  <c r="H7" i="10"/>
  <c r="G7" i="10"/>
  <c r="S76" i="4"/>
  <c r="O76" i="4"/>
  <c r="L76" i="4"/>
  <c r="H75" i="3"/>
  <c r="D75" i="3"/>
  <c r="G74" i="3"/>
  <c r="E74" i="3"/>
  <c r="G61" i="10"/>
  <c r="U34" i="4" l="1"/>
  <c r="H20" i="3" l="1"/>
  <c r="H21" i="3"/>
  <c r="G26" i="2"/>
  <c r="D26" i="2"/>
  <c r="D22" i="2"/>
  <c r="G19" i="2"/>
  <c r="L12" i="10" l="1"/>
  <c r="M12" i="10" l="1"/>
  <c r="A38" i="10" l="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J11" i="10"/>
  <c r="J12" i="10" s="1"/>
  <c r="D11" i="10"/>
  <c r="D12" i="10" s="1"/>
  <c r="E6" i="10"/>
  <c r="H24" i="3"/>
  <c r="D24" i="3"/>
  <c r="E11" i="10" l="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J13" i="10"/>
  <c r="J14" i="10" s="1"/>
  <c r="L13" i="10"/>
  <c r="M13" i="10" s="1"/>
  <c r="D13" i="10"/>
  <c r="I11" i="10"/>
  <c r="I12" i="10" s="1"/>
  <c r="I13" i="10" s="1"/>
  <c r="I14" i="10" s="1"/>
  <c r="I15" i="10" s="1"/>
  <c r="I16" i="10" s="1"/>
  <c r="I17" i="10" s="1"/>
  <c r="I18" i="10" s="1"/>
  <c r="I19" i="10" s="1"/>
  <c r="I20" i="10" s="1"/>
  <c r="I21" i="10" s="1"/>
  <c r="I22" i="10" s="1"/>
  <c r="H25" i="4"/>
  <c r="H23" i="3"/>
  <c r="D23" i="3"/>
  <c r="H24" i="4" s="1"/>
  <c r="K20" i="3"/>
  <c r="F11" i="10" l="1"/>
  <c r="F12" i="10"/>
  <c r="H15" i="10"/>
  <c r="G15" i="10"/>
  <c r="L14" i="10"/>
  <c r="M14" i="10" s="1"/>
  <c r="J15" i="10"/>
  <c r="H34" i="10"/>
  <c r="H31" i="10"/>
  <c r="H28" i="10"/>
  <c r="H25" i="10"/>
  <c r="H26" i="10" s="1"/>
  <c r="H22" i="10"/>
  <c r="H19" i="10"/>
  <c r="H16" i="10"/>
  <c r="I23" i="10"/>
  <c r="I24" i="10" s="1"/>
  <c r="I25" i="10" s="1"/>
  <c r="I26" i="10" s="1"/>
  <c r="I27" i="10" s="1"/>
  <c r="I28" i="10" s="1"/>
  <c r="I29" i="10" s="1"/>
  <c r="I30" i="10" s="1"/>
  <c r="I31" i="10" s="1"/>
  <c r="I32" i="10" s="1"/>
  <c r="I33" i="10" s="1"/>
  <c r="I34" i="10" s="1"/>
  <c r="I35" i="10" s="1"/>
  <c r="I36" i="10" s="1"/>
  <c r="I37" i="10" s="1"/>
  <c r="I38" i="10" s="1"/>
  <c r="I39" i="10" s="1"/>
  <c r="I40" i="10" s="1"/>
  <c r="I41" i="10" s="1"/>
  <c r="I42" i="10" s="1"/>
  <c r="I43" i="10" s="1"/>
  <c r="I44" i="10" s="1"/>
  <c r="I45" i="10" s="1"/>
  <c r="I46" i="10" s="1"/>
  <c r="I47" i="10" s="1"/>
  <c r="I48" i="10" s="1"/>
  <c r="I49" i="10" s="1"/>
  <c r="I50" i="10" s="1"/>
  <c r="I51" i="10" s="1"/>
  <c r="I52" i="10" s="1"/>
  <c r="I53" i="10" s="1"/>
  <c r="I54" i="10" s="1"/>
  <c r="I55" i="10" s="1"/>
  <c r="I56" i="10" s="1"/>
  <c r="I57" i="10" s="1"/>
  <c r="I58" i="10" s="1"/>
  <c r="I59" i="10" s="1"/>
  <c r="I60" i="10" s="1"/>
  <c r="I61" i="10" s="1"/>
  <c r="D14" i="10"/>
  <c r="F13" i="10"/>
  <c r="D21" i="1"/>
  <c r="A18" i="1"/>
  <c r="G16" i="10" l="1"/>
  <c r="M15" i="10"/>
  <c r="J16" i="10"/>
  <c r="H29" i="10"/>
  <c r="H27" i="10"/>
  <c r="K13" i="10"/>
  <c r="K14" i="10" s="1"/>
  <c r="K15" i="10" s="1"/>
  <c r="H17" i="10"/>
  <c r="D15" i="10"/>
  <c r="F14" i="10"/>
  <c r="H22" i="3"/>
  <c r="D22" i="3"/>
  <c r="D21" i="3"/>
  <c r="L16" i="10" l="1"/>
  <c r="M16" i="10" s="1"/>
  <c r="G17" i="10"/>
  <c r="J17" i="10" s="1"/>
  <c r="H32" i="10"/>
  <c r="H30" i="10"/>
  <c r="H20" i="10"/>
  <c r="H18" i="10"/>
  <c r="K16" i="10"/>
  <c r="K17" i="10" s="1"/>
  <c r="D16" i="10"/>
  <c r="F15" i="10"/>
  <c r="H23" i="4"/>
  <c r="H22" i="4"/>
  <c r="G18" i="10" l="1"/>
  <c r="L17" i="10"/>
  <c r="M17" i="10" s="1"/>
  <c r="J18" i="10"/>
  <c r="H23" i="10"/>
  <c r="H21" i="10"/>
  <c r="H35" i="10"/>
  <c r="H36" i="10" s="1"/>
  <c r="H33" i="10"/>
  <c r="K18" i="10"/>
  <c r="K19" i="10" s="1"/>
  <c r="K20" i="10" s="1"/>
  <c r="D17" i="10"/>
  <c r="F16" i="10"/>
  <c r="F36" i="1"/>
  <c r="G19" i="10" l="1"/>
  <c r="L18" i="10"/>
  <c r="M18" i="10" s="1"/>
  <c r="J19" i="10"/>
  <c r="H38" i="10"/>
  <c r="H24" i="10"/>
  <c r="E29" i="1" s="1"/>
  <c r="K21" i="10"/>
  <c r="K22" i="10" s="1"/>
  <c r="D18" i="10"/>
  <c r="F17" i="10"/>
  <c r="H39" i="10" l="1"/>
  <c r="H40" i="10" s="1"/>
  <c r="H41" i="10" s="1"/>
  <c r="H42" i="10" s="1"/>
  <c r="H43" i="10" s="1"/>
  <c r="H44" i="10" s="1"/>
  <c r="H45" i="10" s="1"/>
  <c r="H46" i="10" s="1"/>
  <c r="H47" i="10" s="1"/>
  <c r="H48" i="10" s="1"/>
  <c r="H49" i="10" s="1"/>
  <c r="H50" i="10" s="1"/>
  <c r="H51" i="10" s="1"/>
  <c r="H52" i="10" s="1"/>
  <c r="H53" i="10" s="1"/>
  <c r="H54" i="10" s="1"/>
  <c r="H55" i="10" s="1"/>
  <c r="H56" i="10" s="1"/>
  <c r="H57" i="10" s="1"/>
  <c r="H58" i="10" s="1"/>
  <c r="H59" i="10" s="1"/>
  <c r="H60" i="10" s="1"/>
  <c r="H61" i="10"/>
  <c r="H62" i="10" s="1"/>
  <c r="G20" i="10"/>
  <c r="L19" i="10"/>
  <c r="M19" i="10" s="1"/>
  <c r="J20" i="10"/>
  <c r="K23" i="10"/>
  <c r="K24" i="10" s="1"/>
  <c r="K25" i="10" s="1"/>
  <c r="K26" i="10" s="1"/>
  <c r="K27" i="10" s="1"/>
  <c r="K28" i="10" s="1"/>
  <c r="K29" i="10" s="1"/>
  <c r="K30" i="10" s="1"/>
  <c r="K31" i="10" s="1"/>
  <c r="K32" i="10" s="1"/>
  <c r="K33" i="10" s="1"/>
  <c r="K34" i="10" s="1"/>
  <c r="K35" i="10" s="1"/>
  <c r="K36" i="10" s="1"/>
  <c r="K37" i="10" s="1"/>
  <c r="K38" i="10" s="1"/>
  <c r="K39" i="10" s="1"/>
  <c r="K40" i="10" s="1"/>
  <c r="K41" i="10" s="1"/>
  <c r="K42" i="10" s="1"/>
  <c r="K43" i="10" s="1"/>
  <c r="K44" i="10" s="1"/>
  <c r="K45" i="10" s="1"/>
  <c r="K46" i="10" s="1"/>
  <c r="K47" i="10" s="1"/>
  <c r="K48" i="10" s="1"/>
  <c r="K49" i="10" s="1"/>
  <c r="K50" i="10" s="1"/>
  <c r="K51" i="10" s="1"/>
  <c r="K52" i="10" s="1"/>
  <c r="K53" i="10" s="1"/>
  <c r="K54" i="10" s="1"/>
  <c r="K55" i="10" s="1"/>
  <c r="K56" i="10" s="1"/>
  <c r="K57" i="10" s="1"/>
  <c r="K58" i="10" s="1"/>
  <c r="K59" i="10" s="1"/>
  <c r="K60" i="10" s="1"/>
  <c r="K61" i="10" s="1"/>
  <c r="D19" i="10"/>
  <c r="F18" i="10"/>
  <c r="G21" i="10" l="1"/>
  <c r="L20" i="10"/>
  <c r="M20" i="10" s="1"/>
  <c r="J21" i="10"/>
  <c r="E20" i="1"/>
  <c r="D20" i="10"/>
  <c r="F19" i="10"/>
  <c r="A19" i="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G22" i="10" l="1"/>
  <c r="L21" i="10"/>
  <c r="M21" i="10" s="1"/>
  <c r="J22" i="10"/>
  <c r="D21" i="10"/>
  <c r="F20" i="10"/>
  <c r="C21" i="3"/>
  <c r="C20" i="3" s="1"/>
  <c r="B21" i="3"/>
  <c r="K32" i="2"/>
  <c r="G23" i="10" l="1"/>
  <c r="L22" i="10"/>
  <c r="M22" i="10" s="1"/>
  <c r="J23" i="10"/>
  <c r="D22" i="10"/>
  <c r="F21" i="10"/>
  <c r="B20" i="3"/>
  <c r="K21" i="4"/>
  <c r="C21" i="4"/>
  <c r="F35" i="1"/>
  <c r="D38" i="1"/>
  <c r="D30" i="1"/>
  <c r="L23" i="10" l="1"/>
  <c r="M23" i="10" s="1"/>
  <c r="G24" i="10"/>
  <c r="J24" i="10" s="1"/>
  <c r="D23" i="10"/>
  <c r="F22" i="10"/>
  <c r="L21" i="4"/>
  <c r="D6" i="4"/>
  <c r="I21" i="4"/>
  <c r="D19" i="2"/>
  <c r="D10" i="3" s="1"/>
  <c r="D20" i="2"/>
  <c r="J6" i="2"/>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B6" i="4"/>
  <c r="B22" i="3"/>
  <c r="C22" i="3" s="1"/>
  <c r="C23" i="3" s="1"/>
  <c r="C24" i="3" s="1"/>
  <c r="C25" i="3" s="1"/>
  <c r="C26" i="3" s="1"/>
  <c r="C27" i="3" s="1"/>
  <c r="X7" i="4"/>
  <c r="X6" i="4"/>
  <c r="X5" i="4"/>
  <c r="B31" i="5"/>
  <c r="B30" i="5"/>
  <c r="B29" i="5"/>
  <c r="C28" i="5"/>
  <c r="H16" i="5" s="1"/>
  <c r="B28" i="5"/>
  <c r="B27" i="5"/>
  <c r="B26" i="5"/>
  <c r="B25" i="5"/>
  <c r="B24" i="5"/>
  <c r="B23" i="5"/>
  <c r="B22" i="5"/>
  <c r="B21" i="5"/>
  <c r="B20" i="5"/>
  <c r="B19" i="5"/>
  <c r="B18" i="5"/>
  <c r="B17" i="5"/>
  <c r="B16" i="5"/>
  <c r="B15" i="5"/>
  <c r="B14" i="5"/>
  <c r="U14" i="4"/>
  <c r="B13" i="4"/>
  <c r="D13" i="4" s="1"/>
  <c r="F13" i="4" s="1"/>
  <c r="H13" i="4" s="1"/>
  <c r="J13" i="4" s="1"/>
  <c r="D10" i="4"/>
  <c r="F10" i="4" s="1"/>
  <c r="H10" i="4" s="1"/>
  <c r="J10" i="4" s="1"/>
  <c r="L10" i="4" s="1"/>
  <c r="N10" i="4" s="1"/>
  <c r="O10" i="4" s="1"/>
  <c r="O6" i="4"/>
  <c r="F34" i="1"/>
  <c r="F33" i="1"/>
  <c r="D41" i="1" l="1"/>
  <c r="L24" i="10"/>
  <c r="M24" i="10" s="1"/>
  <c r="G25" i="10"/>
  <c r="J25" i="10"/>
  <c r="B23" i="3"/>
  <c r="B24" i="3" s="1"/>
  <c r="B25" i="3" s="1"/>
  <c r="B26" i="3" s="1"/>
  <c r="B27" i="3" s="1"/>
  <c r="B28" i="3" s="1"/>
  <c r="B29" i="3" s="1"/>
  <c r="B30" i="3" s="1"/>
  <c r="D24" i="10"/>
  <c r="F23" i="10"/>
  <c r="G21" i="3"/>
  <c r="G10" i="3"/>
  <c r="D33" i="2"/>
  <c r="B31" i="3"/>
  <c r="B32" i="3" s="1"/>
  <c r="L6" i="4"/>
  <c r="F6" i="4"/>
  <c r="J6" i="4" s="1"/>
  <c r="D23" i="4" s="1"/>
  <c r="D24" i="4" s="1"/>
  <c r="H17" i="5"/>
  <c r="G16" i="5"/>
  <c r="I16" i="5" s="1"/>
  <c r="G20" i="3"/>
  <c r="D25" i="3"/>
  <c r="Q10" i="4"/>
  <c r="F37" i="1"/>
  <c r="E38" i="1"/>
  <c r="F38" i="1"/>
  <c r="X8" i="4"/>
  <c r="G20" i="2"/>
  <c r="G22" i="2" s="1"/>
  <c r="C28" i="3"/>
  <c r="C29" i="3" s="1"/>
  <c r="C30" i="3" s="1"/>
  <c r="L25" i="10" l="1"/>
  <c r="M25" i="10" s="1"/>
  <c r="G26" i="10"/>
  <c r="B33" i="3"/>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D25" i="10"/>
  <c r="F24" i="10"/>
  <c r="H26" i="4"/>
  <c r="H27" i="4" s="1"/>
  <c r="H28" i="4" s="1"/>
  <c r="H29" i="4" s="1"/>
  <c r="H30" i="4" s="1"/>
  <c r="H31" i="4" s="1"/>
  <c r="H32" i="4" s="1"/>
  <c r="H25" i="3"/>
  <c r="G22" i="3"/>
  <c r="G23" i="3" s="1"/>
  <c r="D21" i="4"/>
  <c r="O21" i="4" s="1"/>
  <c r="H18" i="5"/>
  <c r="G17" i="5"/>
  <c r="C31" i="3"/>
  <c r="C32" i="3" s="1"/>
  <c r="D24" i="2"/>
  <c r="G24" i="2"/>
  <c r="D25" i="4"/>
  <c r="J26" i="10" l="1"/>
  <c r="L26" i="10"/>
  <c r="M26" i="10" s="1"/>
  <c r="G27" i="10"/>
  <c r="C33" i="3"/>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E14" i="1"/>
  <c r="D26" i="10"/>
  <c r="F25" i="10"/>
  <c r="D28" i="2"/>
  <c r="D22" i="4"/>
  <c r="G28" i="2"/>
  <c r="G24" i="3"/>
  <c r="G18" i="5"/>
  <c r="H19" i="5"/>
  <c r="H33" i="4"/>
  <c r="H34" i="4" s="1"/>
  <c r="D26" i="4"/>
  <c r="H35" i="4" l="1"/>
  <c r="H36" i="4" s="1"/>
  <c r="H37" i="4" s="1"/>
  <c r="H38" i="4" s="1"/>
  <c r="H39" i="4" s="1"/>
  <c r="H40" i="4" s="1"/>
  <c r="H41" i="4" s="1"/>
  <c r="H42" i="4" s="1"/>
  <c r="H43" i="4" s="1"/>
  <c r="H44" i="4" s="1"/>
  <c r="H45" i="4" s="1"/>
  <c r="H46" i="4" s="1"/>
  <c r="H47" i="4" s="1"/>
  <c r="H48" i="4" s="1"/>
  <c r="H49" i="4" s="1"/>
  <c r="H50" i="4" s="1"/>
  <c r="H51" i="4" s="1"/>
  <c r="H52" i="4" s="1"/>
  <c r="H53" i="4" s="1"/>
  <c r="H54" i="4" s="1"/>
  <c r="H55" i="4" s="1"/>
  <c r="H56" i="4" s="1"/>
  <c r="H57" i="4" s="1"/>
  <c r="H58" i="4" s="1"/>
  <c r="H59" i="4" s="1"/>
  <c r="H60" i="4" s="1"/>
  <c r="H61" i="4" s="1"/>
  <c r="H62" i="4" s="1"/>
  <c r="H63" i="4" s="1"/>
  <c r="H64" i="4" s="1"/>
  <c r="H65" i="4" s="1"/>
  <c r="H66" i="4" s="1"/>
  <c r="H67" i="4" s="1"/>
  <c r="H68" i="4" s="1"/>
  <c r="H69" i="4" s="1"/>
  <c r="H70" i="4" s="1"/>
  <c r="H71" i="4" s="1"/>
  <c r="J27" i="10"/>
  <c r="L27" i="10"/>
  <c r="M27" i="10" s="1"/>
  <c r="G28" i="10"/>
  <c r="D27" i="10"/>
  <c r="F26" i="10"/>
  <c r="D47" i="3"/>
  <c r="D48" i="3" s="1"/>
  <c r="H20" i="5"/>
  <c r="G19" i="5"/>
  <c r="H47" i="3"/>
  <c r="I21" i="3"/>
  <c r="I20" i="3" s="1"/>
  <c r="K22" i="3"/>
  <c r="G25" i="3"/>
  <c r="E21" i="3"/>
  <c r="E20" i="3" s="1"/>
  <c r="F14" i="1"/>
  <c r="D27" i="4"/>
  <c r="H75" i="4" l="1"/>
  <c r="L28" i="10"/>
  <c r="M28" i="10" s="1"/>
  <c r="G29" i="10"/>
  <c r="J28" i="10"/>
  <c r="D28" i="10"/>
  <c r="F27" i="10"/>
  <c r="K47" i="3"/>
  <c r="D49" i="3"/>
  <c r="K21" i="3"/>
  <c r="G26" i="3"/>
  <c r="H48" i="3"/>
  <c r="G20" i="5"/>
  <c r="H21" i="5"/>
  <c r="F21" i="3"/>
  <c r="F20" i="3" s="1"/>
  <c r="E22" i="3"/>
  <c r="I22" i="3"/>
  <c r="J22" i="3" s="1"/>
  <c r="J21" i="3"/>
  <c r="J20" i="3" s="1"/>
  <c r="D28" i="4"/>
  <c r="J29" i="10" l="1"/>
  <c r="L29" i="10"/>
  <c r="M29" i="10" s="1"/>
  <c r="G30" i="10"/>
  <c r="D29" i="10"/>
  <c r="F28" i="10"/>
  <c r="D50" i="3"/>
  <c r="L20" i="3"/>
  <c r="I23" i="3"/>
  <c r="J23" i="3" s="1"/>
  <c r="L21" i="3"/>
  <c r="D26" i="3"/>
  <c r="H49" i="3"/>
  <c r="K48" i="3"/>
  <c r="K23" i="3"/>
  <c r="E23" i="3"/>
  <c r="F22" i="3"/>
  <c r="L22" i="3" s="1"/>
  <c r="G21" i="5"/>
  <c r="H22" i="5"/>
  <c r="G27" i="3"/>
  <c r="D29" i="4"/>
  <c r="L30" i="10" l="1"/>
  <c r="M30" i="10" s="1"/>
  <c r="G31" i="10"/>
  <c r="J30" i="10"/>
  <c r="D30" i="10"/>
  <c r="F29" i="10"/>
  <c r="D51" i="3"/>
  <c r="I24" i="3"/>
  <c r="J24" i="3" s="1"/>
  <c r="G28" i="3"/>
  <c r="E24" i="3"/>
  <c r="F23" i="3"/>
  <c r="L23" i="3" s="1"/>
  <c r="I25" i="3"/>
  <c r="K24" i="3"/>
  <c r="H50" i="3"/>
  <c r="K49" i="3"/>
  <c r="D27" i="3"/>
  <c r="H23" i="5"/>
  <c r="G22" i="5"/>
  <c r="D30" i="4"/>
  <c r="J31" i="10" l="1"/>
  <c r="L31" i="10"/>
  <c r="M31" i="10" s="1"/>
  <c r="G32" i="10"/>
  <c r="D31" i="10"/>
  <c r="F30" i="10"/>
  <c r="D52" i="3"/>
  <c r="G23" i="5"/>
  <c r="H24" i="5"/>
  <c r="H26" i="3"/>
  <c r="K25" i="3"/>
  <c r="F24" i="3"/>
  <c r="L24" i="3" s="1"/>
  <c r="E25" i="3"/>
  <c r="D28" i="3"/>
  <c r="H51" i="3"/>
  <c r="K50" i="3"/>
  <c r="G29" i="3"/>
  <c r="I26" i="3"/>
  <c r="J25" i="3"/>
  <c r="D31" i="4"/>
  <c r="G33" i="10" l="1"/>
  <c r="L32" i="10"/>
  <c r="M32" i="10" s="1"/>
  <c r="J32" i="10"/>
  <c r="J33" i="10" s="1"/>
  <c r="D32" i="10"/>
  <c r="F31" i="10"/>
  <c r="D53" i="3"/>
  <c r="E26" i="3"/>
  <c r="F25" i="3"/>
  <c r="L25" i="3" s="1"/>
  <c r="H27" i="3"/>
  <c r="K26" i="3"/>
  <c r="G30" i="3"/>
  <c r="H52" i="3"/>
  <c r="K51" i="3"/>
  <c r="D29" i="3"/>
  <c r="H25" i="5"/>
  <c r="G24" i="5"/>
  <c r="I27" i="3"/>
  <c r="J26" i="3"/>
  <c r="D32" i="4"/>
  <c r="G34" i="10" l="1"/>
  <c r="L33" i="10"/>
  <c r="M33" i="10" s="1"/>
  <c r="J34" i="10"/>
  <c r="D33" i="10"/>
  <c r="F32" i="10"/>
  <c r="D54" i="3"/>
  <c r="G25" i="5"/>
  <c r="H26" i="5"/>
  <c r="D30" i="3"/>
  <c r="H53" i="3"/>
  <c r="K52" i="3"/>
  <c r="G31" i="3"/>
  <c r="H28" i="3"/>
  <c r="K27" i="3"/>
  <c r="E27" i="3"/>
  <c r="F26" i="3"/>
  <c r="L26" i="3" s="1"/>
  <c r="I28" i="3"/>
  <c r="J27" i="3"/>
  <c r="D33" i="4"/>
  <c r="E15" i="1" l="1"/>
  <c r="G35" i="10"/>
  <c r="L34" i="10"/>
  <c r="M34" i="10" s="1"/>
  <c r="E28" i="1"/>
  <c r="D34" i="10"/>
  <c r="F33" i="10"/>
  <c r="D55" i="3"/>
  <c r="D31" i="3"/>
  <c r="H29" i="3"/>
  <c r="K28" i="3"/>
  <c r="G32" i="3"/>
  <c r="H54" i="3"/>
  <c r="K53" i="3"/>
  <c r="E28" i="3"/>
  <c r="F27" i="3"/>
  <c r="L27" i="3" s="1"/>
  <c r="H27" i="5"/>
  <c r="G27" i="5" s="1"/>
  <c r="G26" i="5"/>
  <c r="J28" i="3"/>
  <c r="I29" i="3"/>
  <c r="D34" i="4"/>
  <c r="G36" i="10" l="1"/>
  <c r="L35" i="10"/>
  <c r="M35" i="10" s="1"/>
  <c r="J35" i="10"/>
  <c r="J36" i="10" s="1"/>
  <c r="D35" i="10"/>
  <c r="F34" i="10"/>
  <c r="D56" i="3"/>
  <c r="H55" i="3"/>
  <c r="K54" i="3"/>
  <c r="E29" i="3"/>
  <c r="F28" i="3"/>
  <c r="L28" i="3" s="1"/>
  <c r="G33" i="3"/>
  <c r="H30" i="3"/>
  <c r="I30" i="3" s="1"/>
  <c r="K29" i="3"/>
  <c r="D32" i="3"/>
  <c r="J29" i="3"/>
  <c r="D57" i="3"/>
  <c r="D35" i="4"/>
  <c r="L36" i="10" l="1"/>
  <c r="M36" i="10" s="1"/>
  <c r="D36" i="10"/>
  <c r="F35" i="10"/>
  <c r="H31" i="3"/>
  <c r="I31" i="3" s="1"/>
  <c r="K30" i="3"/>
  <c r="G34" i="3"/>
  <c r="E30" i="3"/>
  <c r="F29" i="3"/>
  <c r="L29" i="3" s="1"/>
  <c r="H56" i="3"/>
  <c r="K55" i="3"/>
  <c r="D33" i="3"/>
  <c r="J30" i="3"/>
  <c r="D58" i="3"/>
  <c r="D36" i="4"/>
  <c r="G38" i="10" l="1"/>
  <c r="L37" i="10"/>
  <c r="M37" i="10" s="1"/>
  <c r="J37" i="10"/>
  <c r="J38" i="10" s="1"/>
  <c r="D37" i="10"/>
  <c r="F36" i="10"/>
  <c r="D34" i="3"/>
  <c r="H57" i="3"/>
  <c r="K56" i="3"/>
  <c r="E31" i="3"/>
  <c r="F30" i="3"/>
  <c r="L30" i="3" s="1"/>
  <c r="G35" i="3"/>
  <c r="H32" i="3"/>
  <c r="I32" i="3" s="1"/>
  <c r="K31" i="3"/>
  <c r="J31" i="3"/>
  <c r="D59" i="3"/>
  <c r="D37" i="4"/>
  <c r="G39" i="10" l="1"/>
  <c r="L38" i="10"/>
  <c r="M38" i="10" s="1"/>
  <c r="J39" i="10"/>
  <c r="F37" i="10"/>
  <c r="D38" i="10"/>
  <c r="H33" i="3"/>
  <c r="I33" i="3" s="1"/>
  <c r="K32" i="3"/>
  <c r="G36" i="3"/>
  <c r="F31" i="3"/>
  <c r="L31" i="3" s="1"/>
  <c r="E32" i="3"/>
  <c r="K57" i="3"/>
  <c r="H58" i="3"/>
  <c r="D35" i="3"/>
  <c r="J32" i="3"/>
  <c r="D60" i="3"/>
  <c r="D38" i="4"/>
  <c r="G40" i="10" l="1"/>
  <c r="L39" i="10"/>
  <c r="M39" i="10" s="1"/>
  <c r="J40" i="10"/>
  <c r="D39" i="10"/>
  <c r="F38" i="10"/>
  <c r="D36" i="3"/>
  <c r="K58" i="3"/>
  <c r="H59" i="3"/>
  <c r="G37" i="3"/>
  <c r="H34" i="3"/>
  <c r="K33" i="3"/>
  <c r="D61" i="3"/>
  <c r="E33" i="3"/>
  <c r="F32" i="3"/>
  <c r="L32" i="3" s="1"/>
  <c r="J33" i="3"/>
  <c r="D39" i="4"/>
  <c r="G41" i="10" l="1"/>
  <c r="L40" i="10"/>
  <c r="M40" i="10" s="1"/>
  <c r="J41" i="10"/>
  <c r="F39" i="10"/>
  <c r="D40" i="10"/>
  <c r="I34" i="3"/>
  <c r="E34" i="3"/>
  <c r="F33" i="3"/>
  <c r="L33" i="3" s="1"/>
  <c r="D62" i="3"/>
  <c r="K59" i="3"/>
  <c r="H60" i="3"/>
  <c r="H35" i="3"/>
  <c r="K34" i="3"/>
  <c r="G38" i="3"/>
  <c r="D37" i="3"/>
  <c r="J34" i="3"/>
  <c r="D40" i="4"/>
  <c r="G42" i="10" l="1"/>
  <c r="L41" i="10"/>
  <c r="M41" i="10" s="1"/>
  <c r="J42" i="10"/>
  <c r="D41" i="10"/>
  <c r="F40" i="10"/>
  <c r="I35" i="3"/>
  <c r="H36" i="3"/>
  <c r="K35" i="3"/>
  <c r="D38" i="3"/>
  <c r="G39" i="3"/>
  <c r="H61" i="3"/>
  <c r="K60" i="3"/>
  <c r="D63" i="3"/>
  <c r="E35" i="3"/>
  <c r="F34" i="3"/>
  <c r="L34" i="3" s="1"/>
  <c r="J35" i="3"/>
  <c r="D41" i="4"/>
  <c r="G43" i="10" l="1"/>
  <c r="L42" i="10"/>
  <c r="M42" i="10" s="1"/>
  <c r="J43" i="10"/>
  <c r="I36" i="3"/>
  <c r="F41" i="10"/>
  <c r="D42" i="10"/>
  <c r="G40" i="3"/>
  <c r="H37" i="3"/>
  <c r="K36" i="3"/>
  <c r="E36" i="3"/>
  <c r="F35" i="3"/>
  <c r="L35" i="3" s="1"/>
  <c r="D64" i="3"/>
  <c r="H62" i="3"/>
  <c r="D39" i="3"/>
  <c r="J36" i="3"/>
  <c r="D42" i="4"/>
  <c r="I37" i="3" l="1"/>
  <c r="J37" i="3" s="1"/>
  <c r="G44" i="10"/>
  <c r="L43" i="10"/>
  <c r="M43" i="10" s="1"/>
  <c r="J44" i="10"/>
  <c r="D43" i="10"/>
  <c r="F42" i="10"/>
  <c r="H63" i="3"/>
  <c r="K62" i="3"/>
  <c r="D40" i="3"/>
  <c r="D65" i="3"/>
  <c r="F36" i="3"/>
  <c r="L36" i="3" s="1"/>
  <c r="E37" i="3"/>
  <c r="H38" i="3"/>
  <c r="I38" i="3" s="1"/>
  <c r="K37" i="3"/>
  <c r="G41" i="3"/>
  <c r="D43" i="4"/>
  <c r="G45" i="10" l="1"/>
  <c r="L44" i="10"/>
  <c r="M44" i="10" s="1"/>
  <c r="J45" i="10"/>
  <c r="F43" i="10"/>
  <c r="D44" i="10"/>
  <c r="E38" i="3"/>
  <c r="F37" i="3"/>
  <c r="L37" i="3" s="1"/>
  <c r="D41" i="3"/>
  <c r="H64" i="3"/>
  <c r="K63" i="3"/>
  <c r="G42" i="3"/>
  <c r="H39" i="3"/>
  <c r="I39" i="3" s="1"/>
  <c r="K38" i="3"/>
  <c r="D66" i="3"/>
  <c r="J38" i="3"/>
  <c r="D44" i="4"/>
  <c r="G46" i="10" l="1"/>
  <c r="L45" i="10"/>
  <c r="M45" i="10" s="1"/>
  <c r="J46" i="10"/>
  <c r="D45" i="10"/>
  <c r="F44" i="10"/>
  <c r="H40" i="3"/>
  <c r="I40" i="3" s="1"/>
  <c r="K39" i="3"/>
  <c r="G43" i="3"/>
  <c r="H65" i="3"/>
  <c r="K64" i="3"/>
  <c r="D67" i="3"/>
  <c r="D42" i="3"/>
  <c r="E39" i="3"/>
  <c r="F38" i="3"/>
  <c r="L38" i="3" s="1"/>
  <c r="J39" i="3"/>
  <c r="D45" i="4"/>
  <c r="D76" i="4" s="1"/>
  <c r="G47" i="10" l="1"/>
  <c r="L46" i="10"/>
  <c r="M46" i="10" s="1"/>
  <c r="J47" i="10"/>
  <c r="F45" i="10"/>
  <c r="D46" i="10"/>
  <c r="F28" i="1"/>
  <c r="D43" i="3"/>
  <c r="H66" i="3"/>
  <c r="K65" i="3"/>
  <c r="G44" i="3"/>
  <c r="E17" i="1" s="1"/>
  <c r="F39" i="3"/>
  <c r="L39" i="3" s="1"/>
  <c r="E40" i="3"/>
  <c r="D68" i="3"/>
  <c r="H41" i="3"/>
  <c r="I41" i="3" s="1"/>
  <c r="K40" i="3"/>
  <c r="J40" i="3"/>
  <c r="D46" i="4"/>
  <c r="F17" i="1" l="1"/>
  <c r="G48" i="10"/>
  <c r="L47" i="10"/>
  <c r="M47" i="10" s="1"/>
  <c r="J48" i="10"/>
  <c r="D47" i="10"/>
  <c r="F46" i="10"/>
  <c r="F29" i="1"/>
  <c r="H42" i="3"/>
  <c r="I42" i="3" s="1"/>
  <c r="K41" i="3"/>
  <c r="D69" i="3"/>
  <c r="G45" i="3"/>
  <c r="H67" i="3"/>
  <c r="K66" i="3"/>
  <c r="D44" i="3"/>
  <c r="E26" i="1" s="1"/>
  <c r="F40" i="3"/>
  <c r="L40" i="3" s="1"/>
  <c r="E41" i="3"/>
  <c r="J41" i="3"/>
  <c r="D47" i="4"/>
  <c r="D48" i="4" s="1"/>
  <c r="F26" i="1" l="1"/>
  <c r="G49" i="10"/>
  <c r="L48" i="10"/>
  <c r="M48" i="10" s="1"/>
  <c r="J49" i="10"/>
  <c r="F47" i="10"/>
  <c r="D48" i="10"/>
  <c r="F15" i="1"/>
  <c r="E42" i="3"/>
  <c r="F41" i="3"/>
  <c r="L41" i="3" s="1"/>
  <c r="D45" i="3"/>
  <c r="H68" i="3"/>
  <c r="K67" i="3"/>
  <c r="D70" i="3"/>
  <c r="H43" i="3"/>
  <c r="I43" i="3" s="1"/>
  <c r="K42" i="3"/>
  <c r="G46" i="3"/>
  <c r="J42" i="3"/>
  <c r="D49" i="4"/>
  <c r="G50" i="10" l="1"/>
  <c r="L49" i="10"/>
  <c r="M49" i="10" s="1"/>
  <c r="J50" i="10"/>
  <c r="D49" i="10"/>
  <c r="F48" i="10"/>
  <c r="H69" i="3"/>
  <c r="K68" i="3"/>
  <c r="E43" i="3"/>
  <c r="F42" i="3"/>
  <c r="L42" i="3" s="1"/>
  <c r="G47" i="3"/>
  <c r="H44" i="3"/>
  <c r="K43" i="3"/>
  <c r="D46" i="3"/>
  <c r="J43" i="3"/>
  <c r="D50" i="4"/>
  <c r="G51" i="10" l="1"/>
  <c r="L50" i="10"/>
  <c r="M50" i="10" s="1"/>
  <c r="J51" i="10"/>
  <c r="F49" i="10"/>
  <c r="D50" i="10"/>
  <c r="I44" i="3"/>
  <c r="E18" i="1" s="1"/>
  <c r="E27" i="1"/>
  <c r="H45" i="3"/>
  <c r="K44" i="3"/>
  <c r="E44" i="3"/>
  <c r="E16" i="1" s="1"/>
  <c r="F43" i="3"/>
  <c r="L43" i="3" s="1"/>
  <c r="G48" i="3"/>
  <c r="K69" i="3"/>
  <c r="H70" i="3"/>
  <c r="J44" i="3"/>
  <c r="D51" i="4"/>
  <c r="F18" i="1" l="1"/>
  <c r="F16" i="1"/>
  <c r="G52" i="10"/>
  <c r="L51" i="10"/>
  <c r="M51" i="10" s="1"/>
  <c r="J52" i="10"/>
  <c r="D51" i="10"/>
  <c r="F50" i="10"/>
  <c r="E30" i="1"/>
  <c r="F27" i="1"/>
  <c r="F30" i="1" s="1"/>
  <c r="H46" i="3"/>
  <c r="K45" i="3"/>
  <c r="G49" i="3"/>
  <c r="I45" i="3"/>
  <c r="J45" i="3" s="1"/>
  <c r="K70" i="3"/>
  <c r="F44" i="3"/>
  <c r="L44" i="3" s="1"/>
  <c r="E45" i="3"/>
  <c r="D52" i="4"/>
  <c r="G53" i="10" l="1"/>
  <c r="L52" i="10"/>
  <c r="M52" i="10" s="1"/>
  <c r="J53" i="10"/>
  <c r="F51" i="10"/>
  <c r="D52" i="10"/>
  <c r="I46" i="3"/>
  <c r="J46" i="3" s="1"/>
  <c r="F45" i="3"/>
  <c r="L45" i="3" s="1"/>
  <c r="E46" i="3"/>
  <c r="K46" i="3"/>
  <c r="G50" i="3"/>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D53" i="4"/>
  <c r="I47" i="3" l="1"/>
  <c r="I48" i="3" s="1"/>
  <c r="G54" i="10"/>
  <c r="L53" i="10"/>
  <c r="M53" i="10" s="1"/>
  <c r="D53" i="10"/>
  <c r="F52" i="10"/>
  <c r="E47" i="3"/>
  <c r="F46" i="3"/>
  <c r="L46" i="3" s="1"/>
  <c r="D54" i="4"/>
  <c r="J47" i="3" l="1"/>
  <c r="G55" i="10"/>
  <c r="L54" i="10"/>
  <c r="M54" i="10" s="1"/>
  <c r="J54" i="10"/>
  <c r="J55" i="10" s="1"/>
  <c r="F53" i="10"/>
  <c r="D54" i="10"/>
  <c r="F47" i="3"/>
  <c r="L47" i="3" s="1"/>
  <c r="E48" i="3"/>
  <c r="J48" i="3"/>
  <c r="I49" i="3"/>
  <c r="D55" i="4"/>
  <c r="G56" i="10" l="1"/>
  <c r="L55" i="10"/>
  <c r="M55" i="10" s="1"/>
  <c r="J56" i="10"/>
  <c r="D55" i="10"/>
  <c r="F54" i="10"/>
  <c r="F48" i="3"/>
  <c r="L48" i="3" s="1"/>
  <c r="E49" i="3"/>
  <c r="I50" i="3"/>
  <c r="J49" i="3"/>
  <c r="D56" i="4"/>
  <c r="G57" i="10" l="1"/>
  <c r="L56" i="10"/>
  <c r="M56" i="10" s="1"/>
  <c r="J57" i="10"/>
  <c r="F55" i="10"/>
  <c r="D56" i="10"/>
  <c r="E50" i="3"/>
  <c r="F49" i="3"/>
  <c r="L49" i="3" s="1"/>
  <c r="J50" i="3"/>
  <c r="I51" i="3"/>
  <c r="D57" i="4"/>
  <c r="G58" i="10" l="1"/>
  <c r="L57" i="10"/>
  <c r="M57" i="10" s="1"/>
  <c r="J58" i="10"/>
  <c r="D57" i="10"/>
  <c r="F56" i="10"/>
  <c r="F50" i="3"/>
  <c r="L50" i="3" s="1"/>
  <c r="E51" i="3"/>
  <c r="I52" i="3"/>
  <c r="J51" i="3"/>
  <c r="D58" i="4"/>
  <c r="G59" i="10" l="1"/>
  <c r="L58" i="10"/>
  <c r="M58" i="10" s="1"/>
  <c r="J59" i="10"/>
  <c r="F57" i="10"/>
  <c r="D58" i="10"/>
  <c r="E52" i="3"/>
  <c r="F51" i="3"/>
  <c r="L51" i="3" s="1"/>
  <c r="J52" i="3"/>
  <c r="I53" i="3"/>
  <c r="D59" i="4"/>
  <c r="G60" i="10" l="1"/>
  <c r="L59" i="10"/>
  <c r="M59" i="10" s="1"/>
  <c r="J60" i="10"/>
  <c r="D59" i="10"/>
  <c r="F58" i="10"/>
  <c r="E53" i="3"/>
  <c r="F52" i="3"/>
  <c r="L52" i="3" s="1"/>
  <c r="I54" i="3"/>
  <c r="J53" i="3"/>
  <c r="D60" i="4"/>
  <c r="J61" i="10" l="1"/>
  <c r="L60" i="10"/>
  <c r="M60" i="10" s="1"/>
  <c r="F59" i="10"/>
  <c r="D60" i="10"/>
  <c r="E54" i="3"/>
  <c r="F53" i="3"/>
  <c r="L53" i="3" s="1"/>
  <c r="I55" i="3"/>
  <c r="J54" i="3"/>
  <c r="D61" i="4"/>
  <c r="L61" i="10" l="1"/>
  <c r="M61" i="10" s="1"/>
  <c r="G62" i="10"/>
  <c r="D61" i="10"/>
  <c r="F61" i="10" s="1"/>
  <c r="F60" i="10"/>
  <c r="E55" i="3"/>
  <c r="F54" i="3"/>
  <c r="L54" i="3" s="1"/>
  <c r="I56" i="3"/>
  <c r="J55" i="3"/>
  <c r="D62" i="4"/>
  <c r="E56" i="3" l="1"/>
  <c r="F55" i="3"/>
  <c r="L55" i="3" s="1"/>
  <c r="I57" i="3"/>
  <c r="J56" i="3"/>
  <c r="D63" i="4"/>
  <c r="E57" i="3" l="1"/>
  <c r="F56" i="3"/>
  <c r="L56" i="3" s="1"/>
  <c r="J57" i="3"/>
  <c r="I58" i="3"/>
  <c r="D64" i="4"/>
  <c r="F57" i="3" l="1"/>
  <c r="L57" i="3" s="1"/>
  <c r="E58" i="3"/>
  <c r="I59" i="3"/>
  <c r="J58" i="3"/>
  <c r="D65" i="4"/>
  <c r="D66" i="4" s="1"/>
  <c r="F58" i="3" l="1"/>
  <c r="L58" i="3" s="1"/>
  <c r="E59" i="3"/>
  <c r="I60" i="3"/>
  <c r="J59" i="3"/>
  <c r="D67" i="4"/>
  <c r="E60" i="3" l="1"/>
  <c r="F59" i="3"/>
  <c r="L59" i="3" s="1"/>
  <c r="J60" i="3"/>
  <c r="D68" i="4"/>
  <c r="F60" i="3" l="1"/>
  <c r="L60" i="3" s="1"/>
  <c r="E61" i="3"/>
  <c r="I61" i="3"/>
  <c r="K61" i="3"/>
  <c r="D69" i="4"/>
  <c r="F61" i="3" l="1"/>
  <c r="E62" i="3"/>
  <c r="J61" i="3"/>
  <c r="I62" i="3"/>
  <c r="D70" i="4"/>
  <c r="L61" i="3" l="1"/>
  <c r="E63" i="3"/>
  <c r="F62" i="3"/>
  <c r="I63" i="3"/>
  <c r="J62" i="3"/>
  <c r="D71" i="4"/>
  <c r="L62" i="3" l="1"/>
  <c r="F63" i="3"/>
  <c r="E64" i="3"/>
  <c r="I64" i="3"/>
  <c r="J63" i="3"/>
  <c r="D72" i="4"/>
  <c r="L63" i="3" l="1"/>
  <c r="F64" i="3"/>
  <c r="E65" i="3"/>
  <c r="I65" i="3"/>
  <c r="J64" i="3"/>
  <c r="D73" i="4"/>
  <c r="L64" i="3" l="1"/>
  <c r="F65" i="3"/>
  <c r="E66" i="3"/>
  <c r="I66" i="3"/>
  <c r="J65" i="3"/>
  <c r="L65" i="3" l="1"/>
  <c r="F66" i="3"/>
  <c r="E67" i="3"/>
  <c r="I67" i="3"/>
  <c r="J66" i="3"/>
  <c r="L66" i="3" l="1"/>
  <c r="F67" i="3"/>
  <c r="E68" i="3"/>
  <c r="I68" i="3"/>
  <c r="J67" i="3"/>
  <c r="L67" i="3" l="1"/>
  <c r="E69" i="3"/>
  <c r="F68" i="3"/>
  <c r="I69" i="3"/>
  <c r="J68" i="3"/>
  <c r="L68" i="3" l="1"/>
  <c r="F69" i="3"/>
  <c r="E70" i="3"/>
  <c r="D71" i="3" s="1"/>
  <c r="I70" i="3"/>
  <c r="H71" i="3" s="1"/>
  <c r="J69" i="3"/>
  <c r="L69" i="3" l="1"/>
  <c r="E71" i="3"/>
  <c r="F70" i="3"/>
  <c r="K71" i="3"/>
  <c r="I71" i="3"/>
  <c r="J70" i="3"/>
  <c r="L70" i="3" l="1"/>
  <c r="F71" i="3"/>
  <c r="D72" i="3"/>
  <c r="H72" i="3"/>
  <c r="J71" i="3"/>
  <c r="I72" i="3" l="1"/>
  <c r="J72" i="3" s="1"/>
  <c r="L71" i="3"/>
  <c r="E72" i="3"/>
  <c r="F72" i="3" s="1"/>
  <c r="K72" i="3"/>
  <c r="L72" i="3" l="1"/>
  <c r="Q6" i="4" l="1"/>
  <c r="B21" i="4" s="1"/>
  <c r="B22" i="4" l="1"/>
  <c r="N21" i="4"/>
  <c r="B23" i="4"/>
  <c r="B24" i="4" l="1"/>
  <c r="F24" i="4" s="1"/>
  <c r="F23" i="4"/>
  <c r="F22" i="4"/>
  <c r="J22" i="4" s="1"/>
  <c r="J23" i="4" l="1"/>
  <c r="J24" i="4" s="1"/>
  <c r="N22" i="4"/>
  <c r="F25" i="4"/>
  <c r="F26" i="4" s="1"/>
  <c r="F27" i="4" s="1"/>
  <c r="F28" i="4" s="1"/>
  <c r="F29" i="4" s="1"/>
  <c r="F30" i="4" s="1"/>
  <c r="F31" i="4" s="1"/>
  <c r="F32" i="4" s="1"/>
  <c r="B25" i="4"/>
  <c r="N23" i="4"/>
  <c r="J25" i="4" l="1"/>
  <c r="J26" i="4" s="1"/>
  <c r="J27" i="4" s="1"/>
  <c r="J28" i="4" s="1"/>
  <c r="J29" i="4" s="1"/>
  <c r="J30" i="4" s="1"/>
  <c r="J31" i="4" s="1"/>
  <c r="J32" i="4" s="1"/>
  <c r="B26" i="4"/>
  <c r="N24" i="4"/>
  <c r="F33" i="4"/>
  <c r="F34" i="4" s="1"/>
  <c r="F35" i="4" l="1"/>
  <c r="N25" i="4"/>
  <c r="N26" i="4"/>
  <c r="B27" i="4"/>
  <c r="J33" i="4"/>
  <c r="J34" i="4" s="1"/>
  <c r="J35" i="4" s="1"/>
  <c r="N27" i="4" l="1"/>
  <c r="B28" i="4"/>
  <c r="F20" i="1" l="1"/>
  <c r="N28" i="4"/>
  <c r="B29" i="4"/>
  <c r="B30" i="4" l="1"/>
  <c r="N29" i="4"/>
  <c r="N30" i="4" l="1"/>
  <c r="B31" i="4"/>
  <c r="B32" i="4" l="1"/>
  <c r="N31" i="4"/>
  <c r="N32" i="4" l="1"/>
  <c r="B33" i="4"/>
  <c r="N33" i="4" l="1"/>
  <c r="B34" i="4"/>
  <c r="N34" i="4" l="1"/>
  <c r="B35" i="4"/>
  <c r="N35" i="4" l="1"/>
  <c r="B36" i="4"/>
  <c r="F36" i="4" l="1"/>
  <c r="B37" i="4"/>
  <c r="J36" i="4" l="1"/>
  <c r="N36" i="4" s="1"/>
  <c r="F37" i="4"/>
  <c r="B38" i="4"/>
  <c r="J37" i="4" l="1"/>
  <c r="N37" i="4" s="1"/>
  <c r="F38" i="4"/>
  <c r="B39" i="4"/>
  <c r="J38" i="4" l="1"/>
  <c r="N38" i="4" s="1"/>
  <c r="B40" i="4"/>
  <c r="F39" i="4"/>
  <c r="J39" i="4" l="1"/>
  <c r="N39" i="4" s="1"/>
  <c r="F40" i="4"/>
  <c r="B41" i="4"/>
  <c r="J40" i="4" l="1"/>
  <c r="N40" i="4" s="1"/>
  <c r="B42" i="4"/>
  <c r="F41" i="4"/>
  <c r="J41" i="4" l="1"/>
  <c r="N41" i="4" s="1"/>
  <c r="F42" i="4"/>
  <c r="B43" i="4"/>
  <c r="J42" i="4" l="1"/>
  <c r="N42" i="4" s="1"/>
  <c r="B44" i="4"/>
  <c r="F43" i="4"/>
  <c r="J43" i="4" l="1"/>
  <c r="N43" i="4" s="1"/>
  <c r="F44" i="4"/>
  <c r="B45" i="4"/>
  <c r="J44" i="4" l="1"/>
  <c r="N44" i="4" s="1"/>
  <c r="B46" i="4"/>
  <c r="F45" i="4"/>
  <c r="F75" i="4" s="1"/>
  <c r="J45" i="4" l="1"/>
  <c r="N45" i="4" s="1"/>
  <c r="F46" i="4"/>
  <c r="B47" i="4"/>
  <c r="J46" i="4" l="1"/>
  <c r="N46" i="4" s="1"/>
  <c r="B48" i="4"/>
  <c r="F47" i="4"/>
  <c r="J47" i="4" l="1"/>
  <c r="N47" i="4" s="1"/>
  <c r="F48" i="4"/>
  <c r="B49" i="4"/>
  <c r="J48" i="4" l="1"/>
  <c r="N48" i="4" s="1"/>
  <c r="F49" i="4"/>
  <c r="B50" i="4"/>
  <c r="J49" i="4" l="1"/>
  <c r="N49" i="4" s="1"/>
  <c r="F50" i="4"/>
  <c r="B51" i="4"/>
  <c r="J50" i="4" l="1"/>
  <c r="N50" i="4" s="1"/>
  <c r="F51" i="4"/>
  <c r="B52" i="4"/>
  <c r="J51" i="4" l="1"/>
  <c r="N51" i="4" s="1"/>
  <c r="F52" i="4"/>
  <c r="B53" i="4"/>
  <c r="J52" i="4" l="1"/>
  <c r="N52" i="4" s="1"/>
  <c r="B54" i="4"/>
  <c r="F53" i="4"/>
  <c r="J53" i="4" l="1"/>
  <c r="N53" i="4" s="1"/>
  <c r="F54" i="4"/>
  <c r="B55" i="4"/>
  <c r="J54" i="4" l="1"/>
  <c r="N54" i="4" s="1"/>
  <c r="F55" i="4"/>
  <c r="B56" i="4"/>
  <c r="J55" i="4" l="1"/>
  <c r="N55" i="4" s="1"/>
  <c r="F56" i="4"/>
  <c r="B57" i="4"/>
  <c r="J56" i="4" l="1"/>
  <c r="N56" i="4" s="1"/>
  <c r="B58" i="4"/>
  <c r="F57" i="4"/>
  <c r="J57" i="4" l="1"/>
  <c r="N57" i="4" s="1"/>
  <c r="F58" i="4"/>
  <c r="B59" i="4"/>
  <c r="J58" i="4" l="1"/>
  <c r="N58" i="4" s="1"/>
  <c r="B60" i="4"/>
  <c r="F59" i="4"/>
  <c r="J59" i="4" l="1"/>
  <c r="N59" i="4" s="1"/>
  <c r="F60" i="4"/>
  <c r="B61" i="4"/>
  <c r="J60" i="4" l="1"/>
  <c r="N60" i="4" s="1"/>
  <c r="B62" i="4"/>
  <c r="J61" i="4" l="1"/>
  <c r="N61" i="4" s="1"/>
  <c r="B63" i="4"/>
  <c r="J62" i="4" l="1"/>
  <c r="N62" i="4" s="1"/>
  <c r="B64" i="4"/>
  <c r="J63" i="4" l="1"/>
  <c r="N63" i="4" s="1"/>
  <c r="B65" i="4"/>
  <c r="J64" i="4" l="1"/>
  <c r="N64" i="4" s="1"/>
  <c r="B66" i="4"/>
  <c r="J65" i="4" l="1"/>
  <c r="J66" i="4" s="1"/>
  <c r="J67" i="4" s="1"/>
  <c r="J68" i="4" s="1"/>
  <c r="J69" i="4" s="1"/>
  <c r="J70" i="4" s="1"/>
  <c r="J71" i="4" s="1"/>
  <c r="J72" i="4" s="1"/>
  <c r="J73" i="4" s="1"/>
  <c r="B67" i="4"/>
  <c r="N65" i="4" l="1"/>
  <c r="N66" i="4"/>
  <c r="N67" i="4"/>
  <c r="B68" i="4"/>
  <c r="N68" i="4" l="1"/>
  <c r="B69" i="4"/>
  <c r="N69" i="4" l="1"/>
  <c r="B70" i="4"/>
  <c r="N70" i="4" l="1"/>
  <c r="B71" i="4"/>
  <c r="N71" i="4" l="1"/>
  <c r="B72" i="4"/>
  <c r="N72" i="4" l="1"/>
  <c r="B73" i="4"/>
  <c r="N73" i="4" l="1"/>
  <c r="L22" i="4" l="1"/>
  <c r="O22" i="4" s="1"/>
  <c r="Q22" i="4" s="1"/>
  <c r="S22" i="4" s="1"/>
  <c r="U22" i="4" s="1"/>
  <c r="L23" i="4" l="1"/>
  <c r="O23" i="4" l="1"/>
  <c r="Q23" i="4" s="1"/>
  <c r="S23" i="4" s="1"/>
  <c r="U23" i="4" s="1"/>
  <c r="L24" i="4"/>
  <c r="O24" i="4" l="1"/>
  <c r="Q24" i="4" s="1"/>
  <c r="S24" i="4" s="1"/>
  <c r="U24" i="4" s="1"/>
  <c r="L25" i="4"/>
  <c r="O25" i="4" l="1"/>
  <c r="Q25" i="4" s="1"/>
  <c r="S25" i="4" s="1"/>
  <c r="U25" i="4" s="1"/>
  <c r="L26" i="4"/>
  <c r="O26" i="4" l="1"/>
  <c r="Q26" i="4" s="1"/>
  <c r="S26" i="4" s="1"/>
  <c r="U26" i="4" s="1"/>
  <c r="L27" i="4"/>
  <c r="O27" i="4" l="1"/>
  <c r="Q27" i="4" s="1"/>
  <c r="S27" i="4" s="1"/>
  <c r="U27" i="4" s="1"/>
  <c r="L28" i="4"/>
  <c r="O28" i="4" l="1"/>
  <c r="Q28" i="4" s="1"/>
  <c r="S28" i="4" s="1"/>
  <c r="U28" i="4" s="1"/>
  <c r="L29" i="4"/>
  <c r="O29" i="4" l="1"/>
  <c r="Q29" i="4" s="1"/>
  <c r="S29" i="4" s="1"/>
  <c r="U29" i="4" s="1"/>
  <c r="L30" i="4"/>
  <c r="O30" i="4" l="1"/>
  <c r="Q30" i="4" s="1"/>
  <c r="S30" i="4" s="1"/>
  <c r="U30" i="4" s="1"/>
  <c r="L31" i="4"/>
  <c r="O31" i="4" l="1"/>
  <c r="L32" i="4"/>
  <c r="Q31" i="4" l="1"/>
  <c r="S31" i="4" s="1"/>
  <c r="U31" i="4" s="1"/>
  <c r="L33" i="4"/>
  <c r="O32" i="4"/>
  <c r="Q32" i="4" s="1"/>
  <c r="S32" i="4" s="1"/>
  <c r="U32" i="4" l="1"/>
  <c r="O33" i="4"/>
  <c r="L34" i="4"/>
  <c r="Q33" i="4" l="1"/>
  <c r="S33" i="4" s="1"/>
  <c r="U33" i="4" s="1"/>
  <c r="L35" i="4"/>
  <c r="O34" i="4"/>
  <c r="Q34" i="4" s="1"/>
  <c r="S34" i="4" s="1"/>
  <c r="F16" i="5" s="1"/>
  <c r="J15" i="5" l="1"/>
  <c r="O35" i="4"/>
  <c r="Q35" i="4" s="1"/>
  <c r="S35" i="4" s="1"/>
  <c r="F17" i="5" s="1"/>
  <c r="L36" i="4"/>
  <c r="J16" i="5" l="1"/>
  <c r="U35" i="4"/>
  <c r="L37" i="4"/>
  <c r="O36" i="4"/>
  <c r="Q36" i="4" s="1"/>
  <c r="S36" i="4" s="1"/>
  <c r="F18" i="5" s="1"/>
  <c r="I17" i="5" l="1"/>
  <c r="J17" i="5" s="1"/>
  <c r="U36" i="4"/>
  <c r="O37" i="4"/>
  <c r="Q37" i="4" s="1"/>
  <c r="S37" i="4" s="1"/>
  <c r="F19" i="5" s="1"/>
  <c r="L38" i="4"/>
  <c r="I18" i="5" l="1"/>
  <c r="J18" i="5" s="1"/>
  <c r="U37" i="4"/>
  <c r="L39" i="4"/>
  <c r="O38" i="4"/>
  <c r="Q38" i="4" s="1"/>
  <c r="S38" i="4" s="1"/>
  <c r="F20" i="5" s="1"/>
  <c r="I19" i="5" l="1"/>
  <c r="J19" i="5" s="1"/>
  <c r="U38" i="4"/>
  <c r="O39" i="4"/>
  <c r="Q39" i="4" s="1"/>
  <c r="S39" i="4" s="1"/>
  <c r="F21" i="5" s="1"/>
  <c r="L40" i="4"/>
  <c r="I20" i="5" l="1"/>
  <c r="J20" i="5" s="1"/>
  <c r="U39" i="4"/>
  <c r="L41" i="4"/>
  <c r="O40" i="4"/>
  <c r="Q40" i="4" s="1"/>
  <c r="S40" i="4" s="1"/>
  <c r="F22" i="5" s="1"/>
  <c r="I21" i="5" l="1"/>
  <c r="J21" i="5" s="1"/>
  <c r="U40" i="4"/>
  <c r="O41" i="4"/>
  <c r="Q41" i="4" s="1"/>
  <c r="S41" i="4" s="1"/>
  <c r="F23" i="5" s="1"/>
  <c r="L42" i="4"/>
  <c r="I22" i="5" l="1"/>
  <c r="J22" i="5" s="1"/>
  <c r="U41" i="4"/>
  <c r="O42" i="4"/>
  <c r="Q42" i="4" s="1"/>
  <c r="S42" i="4" s="1"/>
  <c r="F24" i="5" s="1"/>
  <c r="L43" i="4"/>
  <c r="I23" i="5" l="1"/>
  <c r="J23" i="5" s="1"/>
  <c r="O43" i="4"/>
  <c r="L44" i="4"/>
  <c r="U42" i="4"/>
  <c r="I24" i="5" l="1"/>
  <c r="J24" i="5" s="1"/>
  <c r="Q43" i="4"/>
  <c r="S43" i="4" s="1"/>
  <c r="O44" i="4"/>
  <c r="Q44" i="4" s="1"/>
  <c r="S44" i="4" s="1"/>
  <c r="L45" i="4"/>
  <c r="U44" i="4" l="1"/>
  <c r="F26" i="5"/>
  <c r="U43" i="4"/>
  <c r="F25" i="5"/>
  <c r="O45" i="4"/>
  <c r="L46" i="4"/>
  <c r="Q45" i="4" l="1"/>
  <c r="S45" i="4" s="1"/>
  <c r="I25" i="5"/>
  <c r="J25" i="5" s="1"/>
  <c r="I26" i="5"/>
  <c r="U45" i="4"/>
  <c r="F27" i="5"/>
  <c r="F30" i="5" s="1"/>
  <c r="O46" i="4"/>
  <c r="Q46" i="4" s="1"/>
  <c r="S46" i="4" s="1"/>
  <c r="U46" i="4" s="1"/>
  <c r="L47" i="4"/>
  <c r="J26" i="5" l="1"/>
  <c r="I27" i="5"/>
  <c r="O47" i="4"/>
  <c r="Q47" i="4" s="1"/>
  <c r="S47" i="4" s="1"/>
  <c r="U47" i="4" s="1"/>
  <c r="L48" i="4"/>
  <c r="I28" i="5"/>
  <c r="J27" i="5" l="1"/>
  <c r="J30" i="5" s="1"/>
  <c r="E19" i="1" s="1"/>
  <c r="E28" i="5"/>
  <c r="E41" i="1"/>
  <c r="L49" i="4"/>
  <c r="O48" i="4"/>
  <c r="Q48" i="4" s="1"/>
  <c r="S48" i="4" s="1"/>
  <c r="U48" i="4" s="1"/>
  <c r="E21" i="1" l="1"/>
  <c r="F19" i="1"/>
  <c r="F21" i="1" s="1"/>
  <c r="F41" i="1" s="1"/>
  <c r="O49" i="4"/>
  <c r="Q49" i="4" s="1"/>
  <c r="S49" i="4" s="1"/>
  <c r="U49" i="4" s="1"/>
  <c r="L50" i="4"/>
  <c r="L51" i="4" l="1"/>
  <c r="O50" i="4"/>
  <c r="Q50" i="4" s="1"/>
  <c r="S50" i="4" s="1"/>
  <c r="U50" i="4" s="1"/>
  <c r="O51" i="4" l="1"/>
  <c r="Q51" i="4" s="1"/>
  <c r="S51" i="4" s="1"/>
  <c r="U51" i="4" s="1"/>
  <c r="L52" i="4"/>
  <c r="L53" i="4" l="1"/>
  <c r="O52" i="4"/>
  <c r="Q52" i="4" s="1"/>
  <c r="S52" i="4" s="1"/>
  <c r="U52" i="4" s="1"/>
  <c r="O53" i="4" l="1"/>
  <c r="Q53" i="4" s="1"/>
  <c r="S53" i="4" s="1"/>
  <c r="U53" i="4" s="1"/>
  <c r="L54" i="4"/>
  <c r="L55" i="4" l="1"/>
  <c r="O54" i="4"/>
  <c r="Q54" i="4" s="1"/>
  <c r="S54" i="4" s="1"/>
  <c r="U54" i="4" s="1"/>
  <c r="O55" i="4" l="1"/>
  <c r="Q55" i="4" s="1"/>
  <c r="S55" i="4" s="1"/>
  <c r="U55" i="4" s="1"/>
  <c r="L56" i="4"/>
  <c r="L57" i="4" l="1"/>
  <c r="O56" i="4"/>
  <c r="Q56" i="4" s="1"/>
  <c r="S56" i="4" s="1"/>
  <c r="U56" i="4" s="1"/>
  <c r="O57" i="4" l="1"/>
  <c r="Q57" i="4" s="1"/>
  <c r="S57" i="4" s="1"/>
  <c r="U57" i="4" s="1"/>
  <c r="L58" i="4"/>
  <c r="L59" i="4" l="1"/>
  <c r="O58" i="4"/>
  <c r="Q58" i="4" s="1"/>
  <c r="S58" i="4" s="1"/>
  <c r="U58" i="4" s="1"/>
  <c r="O59" i="4" l="1"/>
  <c r="Q59" i="4" s="1"/>
  <c r="S59" i="4" s="1"/>
  <c r="U59" i="4" s="1"/>
  <c r="L60" i="4"/>
  <c r="L61" i="4" l="1"/>
  <c r="O60" i="4"/>
  <c r="Q60" i="4" s="1"/>
  <c r="S60" i="4" s="1"/>
  <c r="U60" i="4" s="1"/>
  <c r="O61" i="4" l="1"/>
  <c r="Q61" i="4" s="1"/>
  <c r="S61" i="4" s="1"/>
  <c r="U61" i="4" s="1"/>
  <c r="L62" i="4"/>
  <c r="L63" i="4" l="1"/>
  <c r="O62" i="4"/>
  <c r="Q62" i="4" s="1"/>
  <c r="S62" i="4" s="1"/>
  <c r="U62" i="4" s="1"/>
  <c r="O63" i="4" l="1"/>
  <c r="Q63" i="4" s="1"/>
  <c r="S63" i="4" s="1"/>
  <c r="U63" i="4" s="1"/>
  <c r="L64" i="4"/>
  <c r="L65" i="4" l="1"/>
  <c r="O64" i="4"/>
  <c r="Q64" i="4" s="1"/>
  <c r="S64" i="4" s="1"/>
  <c r="U64" i="4" s="1"/>
  <c r="O65" i="4" l="1"/>
  <c r="Q65" i="4" s="1"/>
  <c r="S65" i="4" s="1"/>
  <c r="U65" i="4" s="1"/>
  <c r="L66" i="4"/>
  <c r="O66" i="4" l="1"/>
  <c r="Q66" i="4" s="1"/>
  <c r="S66" i="4" s="1"/>
  <c r="U66" i="4" s="1"/>
  <c r="L67" i="4"/>
  <c r="O67" i="4" l="1"/>
  <c r="Q67" i="4" s="1"/>
  <c r="S67" i="4" s="1"/>
  <c r="U67" i="4" s="1"/>
  <c r="L68" i="4"/>
  <c r="O68" i="4" l="1"/>
  <c r="Q68" i="4" s="1"/>
  <c r="S68" i="4" s="1"/>
  <c r="U68" i="4" s="1"/>
  <c r="L69" i="4"/>
  <c r="O69" i="4" l="1"/>
  <c r="Q69" i="4" s="1"/>
  <c r="S69" i="4" s="1"/>
  <c r="U69" i="4" s="1"/>
  <c r="L70" i="4"/>
  <c r="O70" i="4" l="1"/>
  <c r="Q70" i="4" s="1"/>
  <c r="S70" i="4" s="1"/>
  <c r="U70" i="4" s="1"/>
  <c r="L71" i="4"/>
  <c r="H72" i="4" s="1"/>
  <c r="O71" i="4" l="1"/>
  <c r="Q71" i="4" s="1"/>
  <c r="S71" i="4" s="1"/>
  <c r="U71" i="4" s="1"/>
  <c r="L72" i="4"/>
  <c r="O72" i="4" l="1"/>
  <c r="Q72" i="4" s="1"/>
  <c r="S72" i="4" s="1"/>
  <c r="U72" i="4" s="1"/>
  <c r="L73" i="4"/>
  <c r="O73" i="4" l="1"/>
  <c r="Q73" i="4" s="1"/>
  <c r="S73" i="4" s="1"/>
  <c r="U73" i="4" s="1"/>
</calcChain>
</file>

<file path=xl/comments1.xml><?xml version="1.0" encoding="utf-8"?>
<comments xmlns="http://schemas.openxmlformats.org/spreadsheetml/2006/main">
  <authors>
    <author>Chris Mickelson</author>
  </authors>
  <commentList>
    <comment ref="D5" authorId="0">
      <text>
        <r>
          <rPr>
            <b/>
            <sz val="9"/>
            <color indexed="81"/>
            <rFont val="Tahoma"/>
            <family val="2"/>
          </rPr>
          <t>Chris Mickelson:</t>
        </r>
        <r>
          <rPr>
            <sz val="9"/>
            <color indexed="81"/>
            <rFont val="Tahoma"/>
            <family val="2"/>
          </rPr>
          <t xml:space="preserve">
Was -$1,564,370.  PSE's response to DR 39, "The amount in cell “D5” within Katherine J. Barnard’s workpaper entitled “KJB-WP 04.08 Ferndale”, under tab “ARC and ARO Balances”, starts from the original amount of escrow funding at the time of purchase of $1,660,493, which is supported in Puget Sound Energy, Inc.’s (“PSE”) Response to WUTC Staff Data Request No. 038.  For purposes of calculating the initial Asset Retirement Cost and Asset Retirement Obligation balances, the escrow amount of $1,660,493 is inflated to the retirement year of 2039 by 1.7% (the Consumer Price Index as of October 11, 2012, the date of estimation), which yielded a future cost amount of $2.7 million.  The $2.7 million figure is then discounted back to present dollars at the credit adjusted risk-free rate of 2%.  The risk free rate is the zero coupon U.S. Treasury Bond Rate plus Puget Energy's credit spread.  The result is $1,562,307.  PSE used this discounted amount to validate the result of a parallel calculation performed in PSE's property accounting software, the result of which was $1,564,370.  Because the amounts are materially the same, PSE used the actual amount that is used in its accounting system of record.  Attached as Attachment A to PSE’s Response to WUTC Staff Data Request No. 039, please find a demonstration of the manual calculation used to validate the results of the property accounting software."</t>
        </r>
      </text>
    </comment>
    <comment ref="H37" authorId="0">
      <text>
        <r>
          <rPr>
            <b/>
            <sz val="9"/>
            <color indexed="81"/>
            <rFont val="Tahoma"/>
            <family val="2"/>
          </rPr>
          <t>Chris Mickelson:</t>
        </r>
        <r>
          <rPr>
            <sz val="9"/>
            <color indexed="81"/>
            <rFont val="Tahoma"/>
            <family val="2"/>
          </rPr>
          <t xml:space="preserve">
Was $117,379.  PSE's response to DR 39, "Regarding cell “H61”, under the column labeled “411.1 ARO Accretion Exp.”, these formulae are being adjusted by the amounts indicated in order for the total ARC and ARO at the end of 2041 to equal the correct balance.  These adjustments are necessary because the initial amounts through February 2013 booked to Power Plant were not straight line."  Used the same formula under "403.1 ARC Depr Exp", which trues-up the leftover balance in the last year.</t>
        </r>
      </text>
    </comment>
  </commentList>
</comments>
</file>

<file path=xl/sharedStrings.xml><?xml version="1.0" encoding="utf-8"?>
<sst xmlns="http://schemas.openxmlformats.org/spreadsheetml/2006/main" count="276" uniqueCount="218">
  <si>
    <t>PUGET SOUND ENERGY-ELECTRIC</t>
  </si>
  <si>
    <t>LINE</t>
  </si>
  <si>
    <t>NO.</t>
  </si>
  <si>
    <t>DESCRIPTION</t>
  </si>
  <si>
    <t>TEST YEAR</t>
  </si>
  <si>
    <t>ADJUSTMENT</t>
  </si>
  <si>
    <t>UTILITY PLANT RATEBASE</t>
  </si>
  <si>
    <t>PLANT BALANCE</t>
  </si>
  <si>
    <t xml:space="preserve">ACCUM DEPRECIATION </t>
  </si>
  <si>
    <t>ACQUISITION ADJUSTMENT</t>
  </si>
  <si>
    <t>ACCUMULATED AMORTIZATION ON ACQ ADJ</t>
  </si>
  <si>
    <t xml:space="preserve">DEFERRED FIT </t>
  </si>
  <si>
    <t>DEPRECIATION EXPENSE</t>
  </si>
  <si>
    <t>AMORTIZATION EXPENSE</t>
  </si>
  <si>
    <t>PROPERTY INSURANCE</t>
  </si>
  <si>
    <t>PROPERTY TAXES</t>
  </si>
  <si>
    <t>INCREASE (DECREASE) EXPENSE</t>
  </si>
  <si>
    <t xml:space="preserve">    NATURAL GAS FUEL</t>
  </si>
  <si>
    <t xml:space="preserve">    WHEELING</t>
  </si>
  <si>
    <t>INCREASE (DECREASE) POWER COST</t>
  </si>
  <si>
    <t>FERNDALE RATEBASE (AMA)</t>
  </si>
  <si>
    <t>FERNDALE OPERATING EXPENSE</t>
  </si>
  <si>
    <t>POWER COST ASSOCIATED WITH FERNDALE</t>
  </si>
  <si>
    <t>TOTAL  RATEBASE</t>
  </si>
  <si>
    <t xml:space="preserve">Proposed Depreciation Rate </t>
  </si>
  <si>
    <t>Acquisition</t>
  </si>
  <si>
    <t>Utility Plant</t>
  </si>
  <si>
    <t>Adjustment</t>
  </si>
  <si>
    <t>Seller's Acquisition Cost excluding land (a)</t>
  </si>
  <si>
    <t>Seller's Accumulated Depreciation (a)</t>
  </si>
  <si>
    <t>Depreciation per month</t>
  </si>
  <si>
    <t>Annual Depreciation</t>
  </si>
  <si>
    <t>Annual Depreciation Rate</t>
  </si>
  <si>
    <t>Annual Depreciation with effects of rounding removed</t>
  </si>
  <si>
    <t xml:space="preserve">Additional capital closing costs  </t>
  </si>
  <si>
    <t xml:space="preserve">Facility Improvements  </t>
  </si>
  <si>
    <t>Remaining Life in Months (b)</t>
  </si>
  <si>
    <t>Net Book Value (c)</t>
  </si>
  <si>
    <t>Puget Sound Energy</t>
  </si>
  <si>
    <t>Assumptions:</t>
  </si>
  <si>
    <t>Deprec. Rate</t>
  </si>
  <si>
    <t>Amort Rate</t>
  </si>
  <si>
    <t>In Serivce date of:</t>
  </si>
  <si>
    <t>EOP</t>
  </si>
  <si>
    <t>Gross Plant</t>
  </si>
  <si>
    <t>Depreciation</t>
  </si>
  <si>
    <t>Accumulated</t>
  </si>
  <si>
    <t>Plant</t>
  </si>
  <si>
    <t>Amortization</t>
  </si>
  <si>
    <t>NBV Acq.</t>
  </si>
  <si>
    <t>Deprec/Amort</t>
  </si>
  <si>
    <t>NBV</t>
  </si>
  <si>
    <t>Balance</t>
  </si>
  <si>
    <t>Expense</t>
  </si>
  <si>
    <t>Adj.</t>
  </si>
  <si>
    <t>Ratebase</t>
  </si>
  <si>
    <t>a</t>
  </si>
  <si>
    <t>b</t>
  </si>
  <si>
    <t>c</t>
  </si>
  <si>
    <t>e = prior</t>
  </si>
  <si>
    <t>f = b + e</t>
  </si>
  <si>
    <t>g</t>
  </si>
  <si>
    <t>i = prior</t>
  </si>
  <si>
    <t>j = g + i</t>
  </si>
  <si>
    <t>k = d + h</t>
  </si>
  <si>
    <t>l = f + j</t>
  </si>
  <si>
    <t>month e -</t>
  </si>
  <si>
    <t>month i -</t>
  </si>
  <si>
    <t>sum d</t>
  </si>
  <si>
    <t>sum g</t>
  </si>
  <si>
    <t xml:space="preserve"> </t>
  </si>
  <si>
    <t>FERNDALE- Determination of Net Ratebase</t>
  </si>
  <si>
    <t>11/31/2014</t>
  </si>
  <si>
    <t>Asset Name:</t>
  </si>
  <si>
    <t>Book Basis</t>
  </si>
  <si>
    <t>Tax Basis</t>
  </si>
  <si>
    <t>Acq. Adj.</t>
  </si>
  <si>
    <t>Gross</t>
  </si>
  <si>
    <t>Land</t>
  </si>
  <si>
    <t>Depreciable</t>
  </si>
  <si>
    <t>Purchase Price</t>
  </si>
  <si>
    <t>Post Close Adds</t>
  </si>
  <si>
    <t>Totals</t>
  </si>
  <si>
    <t>Date</t>
  </si>
  <si>
    <t>Plant Balance</t>
  </si>
  <si>
    <t>Depreciation Expense</t>
  </si>
  <si>
    <t>Accummulated Depreciation</t>
  </si>
  <si>
    <t>Net Book Value</t>
  </si>
  <si>
    <t>NBV Diff</t>
  </si>
  <si>
    <t>ADFIT</t>
  </si>
  <si>
    <t>DFIT</t>
  </si>
  <si>
    <t>Tax</t>
  </si>
  <si>
    <t>Book</t>
  </si>
  <si>
    <t>Tax*</t>
  </si>
  <si>
    <t>Book &gt; Tax</t>
  </si>
  <si>
    <t>(c) = (a) x Tax</t>
  </si>
  <si>
    <t>(d) = (b) x 1/30</t>
  </si>
  <si>
    <t>(e) = prior</t>
  </si>
  <si>
    <t xml:space="preserve">(f) = prior </t>
  </si>
  <si>
    <t>(k) = - curr month (j)</t>
  </si>
  <si>
    <t>(a)</t>
  </si>
  <si>
    <t>(b)</t>
  </si>
  <si>
    <t>Table</t>
  </si>
  <si>
    <r>
      <t>¸</t>
    </r>
    <r>
      <rPr>
        <b/>
        <sz val="10"/>
        <rFont val="Arial"/>
        <family val="2"/>
      </rPr>
      <t xml:space="preserve"> 12 mos.</t>
    </r>
  </si>
  <si>
    <t xml:space="preserve"> month - (c)</t>
  </si>
  <si>
    <t>month - (d)</t>
  </si>
  <si>
    <t>(g) = (a) + (e)</t>
  </si>
  <si>
    <t>(h) = (b) + (f)</t>
  </si>
  <si>
    <t>(i) = (h) - (g)</t>
  </si>
  <si>
    <t>(j) = - (i) * 35%</t>
  </si>
  <si>
    <t>+ prior month (j)</t>
  </si>
  <si>
    <t>PUGET SOUND ENERGY</t>
  </si>
  <si>
    <t>DETERMINATION OF RATE YEAR DEFERRED FEDERAL INCOME TAX ARISING FROM DEPRECIATION</t>
  </si>
  <si>
    <t>DFIT arising from Depreciation Expense</t>
  </si>
  <si>
    <t>AMA Calculation</t>
  </si>
  <si>
    <t>IRS Calculation</t>
  </si>
  <si>
    <t>Row</t>
  </si>
  <si>
    <t>Days in</t>
  </si>
  <si>
    <t>Month</t>
  </si>
  <si>
    <t>Deferred Tax</t>
  </si>
  <si>
    <t>Deferred</t>
  </si>
  <si>
    <t># Days</t>
  </si>
  <si>
    <t>Total Days</t>
  </si>
  <si>
    <t>IRS</t>
  </si>
  <si>
    <t>Cum IRS</t>
  </si>
  <si>
    <t>Ended</t>
  </si>
  <si>
    <t>Taxes</t>
  </si>
  <si>
    <t>to include</t>
  </si>
  <si>
    <t>in Period</t>
  </si>
  <si>
    <t>Amount</t>
  </si>
  <si>
    <t>d = prior</t>
  </si>
  <si>
    <t>e =</t>
  </si>
  <si>
    <t>f = col. a row 28</t>
  </si>
  <si>
    <r>
      <t xml:space="preserve">g = e </t>
    </r>
    <r>
      <rPr>
        <sz val="10"/>
        <rFont val="Symbol"/>
        <family val="1"/>
        <charset val="2"/>
      </rPr>
      <t>¸</t>
    </r>
    <r>
      <rPr>
        <sz val="10"/>
        <rFont val="Arial"/>
        <family val="2"/>
      </rPr>
      <t xml:space="preserve"> f x c</t>
    </r>
  </si>
  <si>
    <t>h = prior</t>
  </si>
  <si>
    <t>month - col c</t>
  </si>
  <si>
    <t>f - sum a +1</t>
  </si>
  <si>
    <t>month - col g</t>
  </si>
  <si>
    <t>Average of the Monthly Averages</t>
  </si>
  <si>
    <t>FERNDALE Project Book &amp; Tax Depreciation</t>
  </si>
  <si>
    <t>FERNDALE</t>
  </si>
  <si>
    <t>Taxable Purchase Price</t>
  </si>
  <si>
    <t>Seller's Gross Acquisition Cost</t>
  </si>
  <si>
    <t>Seller's Accumulated Depreciation</t>
  </si>
  <si>
    <t>Acquisition Adjustment - Purchase</t>
  </si>
  <si>
    <t xml:space="preserve">Total - 12ME  </t>
  </si>
  <si>
    <t xml:space="preserve">AMA - 12ME  </t>
  </si>
  <si>
    <t>Half Year</t>
  </si>
  <si>
    <t>Depreciation Life</t>
  </si>
  <si>
    <t>Total Months</t>
  </si>
  <si>
    <t>Total</t>
  </si>
  <si>
    <t xml:space="preserve">    PRODUCTION O&amp;M</t>
  </si>
  <si>
    <t>At In Service</t>
  </si>
  <si>
    <t>FOR THE TWELVE MONTHS ENDED SEPTEMBER 30, 2012</t>
  </si>
  <si>
    <t>Lease Agreement with Phillips</t>
  </si>
  <si>
    <t>Discounted Present Value</t>
  </si>
  <si>
    <t>Payout at end of Life</t>
  </si>
  <si>
    <t>November 15 In Service Date</t>
  </si>
  <si>
    <t>PSE will purchase FERNDALE November 15, 2012</t>
  </si>
  <si>
    <t>The estimated depreciation rate at 11/2012 is calculated as follows:</t>
  </si>
  <si>
    <t>Acquisition Adjustment per 11/15/2012 close</t>
  </si>
  <si>
    <t>In Service Date: Nov 15, 2012</t>
  </si>
  <si>
    <t>Rate Year:  September 30 2013 to August 31, 2014</t>
  </si>
  <si>
    <t>Book balance as of: November, 2012</t>
  </si>
  <si>
    <t>Purchase Date 11/15/2012</t>
  </si>
  <si>
    <t>230xxxx</t>
  </si>
  <si>
    <t>403.1 ARC Depr Exp</t>
  </si>
  <si>
    <t>411.1 ARO Accretion Exp.</t>
  </si>
  <si>
    <t>ARC</t>
  </si>
  <si>
    <t>ACCRETION EXPENSE ARO ACCOUNT 411.1</t>
  </si>
  <si>
    <t>DEPRECIATION EXPENSE ARC ACCOUNT 403.1</t>
  </si>
  <si>
    <t>ARO</t>
  </si>
  <si>
    <t>ACCOUNT 230 ARO</t>
  </si>
  <si>
    <t>&lt;===  equals (16 days in Nov +</t>
  </si>
  <si>
    <t>31 days in Dec = 46 days of</t>
  </si>
  <si>
    <t>ownership) ÷ 366 days in 2012</t>
  </si>
  <si>
    <t>= 1.508197, however, will</t>
  </si>
  <si>
    <t>round to nearest .5 month for</t>
  </si>
  <si>
    <t>simplicity.</t>
  </si>
  <si>
    <t>(b) Terminal retirement date of 12/31/2039 assumed to allow demolition and restoration by the time the</t>
  </si>
  <si>
    <t>lease expires in mid 2041.</t>
  </si>
  <si>
    <t>(a) Supported by Seller's documentation</t>
  </si>
  <si>
    <t>(c) Estimated total Acquisition Cost</t>
  </si>
  <si>
    <t>Actual Numbers</t>
  </si>
  <si>
    <t>ARC PLANT BALANCE</t>
  </si>
  <si>
    <t>d=c x</t>
  </si>
  <si>
    <t>÷ 12 mos.</t>
  </si>
  <si>
    <t>Plant In Service @ 12/31/12</t>
  </si>
  <si>
    <t>Acquistion Adj @ 12/31/12</t>
  </si>
  <si>
    <t>starting 2015</t>
  </si>
  <si>
    <t>Annually</t>
  </si>
  <si>
    <t>through 2014</t>
  </si>
  <si>
    <t>Monthly</t>
  </si>
  <si>
    <t xml:space="preserve">h = g x </t>
  </si>
  <si>
    <t>At Acquisition</t>
  </si>
  <si>
    <t>AMA</t>
  </si>
  <si>
    <t>Net Balance ARO</t>
  </si>
  <si>
    <t>15 Year MACRS Table</t>
  </si>
  <si>
    <t xml:space="preserve"> ARC Balance</t>
  </si>
  <si>
    <t>Net ARC balance</t>
  </si>
  <si>
    <t>RATE YEAR END NOVEMBER 30, 2013 to OCTOBER 31, 2014</t>
  </si>
  <si>
    <t>A/C 40300063</t>
  </si>
  <si>
    <t>A/C 40600061</t>
  </si>
  <si>
    <t>Changed 3/5/2013</t>
  </si>
  <si>
    <t xml:space="preserve">Monthly </t>
  </si>
  <si>
    <t>Includes DFIT for ARO/Accretion</t>
  </si>
  <si>
    <t>DFIT-A/c 19000441</t>
  </si>
  <si>
    <t>ARO = ASSET RETIREMENT OBLIGATION</t>
  </si>
  <si>
    <t>ARC = ASSET RETIREMENT COST</t>
  </si>
  <si>
    <t>12 Months Ended Nov 2014</t>
  </si>
  <si>
    <t>PCORC RATE YEAR ENDED NOVEMBER 30, 2014</t>
  </si>
  <si>
    <t>AMA Nov 2014</t>
  </si>
  <si>
    <t>12 ME Nov 2014</t>
  </si>
  <si>
    <t>Page 2.08</t>
  </si>
  <si>
    <t>RATE YEAR</t>
  </si>
  <si>
    <t>FERNDALE PLANT PURCHASE</t>
  </si>
  <si>
    <t>for FERNDALE PLANT PURCHASE</t>
  </si>
  <si>
    <t>FERNDALE PLANT PURCHASE - ARO Cost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</si>
</sst>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0"/>
    <numFmt numFmtId="167" formatCode="_(* #,##0.00000_);_(* \(#,##0.00000\);_(* &quot;-&quot;??_);_(@_)"/>
    <numFmt numFmtId="168" formatCode="0000000"/>
    <numFmt numFmtId="169" formatCode="0.0000000"/>
    <numFmt numFmtId="170" formatCode="_(* ###0_);_(* \(###0\);_(* &quot;-&quot;_);_(@_)"/>
    <numFmt numFmtId="171" formatCode="0.000%"/>
    <numFmt numFmtId="172" formatCode="[$-409]mmm\-yy;@"/>
    <numFmt numFmtId="173" formatCode="_(* #,##0.0_);_(* \(#,##0.0\);_(* &quot;-&quot;_);_(@_)"/>
    <numFmt numFmtId="174" formatCode="d\.mmm\.yy"/>
    <numFmt numFmtId="175" formatCode="[$-409]mmmm\ d\,\ yyyy;@"/>
    <numFmt numFmtId="176" formatCode="#."/>
    <numFmt numFmtId="177" formatCode="mmmm\ d\,\ yyyy"/>
    <numFmt numFmtId="178" formatCode="_(&quot;$&quot;* #,##0.0000_);_(&quot;$&quot;* \(#,##0.0000\);_(&quot;$&quot;* &quot;-&quot;????_);_(@_)"/>
    <numFmt numFmtId="179" formatCode="&quot;$&quot;#,##0.00"/>
    <numFmt numFmtId="180" formatCode="_([$€-2]* #,##0.00_);_([$€-2]* \(#,##0.00\);_([$€-2]* &quot;-&quot;??_)"/>
    <numFmt numFmtId="181" formatCode="0.00000%"/>
    <numFmt numFmtId="182" formatCode="&quot;$&quot;#,##0;\-&quot;$&quot;#,##0"/>
    <numFmt numFmtId="183" formatCode="0_);\(0\)"/>
    <numFmt numFmtId="184" formatCode="0.000000%"/>
    <numFmt numFmtId="185" formatCode="#,##0.000_);\(#,##0.000\)"/>
    <numFmt numFmtId="186" formatCode="yyyy"/>
    <numFmt numFmtId="187" formatCode="_-* ###0_-;\(###0\);_-* &quot;–&quot;_-;_-@_-"/>
    <numFmt numFmtId="188" formatCode="_-* #,###_-;\(#,###\);_-* &quot;–&quot;_-;_-@_-"/>
    <numFmt numFmtId="189" formatCode="_-\ #,##0.0_-;\(#,##0.0\);_-* &quot;–&quot;_-;_-@_-"/>
    <numFmt numFmtId="190" formatCode="0.0"/>
    <numFmt numFmtId="191" formatCode="0.000_)"/>
    <numFmt numFmtId="192" formatCode="_(* #,##0.000_);_(* \(#,##0.000\);_(* &quot;-&quot;??_);_(@_)"/>
    <numFmt numFmtId="193" formatCode="_-* #,##0.00_-;\-* #,##0.00_-;_-* &quot;-&quot;??_-;_-@_-"/>
    <numFmt numFmtId="194" formatCode="#,##0.0"/>
    <numFmt numFmtId="195" formatCode="m/d/yy\ h:mm"/>
    <numFmt numFmtId="196" formatCode="mmm\-yyyy"/>
    <numFmt numFmtId="197" formatCode="#,##0_);\-#,##0_);\-_)"/>
    <numFmt numFmtId="198" formatCode="#,##0.00_);\-#,##0.00_);\-_)"/>
    <numFmt numFmtId="199" formatCode="0.0000%"/>
    <numFmt numFmtId="200" formatCode="_(&quot;$&quot;* #,##0.000_);_(&quot;$&quot;* \(#,##0.000\);_(&quot;$&quot;* &quot;-&quot;??_);_(@_)"/>
    <numFmt numFmtId="201" formatCode="0.00\ ;\-0.00\ ;&quot;- &quot;"/>
    <numFmt numFmtId="202" formatCode="#,##0.0_);\-#,##0.0_);\-_)"/>
    <numFmt numFmtId="203" formatCode="0.0%"/>
    <numFmt numFmtId="204" formatCode="mmm\ dd\,\ yyyy"/>
    <numFmt numFmtId="205" formatCode="0.00\ "/>
  </numFmts>
  <fonts count="105">
    <font>
      <sz val="11"/>
      <color theme="1"/>
      <name val="Calibri"/>
      <family val="2"/>
      <scheme val="minor"/>
    </font>
    <font>
      <sz val="10"/>
      <name val="Arial"/>
      <family val="2"/>
    </font>
    <font>
      <sz val="11"/>
      <color indexed="8"/>
      <name val="Calibri"/>
      <family val="2"/>
    </font>
    <font>
      <sz val="10"/>
      <name val="Arial"/>
      <family val="2"/>
    </font>
    <font>
      <sz val="12"/>
      <color indexed="24"/>
      <name val="Arial"/>
      <family val="2"/>
    </font>
    <font>
      <sz val="8"/>
      <name val="Arial"/>
      <family val="2"/>
    </font>
    <font>
      <b/>
      <sz val="8"/>
      <name val="Arial"/>
      <family val="2"/>
    </font>
    <font>
      <b/>
      <sz val="10"/>
      <name val="Arial"/>
      <family val="2"/>
    </font>
    <font>
      <sz val="10"/>
      <name val="Geneva"/>
    </font>
    <font>
      <sz val="8"/>
      <name val="Helv"/>
    </font>
    <font>
      <sz val="10"/>
      <name val="Helv"/>
    </font>
    <font>
      <sz val="10"/>
      <color indexed="12"/>
      <name val="Arial"/>
      <family val="2"/>
    </font>
    <font>
      <sz val="10"/>
      <color indexed="8"/>
      <name val="MS Sans Serif"/>
      <family val="2"/>
    </font>
    <font>
      <sz val="10"/>
      <name val="MS Serif"/>
      <family val="1"/>
    </font>
    <font>
      <sz val="10"/>
      <name val="Courier"/>
      <family val="3"/>
    </font>
    <font>
      <b/>
      <sz val="12"/>
      <name val="Arial"/>
      <family val="2"/>
    </font>
    <font>
      <sz val="7"/>
      <name val="Small Fonts"/>
      <family val="2"/>
    </font>
    <font>
      <sz val="10"/>
      <name val="MS Sans Serif"/>
      <family val="2"/>
    </font>
    <font>
      <b/>
      <sz val="10"/>
      <name val="MS Sans Serif"/>
      <family val="2"/>
    </font>
    <font>
      <b/>
      <sz val="8"/>
      <color indexed="8"/>
      <name val="Helv"/>
    </font>
    <font>
      <b/>
      <sz val="14"/>
      <color indexed="56"/>
      <name val="Arial"/>
      <family val="2"/>
    </font>
    <font>
      <b/>
      <sz val="10"/>
      <name val="Times New Roman"/>
      <family val="1"/>
    </font>
    <font>
      <sz val="10"/>
      <name val="Times New Roman"/>
      <family val="1"/>
    </font>
    <font>
      <u/>
      <sz val="10"/>
      <name val="Times New Roman"/>
      <family val="1"/>
    </font>
    <font>
      <i/>
      <sz val="10"/>
      <name val="Arial"/>
      <family val="2"/>
    </font>
    <font>
      <sz val="12"/>
      <name val="Times New Roman"/>
      <family val="1"/>
    </font>
    <font>
      <sz val="12"/>
      <name val="Times"/>
      <family val="1"/>
    </font>
    <font>
      <sz val="1"/>
      <color indexed="16"/>
      <name val="Courier"/>
      <family val="3"/>
    </font>
    <font>
      <b/>
      <sz val="12"/>
      <color indexed="20"/>
      <name val="Arial"/>
      <family val="2"/>
    </font>
    <font>
      <sz val="12"/>
      <color indexed="10"/>
      <name val="Arial"/>
      <family val="2"/>
    </font>
    <font>
      <sz val="12"/>
      <color indexed="10"/>
      <name val="Times"/>
      <family val="1"/>
    </font>
    <font>
      <b/>
      <i/>
      <sz val="10"/>
      <name val="Arial"/>
      <family val="2"/>
    </font>
    <font>
      <b/>
      <sz val="12"/>
      <color indexed="56"/>
      <name val="Arial"/>
      <family val="2"/>
    </font>
    <font>
      <b/>
      <i/>
      <sz val="10"/>
      <name val="Times New Roman"/>
      <family val="1"/>
    </font>
    <font>
      <b/>
      <i/>
      <sz val="8"/>
      <name val="Arial"/>
      <family val="2"/>
    </font>
    <font>
      <sz val="10"/>
      <color indexed="24"/>
      <name val="Arial"/>
      <family val="2"/>
    </font>
    <font>
      <sz val="11"/>
      <name val="univers (E1)"/>
    </font>
    <font>
      <b/>
      <sz val="10"/>
      <name val="Symbol"/>
      <family val="1"/>
      <charset val="2"/>
    </font>
    <font>
      <sz val="10"/>
      <name val="Symbol"/>
      <family val="1"/>
      <charset val="2"/>
    </font>
    <font>
      <b/>
      <u/>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Arial"/>
      <family val="2"/>
    </font>
    <font>
      <b/>
      <u val="singleAccounting"/>
      <sz val="11"/>
      <color theme="1"/>
      <name val="Calibri"/>
      <family val="2"/>
      <scheme val="minor"/>
    </font>
    <font>
      <b/>
      <u/>
      <sz val="14"/>
      <color theme="1"/>
      <name val="Calibri"/>
      <family val="2"/>
      <scheme val="minor"/>
    </font>
    <font>
      <b/>
      <sz val="11"/>
      <color indexed="8"/>
      <name val="Calibri"/>
      <family val="2"/>
    </font>
    <font>
      <sz val="10"/>
      <color theme="1"/>
      <name val="Arial"/>
      <family val="2"/>
    </font>
    <font>
      <sz val="10"/>
      <name val="Arial"/>
      <family val="2"/>
    </font>
    <font>
      <sz val="10"/>
      <name val="MS Sans Serif"/>
      <family val="2"/>
    </font>
    <font>
      <b/>
      <sz val="12"/>
      <color indexed="8"/>
      <name val="Arial"/>
      <family val="2"/>
    </font>
    <font>
      <sz val="10"/>
      <name val="Arial Unicode MS"/>
      <family val="2"/>
    </font>
    <font>
      <b/>
      <u val="double"/>
      <sz val="14"/>
      <name val="Arial MT"/>
    </font>
    <font>
      <b/>
      <sz val="14"/>
      <name val="Arial MT"/>
    </font>
    <font>
      <sz val="11"/>
      <color indexed="63"/>
      <name val="Calibri"/>
      <family val="2"/>
    </font>
    <font>
      <sz val="11"/>
      <color indexed="60"/>
      <name val="Calibri"/>
      <family val="2"/>
    </font>
    <font>
      <sz val="11"/>
      <color theme="1"/>
      <name val="Calibri"/>
      <family val="2"/>
    </font>
    <font>
      <sz val="11"/>
      <color indexed="9"/>
      <name val="Calibri"/>
      <family val="2"/>
    </font>
    <font>
      <sz val="11"/>
      <color indexed="20"/>
      <name val="Calibri"/>
      <family val="2"/>
    </font>
    <font>
      <sz val="11"/>
      <color indexed="8"/>
      <name val="Calibri"/>
      <family val="2"/>
      <scheme val="minor"/>
    </font>
    <font>
      <sz val="8"/>
      <color indexed="13"/>
      <name val="Arial"/>
      <family val="2"/>
    </font>
    <font>
      <b/>
      <sz val="8"/>
      <color indexed="57"/>
      <name val="Arial"/>
      <family val="2"/>
    </font>
    <font>
      <sz val="6.5"/>
      <name val="Arial"/>
      <family val="2"/>
    </font>
    <font>
      <b/>
      <sz val="9"/>
      <color indexed="18"/>
      <name val="Arial"/>
      <family val="2"/>
    </font>
    <font>
      <sz val="11"/>
      <name val="Tms Rmn"/>
    </font>
    <font>
      <b/>
      <sz val="10"/>
      <name val="Arial Unicode MS"/>
      <family val="2"/>
    </font>
    <font>
      <sz val="10"/>
      <color indexed="8"/>
      <name val="Arial"/>
      <family val="2"/>
    </font>
    <font>
      <i/>
      <sz val="9"/>
      <name val="MS Sans Serif"/>
      <family val="2"/>
    </font>
    <font>
      <b/>
      <sz val="14"/>
      <color indexed="8"/>
      <name val="Arial"/>
      <family val="2"/>
    </font>
    <font>
      <sz val="14"/>
      <color indexed="32"/>
      <name val="Times New Roman"/>
      <family val="1"/>
    </font>
    <font>
      <sz val="8"/>
      <color indexed="50"/>
      <name val="Arial"/>
      <family val="2"/>
    </font>
    <font>
      <sz val="8"/>
      <color indexed="57"/>
      <name val="Arial"/>
      <family val="2"/>
    </font>
    <font>
      <vertAlign val="superscript"/>
      <sz val="8"/>
      <color indexed="57"/>
      <name val="Arial"/>
      <family val="2"/>
    </font>
    <font>
      <b/>
      <sz val="7.5"/>
      <color indexed="57"/>
      <name val="Arial"/>
      <family val="2"/>
    </font>
    <font>
      <sz val="9"/>
      <color indexed="13"/>
      <name val="Arial"/>
      <family val="2"/>
    </font>
    <font>
      <sz val="8"/>
      <color indexed="32"/>
      <name val="Arial"/>
      <family val="2"/>
    </font>
    <font>
      <b/>
      <sz val="8"/>
      <color indexed="18"/>
      <name val="Arial"/>
      <family val="2"/>
    </font>
    <font>
      <sz val="10"/>
      <color indexed="39"/>
      <name val="Arial"/>
      <family val="2"/>
    </font>
    <font>
      <b/>
      <sz val="10"/>
      <color indexed="8"/>
      <name val="Arial"/>
      <family val="2"/>
    </font>
    <font>
      <b/>
      <sz val="16"/>
      <color indexed="23"/>
      <name val="Arial"/>
      <family val="2"/>
    </font>
    <font>
      <sz val="10"/>
      <color indexed="10"/>
      <name val="Arial"/>
      <family val="2"/>
    </font>
    <font>
      <b/>
      <sz val="18"/>
      <color indexed="62"/>
      <name val="Cambria"/>
      <family val="2"/>
    </font>
    <font>
      <b/>
      <sz val="12"/>
      <color indexed="18"/>
      <name val="Arial"/>
      <family val="2"/>
    </font>
    <font>
      <sz val="9"/>
      <color indexed="29"/>
      <name val="Arial"/>
      <family val="2"/>
    </font>
    <font>
      <b/>
      <sz val="9"/>
      <color indexed="29"/>
      <name val="Arial"/>
      <family val="2"/>
    </font>
    <font>
      <b/>
      <sz val="9"/>
      <name val="Arial"/>
      <family val="2"/>
    </font>
    <font>
      <sz val="11"/>
      <name val="Calibri"/>
      <family val="2"/>
      <scheme val="minor"/>
    </font>
    <font>
      <b/>
      <sz val="11"/>
      <name val="Calibri"/>
      <family val="2"/>
      <scheme val="minor"/>
    </font>
    <font>
      <b/>
      <sz val="18"/>
      <color rgb="FFFF0000"/>
      <name val="Arial"/>
      <family val="2"/>
    </font>
    <font>
      <sz val="9"/>
      <color indexed="81"/>
      <name val="Tahoma"/>
      <family val="2"/>
    </font>
    <font>
      <b/>
      <sz val="9"/>
      <color indexed="81"/>
      <name val="Tahoma"/>
      <family val="2"/>
    </font>
  </fonts>
  <fills count="10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gray0625">
        <fgColor indexed="8"/>
      </patternFill>
    </fill>
    <fill>
      <patternFill patternType="gray125">
        <fgColor indexed="8"/>
      </patternFill>
    </fill>
    <fill>
      <patternFill patternType="solid">
        <fgColor indexed="50"/>
        <bgColor indexed="64"/>
      </patternFill>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5"/>
        <bgColor indexed="64"/>
      </patternFill>
    </fill>
    <fill>
      <patternFill patternType="solid">
        <fgColor indexed="9"/>
      </patternFill>
    </fill>
    <fill>
      <patternFill patternType="solid">
        <fgColor indexed="18"/>
      </patternFill>
    </fill>
    <fill>
      <patternFill patternType="solid">
        <fgColor indexed="20"/>
      </patternFill>
    </fill>
    <fill>
      <patternFill patternType="solid">
        <fgColor indexed="28"/>
      </patternFill>
    </fill>
    <fill>
      <patternFill patternType="solid">
        <fgColor indexed="22"/>
      </patternFill>
    </fill>
    <fill>
      <patternFill patternType="solid">
        <fgColor indexed="43"/>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3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35"/>
        <bgColor indexed="64"/>
      </patternFill>
    </fill>
    <fill>
      <patternFill patternType="solid">
        <fgColor indexed="26"/>
        <bgColor indexed="64"/>
      </patternFill>
    </fill>
    <fill>
      <patternFill patternType="solid">
        <fgColor indexed="31"/>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43"/>
        <bgColor indexed="8"/>
      </patternFill>
    </fill>
    <fill>
      <patternFill patternType="solid">
        <fgColor indexed="63"/>
        <bgColor indexed="8"/>
      </patternFill>
    </fill>
    <fill>
      <patternFill patternType="solid">
        <fgColor indexed="25"/>
        <bgColor indexed="64"/>
      </patternFill>
    </fill>
    <fill>
      <patternFill patternType="solid">
        <fgColor rgb="FFFFFF00"/>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style="hair">
        <color indexed="64"/>
      </top>
      <bottom/>
      <diagonal/>
    </border>
    <border>
      <left/>
      <right/>
      <top style="double">
        <color indexed="64"/>
      </top>
      <bottom/>
      <diagonal/>
    </border>
    <border>
      <left/>
      <right/>
      <top style="double">
        <color indexed="8"/>
      </top>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8"/>
      </bottom>
      <diagonal/>
    </border>
    <border>
      <left/>
      <right/>
      <top/>
      <bottom style="hair">
        <color indexed="64"/>
      </bottom>
      <diagonal/>
    </border>
    <border>
      <left/>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bottom style="medium">
        <color indexed="39"/>
      </bottom>
      <diagonal/>
    </border>
    <border>
      <left style="thin">
        <color indexed="28"/>
      </left>
      <right/>
      <top/>
      <bottom style="thin">
        <color indexed="28"/>
      </bottom>
      <diagonal/>
    </border>
    <border>
      <left/>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top/>
      <bottom style="thin">
        <color auto="1"/>
      </bottom>
      <diagonal/>
    </border>
  </borders>
  <cellStyleXfs count="6082">
    <xf numFmtId="0" fontId="0" fillId="0" borderId="0"/>
    <xf numFmtId="0" fontId="3" fillId="0" borderId="0"/>
    <xf numFmtId="167" fontId="3" fillId="0" borderId="0">
      <alignment horizontal="left" wrapText="1"/>
    </xf>
    <xf numFmtId="167"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6" fontId="3" fillId="0" borderId="0">
      <alignment horizontal="left" wrapText="1"/>
    </xf>
    <xf numFmtId="169"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0" fontId="25" fillId="0" borderId="0"/>
    <xf numFmtId="0" fontId="25" fillId="0" borderId="0"/>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0" fontId="25" fillId="0" borderId="0"/>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6" fontId="3" fillId="0" borderId="0">
      <alignment horizontal="left" wrapText="1"/>
    </xf>
    <xf numFmtId="0" fontId="25" fillId="0" borderId="0"/>
    <xf numFmtId="0" fontId="25" fillId="0" borderId="0"/>
    <xf numFmtId="167" fontId="3" fillId="0" borderId="0">
      <alignment horizontal="left" wrapText="1"/>
    </xf>
    <xf numFmtId="167" fontId="3" fillId="0" borderId="0">
      <alignment horizontal="left" wrapText="1"/>
    </xf>
    <xf numFmtId="167"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9"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0" fontId="25" fillId="0" borderId="0"/>
    <xf numFmtId="0" fontId="25" fillId="0" borderId="0"/>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6"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0" fontId="25" fillId="0" borderId="0"/>
    <xf numFmtId="0" fontId="2" fillId="2" borderId="0" applyNumberFormat="0" applyBorder="0" applyAlignment="0" applyProtection="0"/>
    <xf numFmtId="0" fontId="40" fillId="22"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40" fillId="2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40" fillId="2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40" fillId="25"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40" fillId="26"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40" fillId="27"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40" fillId="2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40" fillId="2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0" fillId="30" borderId="0" applyNumberFormat="0" applyBorder="0" applyAlignment="0" applyProtection="0"/>
    <xf numFmtId="0" fontId="2" fillId="11" borderId="0" applyNumberFormat="0" applyBorder="0" applyAlignment="0" applyProtection="0"/>
    <xf numFmtId="0" fontId="2" fillId="7" borderId="0" applyNumberFormat="0" applyBorder="0" applyAlignment="0" applyProtection="0"/>
    <xf numFmtId="0" fontId="40" fillId="31"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40" fillId="32"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40" fillId="33" borderId="0" applyNumberFormat="0" applyBorder="0" applyAlignment="0" applyProtection="0"/>
    <xf numFmtId="0" fontId="2" fillId="12"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2" fillId="46" borderId="0" applyNumberFormat="0" applyBorder="0" applyAlignment="0" applyProtection="0"/>
    <xf numFmtId="174" fontId="12" fillId="0" borderId="0" applyFill="0" applyBorder="0" applyAlignment="0"/>
    <xf numFmtId="41" fontId="3" fillId="13" borderId="0"/>
    <xf numFmtId="0" fontId="43" fillId="47" borderId="42" applyNumberFormat="0" applyAlignment="0" applyProtection="0"/>
    <xf numFmtId="0" fontId="44" fillId="48" borderId="43" applyNumberFormat="0" applyAlignment="0" applyProtection="0"/>
    <xf numFmtId="41" fontId="3" fillId="14" borderId="0"/>
    <xf numFmtId="43"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3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4" fillId="0" borderId="0" applyFont="0" applyFill="0" applyBorder="0" applyAlignment="0" applyProtection="0"/>
    <xf numFmtId="0" fontId="10" fillId="0" borderId="0"/>
    <xf numFmtId="0" fontId="10" fillId="0" borderId="0"/>
    <xf numFmtId="0" fontId="26" fillId="0" borderId="0"/>
    <xf numFmtId="3" fontId="35" fillId="0" borderId="0" applyFont="0" applyFill="0" applyBorder="0" applyAlignment="0" applyProtection="0"/>
    <xf numFmtId="3" fontId="35" fillId="0" borderId="0" applyFont="0" applyFill="0" applyBorder="0" applyAlignment="0" applyProtection="0"/>
    <xf numFmtId="3" fontId="35" fillId="0" borderId="0" applyFont="0" applyFill="0" applyBorder="0" applyAlignment="0" applyProtection="0"/>
    <xf numFmtId="176" fontId="27" fillId="0" borderId="0">
      <protection locked="0"/>
    </xf>
    <xf numFmtId="0" fontId="26" fillId="0" borderId="0"/>
    <xf numFmtId="0" fontId="13" fillId="0" borderId="0" applyNumberFormat="0" applyAlignment="0">
      <alignment horizontal="left"/>
    </xf>
    <xf numFmtId="0" fontId="14" fillId="0" borderId="0" applyNumberFormat="0" applyAlignment="0"/>
    <xf numFmtId="0" fontId="10" fillId="0" borderId="0"/>
    <xf numFmtId="0" fontId="26" fillId="0" borderId="0"/>
    <xf numFmtId="0" fontId="10" fillId="0" borderId="0"/>
    <xf numFmtId="0" fontId="26" fillId="0" borderId="0"/>
    <xf numFmtId="44" fontId="40"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0" fontId="3" fillId="0" borderId="0" applyFont="0" applyFill="0" applyBorder="0" applyAlignment="0" applyProtection="0"/>
    <xf numFmtId="0" fontId="4"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166" fontId="3" fillId="0" borderId="0"/>
    <xf numFmtId="180" fontId="3" fillId="0" borderId="0" applyFont="0" applyFill="0" applyBorder="0" applyAlignment="0" applyProtection="0">
      <alignment horizontal="left" wrapText="1"/>
    </xf>
    <xf numFmtId="0" fontId="45" fillId="0" borderId="0" applyNumberFormat="0" applyFill="0" applyBorder="0" applyAlignment="0" applyProtection="0"/>
    <xf numFmtId="2" fontId="4" fillId="0" borderId="0" applyFont="0" applyFill="0" applyBorder="0" applyAlignment="0" applyProtection="0"/>
    <xf numFmtId="0" fontId="10" fillId="0" borderId="0"/>
    <xf numFmtId="0" fontId="46" fillId="49" borderId="0" applyNumberFormat="0" applyBorder="0" applyAlignment="0" applyProtection="0"/>
    <xf numFmtId="38" fontId="5" fillId="14" borderId="0" applyNumberFormat="0" applyBorder="0" applyAlignment="0" applyProtection="0"/>
    <xf numFmtId="38" fontId="5" fillId="14" borderId="0" applyNumberFormat="0" applyBorder="0" applyAlignment="0" applyProtection="0"/>
    <xf numFmtId="38" fontId="5" fillId="14" borderId="0" applyNumberFormat="0" applyBorder="0" applyAlignment="0" applyProtection="0"/>
    <xf numFmtId="38" fontId="5" fillId="14" borderId="0" applyNumberFormat="0" applyBorder="0" applyAlignment="0" applyProtection="0"/>
    <xf numFmtId="0" fontId="15" fillId="0" borderId="1" applyNumberFormat="0" applyAlignment="0" applyProtection="0">
      <alignment horizontal="left"/>
    </xf>
    <xf numFmtId="0" fontId="15" fillId="0" borderId="2">
      <alignment horizontal="left"/>
    </xf>
    <xf numFmtId="0" fontId="4" fillId="0" borderId="0" applyNumberFormat="0" applyFill="0" applyBorder="0" applyAlignment="0" applyProtection="0"/>
    <xf numFmtId="0" fontId="47" fillId="0" borderId="44" applyNumberFormat="0" applyFill="0" applyAlignment="0" applyProtection="0"/>
    <xf numFmtId="0" fontId="4" fillId="0" borderId="0" applyNumberFormat="0" applyFill="0" applyBorder="0" applyAlignment="0" applyProtection="0"/>
    <xf numFmtId="0" fontId="48" fillId="0" borderId="45" applyNumberFormat="0" applyFill="0" applyAlignment="0" applyProtection="0"/>
    <xf numFmtId="0" fontId="49" fillId="0" borderId="46" applyNumberFormat="0" applyFill="0" applyAlignment="0" applyProtection="0"/>
    <xf numFmtId="0" fontId="49" fillId="0" borderId="0" applyNumberFormat="0" applyFill="0" applyBorder="0" applyAlignment="0" applyProtection="0"/>
    <xf numFmtId="38" fontId="6" fillId="0" borderId="0"/>
    <xf numFmtId="40" fontId="6" fillId="0" borderId="0"/>
    <xf numFmtId="10" fontId="5" fillId="13" borderId="3" applyNumberFormat="0" applyBorder="0" applyAlignment="0" applyProtection="0"/>
    <xf numFmtId="10" fontId="5" fillId="13" borderId="3" applyNumberFormat="0" applyBorder="0" applyAlignment="0" applyProtection="0"/>
    <xf numFmtId="10" fontId="5" fillId="13" borderId="3" applyNumberFormat="0" applyBorder="0" applyAlignment="0" applyProtection="0"/>
    <xf numFmtId="10" fontId="5" fillId="13" borderId="3" applyNumberFormat="0" applyBorder="0" applyAlignment="0" applyProtection="0"/>
    <xf numFmtId="0" fontId="50" fillId="50" borderId="42" applyNumberFormat="0" applyAlignment="0" applyProtection="0"/>
    <xf numFmtId="41" fontId="11" fillId="15" borderId="4">
      <alignment horizontal="left"/>
      <protection locked="0"/>
    </xf>
    <xf numFmtId="10" fontId="11" fillId="15" borderId="4">
      <alignment horizontal="right"/>
      <protection locked="0"/>
    </xf>
    <xf numFmtId="0" fontId="5" fillId="14" borderId="0"/>
    <xf numFmtId="3" fontId="28" fillId="0" borderId="0" applyFill="0" applyBorder="0" applyAlignment="0" applyProtection="0"/>
    <xf numFmtId="0" fontId="51" fillId="0" borderId="47" applyNumberFormat="0" applyFill="0" applyAlignment="0" applyProtection="0"/>
    <xf numFmtId="44" fontId="7" fillId="0" borderId="5" applyNumberFormat="0" applyFont="0" applyAlignment="0">
      <alignment horizontal="center"/>
    </xf>
    <xf numFmtId="44" fontId="7" fillId="0" borderId="5" applyNumberFormat="0" applyFont="0" applyAlignment="0">
      <alignment horizontal="center"/>
    </xf>
    <xf numFmtId="44" fontId="7" fillId="0" borderId="5" applyNumberFormat="0" applyFont="0" applyAlignment="0">
      <alignment horizontal="center"/>
    </xf>
    <xf numFmtId="44" fontId="7" fillId="0" borderId="5" applyNumberFormat="0" applyFont="0" applyAlignment="0">
      <alignment horizontal="center"/>
    </xf>
    <xf numFmtId="44" fontId="7" fillId="0" borderId="6" applyNumberFormat="0" applyFont="0" applyAlignment="0">
      <alignment horizontal="center"/>
    </xf>
    <xf numFmtId="44" fontId="7" fillId="0" borderId="6" applyNumberFormat="0" applyFont="0" applyAlignment="0">
      <alignment horizontal="center"/>
    </xf>
    <xf numFmtId="44" fontId="7" fillId="0" borderId="6" applyNumberFormat="0" applyFont="0" applyAlignment="0">
      <alignment horizontal="center"/>
    </xf>
    <xf numFmtId="44" fontId="7" fillId="0" borderId="6" applyNumberFormat="0" applyFont="0" applyAlignment="0">
      <alignment horizontal="center"/>
    </xf>
    <xf numFmtId="0" fontId="52" fillId="51" borderId="0" applyNumberFormat="0" applyBorder="0" applyAlignment="0" applyProtection="0"/>
    <xf numFmtId="37" fontId="16" fillId="0" borderId="0"/>
    <xf numFmtId="168" fontId="8" fillId="0" borderId="0"/>
    <xf numFmtId="182" fontId="3" fillId="0" borderId="0"/>
    <xf numFmtId="182" fontId="3" fillId="0" borderId="0"/>
    <xf numFmtId="18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1" fillId="0" borderId="0">
      <alignment horizontal="left" wrapText="1"/>
    </xf>
    <xf numFmtId="0" fontId="3" fillId="0" borderId="0"/>
    <xf numFmtId="0" fontId="3" fillId="0" borderId="0"/>
    <xf numFmtId="0" fontId="2" fillId="0" borderId="0"/>
    <xf numFmtId="0" fontId="2" fillId="0" borderId="0"/>
    <xf numFmtId="0" fontId="17" fillId="0" borderId="0"/>
    <xf numFmtId="0" fontId="17" fillId="0" borderId="0"/>
    <xf numFmtId="0" fontId="17" fillId="0" borderId="0"/>
    <xf numFmtId="0" fontId="3" fillId="0" borderId="0"/>
    <xf numFmtId="0" fontId="3" fillId="0" borderId="0"/>
    <xf numFmtId="0" fontId="3" fillId="0" borderId="0"/>
    <xf numFmtId="0" fontId="3" fillId="0" borderId="0"/>
    <xf numFmtId="0" fontId="3" fillId="0" borderId="0"/>
    <xf numFmtId="0" fontId="40" fillId="0" borderId="0"/>
    <xf numFmtId="0" fontId="3" fillId="0" borderId="0"/>
    <xf numFmtId="0" fontId="3" fillId="0" borderId="0"/>
    <xf numFmtId="177" fontId="3" fillId="0" borderId="0">
      <alignment horizontal="left" wrapText="1"/>
    </xf>
    <xf numFmtId="0" fontId="3" fillId="0" borderId="0"/>
    <xf numFmtId="0" fontId="3" fillId="0" borderId="0"/>
    <xf numFmtId="0" fontId="1" fillId="0" borderId="0"/>
    <xf numFmtId="166" fontId="1" fillId="0" borderId="0">
      <alignment horizontal="left" wrapText="1"/>
    </xf>
    <xf numFmtId="0" fontId="1" fillId="0" borderId="0"/>
    <xf numFmtId="0" fontId="3" fillId="0" borderId="0"/>
    <xf numFmtId="0" fontId="2" fillId="5" borderId="7" applyNumberFormat="0" applyFont="0" applyAlignment="0" applyProtection="0"/>
    <xf numFmtId="0" fontId="2" fillId="52" borderId="48" applyNumberFormat="0" applyFont="0" applyAlignment="0" applyProtection="0"/>
    <xf numFmtId="0" fontId="2" fillId="5" borderId="7" applyNumberFormat="0" applyFont="0" applyAlignment="0" applyProtection="0"/>
    <xf numFmtId="0" fontId="2" fillId="5" borderId="7" applyNumberFormat="0" applyFont="0" applyAlignment="0" applyProtection="0"/>
    <xf numFmtId="0" fontId="2" fillId="5" borderId="7" applyNumberFormat="0" applyFont="0" applyAlignment="0" applyProtection="0"/>
    <xf numFmtId="0" fontId="2" fillId="5" borderId="7" applyNumberFormat="0" applyFont="0" applyAlignment="0" applyProtection="0"/>
    <xf numFmtId="0" fontId="2" fillId="5" borderId="7" applyNumberFormat="0" applyFont="0" applyAlignment="0" applyProtection="0"/>
    <xf numFmtId="0" fontId="2" fillId="5" borderId="7" applyNumberFormat="0" applyFont="0" applyAlignment="0" applyProtection="0"/>
    <xf numFmtId="0" fontId="2" fillId="5" borderId="7" applyNumberFormat="0" applyFont="0" applyAlignment="0" applyProtection="0"/>
    <xf numFmtId="0" fontId="53" fillId="47" borderId="49" applyNumberFormat="0" applyAlignment="0" applyProtection="0"/>
    <xf numFmtId="0" fontId="10" fillId="0" borderId="0"/>
    <xf numFmtId="0" fontId="10" fillId="0" borderId="0"/>
    <xf numFmtId="0" fontId="26" fillId="0" borderId="0"/>
    <xf numFmtId="9" fontId="40"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3" fillId="16" borderId="4"/>
    <xf numFmtId="0" fontId="17" fillId="0" borderId="0" applyNumberFormat="0" applyFont="0" applyFill="0" applyBorder="0" applyAlignment="0" applyProtection="0">
      <alignment horizontal="left"/>
    </xf>
    <xf numFmtId="15" fontId="17" fillId="0" borderId="0" applyFont="0" applyFill="0" applyBorder="0" applyAlignment="0" applyProtection="0"/>
    <xf numFmtId="4" fontId="17" fillId="0" borderId="0" applyFont="0" applyFill="0" applyBorder="0" applyAlignment="0" applyProtection="0"/>
    <xf numFmtId="0" fontId="18" fillId="0" borderId="8">
      <alignment horizontal="center"/>
    </xf>
    <xf numFmtId="3" fontId="17" fillId="0" borderId="0" applyFont="0" applyFill="0" applyBorder="0" applyAlignment="0" applyProtection="0"/>
    <xf numFmtId="0" fontId="17" fillId="17" borderId="0" applyNumberFormat="0" applyFont="0" applyBorder="0" applyAlignment="0" applyProtection="0"/>
    <xf numFmtId="0" fontId="26" fillId="0" borderId="0"/>
    <xf numFmtId="3" fontId="29" fillId="0" borderId="0" applyFill="0" applyBorder="0" applyAlignment="0" applyProtection="0"/>
    <xf numFmtId="0" fontId="30" fillId="0" borderId="0"/>
    <xf numFmtId="3" fontId="29" fillId="0" borderId="0" applyFill="0" applyBorder="0" applyAlignment="0" applyProtection="0"/>
    <xf numFmtId="42" fontId="3" fillId="13" borderId="0"/>
    <xf numFmtId="42" fontId="3" fillId="13" borderId="9">
      <alignment vertical="center"/>
    </xf>
    <xf numFmtId="0" fontId="7" fillId="13" borderId="10" applyNumberFormat="0">
      <alignment horizontal="center" vertical="center" wrapText="1"/>
    </xf>
    <xf numFmtId="10" fontId="3" fillId="13" borderId="0"/>
    <xf numFmtId="178" fontId="3" fillId="13" borderId="0"/>
    <xf numFmtId="165" fontId="6" fillId="0" borderId="0" applyBorder="0" applyAlignment="0"/>
    <xf numFmtId="42" fontId="3" fillId="13" borderId="11">
      <alignment horizontal="left"/>
    </xf>
    <xf numFmtId="178" fontId="24" fillId="13" borderId="11">
      <alignment horizontal="left"/>
    </xf>
    <xf numFmtId="14" fontId="9" fillId="0" borderId="0" applyNumberFormat="0" applyFill="0" applyBorder="0" applyAlignment="0" applyProtection="0">
      <alignment horizontal="left"/>
    </xf>
    <xf numFmtId="173" fontId="3" fillId="0" borderId="0" applyFont="0" applyFill="0" applyAlignment="0">
      <alignment horizontal="right"/>
    </xf>
    <xf numFmtId="39" fontId="3" fillId="18" borderId="0"/>
    <xf numFmtId="38" fontId="5" fillId="0" borderId="12"/>
    <xf numFmtId="38" fontId="5" fillId="0" borderId="12"/>
    <xf numFmtId="38" fontId="5" fillId="0" borderId="12"/>
    <xf numFmtId="38" fontId="5" fillId="0" borderId="12"/>
    <xf numFmtId="38" fontId="6" fillId="0" borderId="11"/>
    <xf numFmtId="39" fontId="9" fillId="19" borderId="0"/>
    <xf numFmtId="166" fontId="3" fillId="0" borderId="0">
      <alignment horizontal="left" wrapText="1"/>
    </xf>
    <xf numFmtId="165" fontId="3" fillId="0" borderId="0">
      <alignment horizontal="left" wrapText="1"/>
    </xf>
    <xf numFmtId="166" fontId="3" fillId="0" borderId="0">
      <alignment horizontal="left" wrapText="1"/>
    </xf>
    <xf numFmtId="166" fontId="3" fillId="0" borderId="0">
      <alignment horizontal="left" wrapText="1"/>
    </xf>
    <xf numFmtId="40" fontId="19" fillId="0" borderId="0" applyBorder="0">
      <alignment horizontal="right"/>
    </xf>
    <xf numFmtId="41" fontId="31" fillId="13" borderId="0">
      <alignment horizontal="left"/>
    </xf>
    <xf numFmtId="0" fontId="54" fillId="0" borderId="0" applyNumberFormat="0" applyFill="0" applyBorder="0" applyAlignment="0" applyProtection="0"/>
    <xf numFmtId="179" fontId="32" fillId="13" borderId="0">
      <alignment horizontal="left" vertical="center"/>
    </xf>
    <xf numFmtId="0" fontId="7" fillId="13" borderId="0">
      <alignment horizontal="left" wrapText="1"/>
    </xf>
    <xf numFmtId="0" fontId="20" fillId="0" borderId="0">
      <alignment horizontal="left" vertical="center"/>
    </xf>
    <xf numFmtId="0" fontId="4" fillId="0" borderId="13" applyNumberFormat="0" applyFont="0" applyFill="0" applyAlignment="0" applyProtection="0"/>
    <xf numFmtId="0" fontId="55" fillId="0" borderId="50" applyNumberFormat="0" applyFill="0" applyAlignment="0" applyProtection="0"/>
    <xf numFmtId="0" fontId="26" fillId="0" borderId="14"/>
    <xf numFmtId="0" fontId="56" fillId="0" borderId="0" applyNumberFormat="0" applyFill="0" applyBorder="0" applyAlignment="0" applyProtection="0"/>
    <xf numFmtId="0" fontId="62" fillId="0" borderId="0"/>
    <xf numFmtId="42" fontId="62" fillId="0" borderId="0" applyFont="0" applyFill="0" applyBorder="0" applyAlignment="0" applyProtection="0"/>
    <xf numFmtId="9" fontId="62" fillId="0" borderId="0" applyFont="0" applyFill="0" applyBorder="0" applyAlignment="0" applyProtection="0"/>
    <xf numFmtId="0" fontId="63" fillId="0" borderId="0">
      <alignment vertical="top"/>
    </xf>
    <xf numFmtId="43" fontId="62" fillId="0" borderId="0" applyFont="0" applyFill="0" applyBorder="0" applyAlignment="0" applyProtection="0"/>
    <xf numFmtId="0" fontId="1" fillId="0" borderId="0"/>
    <xf numFmtId="0" fontId="1" fillId="0" borderId="0"/>
    <xf numFmtId="167" fontId="1" fillId="0" borderId="0">
      <alignment horizontal="left" wrapText="1"/>
    </xf>
    <xf numFmtId="167"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0" fontId="1" fillId="0" borderId="0"/>
    <xf numFmtId="0" fontId="1" fillId="0" borderId="0"/>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0"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0"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0" fontId="1" fillId="0" borderId="0"/>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167" fontId="1" fillId="0" borderId="0">
      <alignment horizontal="left" wrapText="1"/>
    </xf>
    <xf numFmtId="167" fontId="1"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6" fontId="1" fillId="0" borderId="0">
      <alignment horizontal="left" wrapText="1"/>
    </xf>
    <xf numFmtId="166" fontId="1" fillId="0" borderId="0">
      <alignment horizontal="left" wrapText="1"/>
    </xf>
    <xf numFmtId="0" fontId="25" fillId="0" borderId="0"/>
    <xf numFmtId="166" fontId="1" fillId="0" borderId="0">
      <alignment horizontal="left" wrapText="1"/>
    </xf>
    <xf numFmtId="166" fontId="1" fillId="0" borderId="0">
      <alignment horizontal="left" wrapText="1"/>
    </xf>
    <xf numFmtId="0" fontId="25" fillId="0" borderId="0"/>
    <xf numFmtId="0" fontId="25" fillId="0" borderId="0"/>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25" fillId="0" borderId="0"/>
    <xf numFmtId="166" fontId="1" fillId="0" borderId="0">
      <alignment horizontal="left" wrapText="1"/>
    </xf>
    <xf numFmtId="166" fontId="1" fillId="0" borderId="0">
      <alignment horizontal="left" wrapText="1"/>
    </xf>
    <xf numFmtId="166" fontId="1" fillId="0" borderId="0">
      <alignment horizontal="left" wrapText="1"/>
    </xf>
    <xf numFmtId="0" fontId="25" fillId="0" borderId="0"/>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xf numFmtId="0" fontId="1" fillId="0" borderId="0"/>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25"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xf numFmtId="167"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0"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9"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6"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1" fillId="0" borderId="0"/>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6"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166" fontId="1" fillId="0" borderId="0">
      <alignment horizontal="left" wrapText="1"/>
    </xf>
    <xf numFmtId="0" fontId="66" fillId="0" borderId="51"/>
    <xf numFmtId="0" fontId="67"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68" fillId="54"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40" fillId="9"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69" fillId="55" borderId="0" applyNumberFormat="0" applyBorder="0" applyAlignment="0" applyProtection="0"/>
    <xf numFmtId="0" fontId="2" fillId="2" borderId="0" applyNumberFormat="0" applyBorder="0" applyAlignment="0" applyProtection="0"/>
    <xf numFmtId="0" fontId="40" fillId="2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68"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40" fillId="10"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69" fillId="56" borderId="0" applyNumberFormat="0" applyBorder="0" applyAlignment="0" applyProtection="0"/>
    <xf numFmtId="0" fontId="2" fillId="4" borderId="0" applyNumberFormat="0" applyBorder="0" applyAlignment="0" applyProtection="0"/>
    <xf numFmtId="0" fontId="40" fillId="23"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68"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40"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69" fillId="56" borderId="0" applyNumberFormat="0" applyBorder="0" applyAlignment="0" applyProtection="0"/>
    <xf numFmtId="0" fontId="2" fillId="6" borderId="0" applyNumberFormat="0" applyBorder="0" applyAlignment="0" applyProtection="0"/>
    <xf numFmtId="0" fontId="40" fillId="24"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68" fillId="54"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40" fillId="3"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69" fillId="55" borderId="0" applyNumberFormat="0" applyBorder="0" applyAlignment="0" applyProtection="0"/>
    <xf numFmtId="0" fontId="2" fillId="7" borderId="0" applyNumberFormat="0" applyBorder="0" applyAlignment="0" applyProtection="0"/>
    <xf numFmtId="0" fontId="40" fillId="25" borderId="0" applyNumberFormat="0" applyBorder="0" applyAlignment="0" applyProtection="0"/>
    <xf numFmtId="0" fontId="70" fillId="2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0" fillId="2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69" fillId="5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40" fillId="5"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69" fillId="56" borderId="0" applyNumberFormat="0" applyBorder="0" applyAlignment="0" applyProtection="0"/>
    <xf numFmtId="0" fontId="2" fillId="3" borderId="0" applyNumberFormat="0" applyBorder="0" applyAlignment="0" applyProtection="0"/>
    <xf numFmtId="0" fontId="40" fillId="2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68" fillId="5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40"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69" fillId="57" borderId="0" applyNumberFormat="0" applyBorder="0" applyAlignment="0" applyProtection="0"/>
    <xf numFmtId="0" fontId="2" fillId="9" borderId="0" applyNumberFormat="0" applyBorder="0" applyAlignment="0" applyProtection="0"/>
    <xf numFmtId="0" fontId="40" fillId="28" borderId="0" applyNumberFormat="0" applyBorder="0" applyAlignment="0" applyProtection="0"/>
    <xf numFmtId="0" fontId="70" fillId="2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40" fillId="2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69" fillId="56"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68" fillId="5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0" fillId="5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69" fillId="56" borderId="0" applyNumberFormat="0" applyBorder="0" applyAlignment="0" applyProtection="0"/>
    <xf numFmtId="0" fontId="2" fillId="11" borderId="0" applyNumberFormat="0" applyBorder="0" applyAlignment="0" applyProtection="0"/>
    <xf numFmtId="0" fontId="40" fillId="30"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68" fillId="58"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40" fillId="4"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69" fillId="55" borderId="0" applyNumberFormat="0" applyBorder="0" applyAlignment="0" applyProtection="0"/>
    <xf numFmtId="0" fontId="2" fillId="7" borderId="0" applyNumberFormat="0" applyBorder="0" applyAlignment="0" applyProtection="0"/>
    <xf numFmtId="0" fontId="40" fillId="31"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40"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69" fillId="57" borderId="0" applyNumberFormat="0" applyBorder="0" applyAlignment="0" applyProtection="0"/>
    <xf numFmtId="0" fontId="2" fillId="9" borderId="0" applyNumberFormat="0" applyBorder="0" applyAlignment="0" applyProtection="0"/>
    <xf numFmtId="0" fontId="40" fillId="3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68" fillId="3"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40" fillId="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69" fillId="56" borderId="0" applyNumberFormat="0" applyBorder="0" applyAlignment="0" applyProtection="0"/>
    <xf numFmtId="0" fontId="2" fillId="12" borderId="0" applyNumberFormat="0" applyBorder="0" applyAlignment="0" applyProtection="0"/>
    <xf numFmtId="0" fontId="40" fillId="33" borderId="0" applyNumberFormat="0" applyBorder="0" applyAlignment="0" applyProtection="0"/>
    <xf numFmtId="0" fontId="41" fillId="8" borderId="0" applyNumberFormat="0" applyBorder="0" applyAlignment="0" applyProtection="0"/>
    <xf numFmtId="0" fontId="71" fillId="60" borderId="0" applyNumberFormat="0" applyBorder="0" applyAlignment="0" applyProtection="0"/>
    <xf numFmtId="0" fontId="71" fillId="60" borderId="0" applyNumberFormat="0" applyBorder="0" applyAlignment="0" applyProtection="0"/>
    <xf numFmtId="0" fontId="71" fillId="60" borderId="0" applyNumberFormat="0" applyBorder="0" applyAlignment="0" applyProtection="0"/>
    <xf numFmtId="0" fontId="71" fillId="60" borderId="0" applyNumberFormat="0" applyBorder="0" applyAlignment="0" applyProtection="0"/>
    <xf numFmtId="0" fontId="71" fillId="60" borderId="0" applyNumberFormat="0" applyBorder="0" applyAlignment="0" applyProtection="0"/>
    <xf numFmtId="0" fontId="71" fillId="60" borderId="0" applyNumberFormat="0" applyBorder="0" applyAlignment="0" applyProtection="0"/>
    <xf numFmtId="0" fontId="71" fillId="60" borderId="0" applyNumberFormat="0" applyBorder="0" applyAlignment="0" applyProtection="0"/>
    <xf numFmtId="0" fontId="41" fillId="34" borderId="0" applyNumberFormat="0" applyBorder="0" applyAlignment="0" applyProtection="0"/>
    <xf numFmtId="0" fontId="71" fillId="60" borderId="0" applyNumberFormat="0" applyBorder="0" applyAlignment="0" applyProtection="0"/>
    <xf numFmtId="0" fontId="41" fillId="61" borderId="0" applyNumberFormat="0" applyBorder="0" applyAlignment="0" applyProtection="0"/>
    <xf numFmtId="0" fontId="71" fillId="10" borderId="0" applyNumberFormat="0" applyBorder="0" applyAlignment="0" applyProtection="0"/>
    <xf numFmtId="0" fontId="71" fillId="10" borderId="0" applyNumberFormat="0" applyBorder="0" applyAlignment="0" applyProtection="0"/>
    <xf numFmtId="0" fontId="71" fillId="10" borderId="0" applyNumberFormat="0" applyBorder="0" applyAlignment="0" applyProtection="0"/>
    <xf numFmtId="0" fontId="71" fillId="10" borderId="0" applyNumberFormat="0" applyBorder="0" applyAlignment="0" applyProtection="0"/>
    <xf numFmtId="0" fontId="71" fillId="10" borderId="0" applyNumberFormat="0" applyBorder="0" applyAlignment="0" applyProtection="0"/>
    <xf numFmtId="0" fontId="71" fillId="10" borderId="0" applyNumberFormat="0" applyBorder="0" applyAlignment="0" applyProtection="0"/>
    <xf numFmtId="0" fontId="71" fillId="10" borderId="0" applyNumberFormat="0" applyBorder="0" applyAlignment="0" applyProtection="0"/>
    <xf numFmtId="0" fontId="41" fillId="35" borderId="0" applyNumberFormat="0" applyBorder="0" applyAlignment="0" applyProtection="0"/>
    <xf numFmtId="0" fontId="71" fillId="10" borderId="0" applyNumberFormat="0" applyBorder="0" applyAlignment="0" applyProtection="0"/>
    <xf numFmtId="0" fontId="41" fillId="12"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41" fillId="36" borderId="0" applyNumberFormat="0" applyBorder="0" applyAlignment="0" applyProtection="0"/>
    <xf numFmtId="0" fontId="71" fillId="11" borderId="0" applyNumberFormat="0" applyBorder="0" applyAlignment="0" applyProtection="0"/>
    <xf numFmtId="0" fontId="41" fillId="4"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41" fillId="37" borderId="0" applyNumberFormat="0" applyBorder="0" applyAlignment="0" applyProtection="0"/>
    <xf numFmtId="0" fontId="71" fillId="62" borderId="0" applyNumberFormat="0" applyBorder="0" applyAlignment="0" applyProtection="0"/>
    <xf numFmtId="0" fontId="41" fillId="8"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41" fillId="38" borderId="0" applyNumberFormat="0" applyBorder="0" applyAlignment="0" applyProtection="0"/>
    <xf numFmtId="0" fontId="71" fillId="63" borderId="0" applyNumberFormat="0" applyBorder="0" applyAlignment="0" applyProtection="0"/>
    <xf numFmtId="0" fontId="41" fillId="10" borderId="0" applyNumberFormat="0" applyBorder="0" applyAlignment="0" applyProtection="0"/>
    <xf numFmtId="0" fontId="71" fillId="64" borderId="0" applyNumberFormat="0" applyBorder="0" applyAlignment="0" applyProtection="0"/>
    <xf numFmtId="0" fontId="71" fillId="64" borderId="0" applyNumberFormat="0" applyBorder="0" applyAlignment="0" applyProtection="0"/>
    <xf numFmtId="0" fontId="71" fillId="64" borderId="0" applyNumberFormat="0" applyBorder="0" applyAlignment="0" applyProtection="0"/>
    <xf numFmtId="0" fontId="71" fillId="64" borderId="0" applyNumberFormat="0" applyBorder="0" applyAlignment="0" applyProtection="0"/>
    <xf numFmtId="0" fontId="71" fillId="64" borderId="0" applyNumberFormat="0" applyBorder="0" applyAlignment="0" applyProtection="0"/>
    <xf numFmtId="0" fontId="71" fillId="64" borderId="0" applyNumberFormat="0" applyBorder="0" applyAlignment="0" applyProtection="0"/>
    <xf numFmtId="0" fontId="71" fillId="64" borderId="0" applyNumberFormat="0" applyBorder="0" applyAlignment="0" applyProtection="0"/>
    <xf numFmtId="0" fontId="41" fillId="39" borderId="0" applyNumberFormat="0" applyBorder="0" applyAlignment="0" applyProtection="0"/>
    <xf numFmtId="0" fontId="71" fillId="64"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71" fillId="67" borderId="0" applyNumberFormat="0" applyBorder="0" applyAlignment="0" applyProtection="0"/>
    <xf numFmtId="0" fontId="41" fillId="68" borderId="0" applyNumberFormat="0" applyBorder="0" applyAlignment="0" applyProtection="0"/>
    <xf numFmtId="0" fontId="71" fillId="69" borderId="0" applyNumberFormat="0" applyBorder="0" applyAlignment="0" applyProtection="0"/>
    <xf numFmtId="0" fontId="71" fillId="69" borderId="0" applyNumberFormat="0" applyBorder="0" applyAlignment="0" applyProtection="0"/>
    <xf numFmtId="0" fontId="71" fillId="69" borderId="0" applyNumberFormat="0" applyBorder="0" applyAlignment="0" applyProtection="0"/>
    <xf numFmtId="0" fontId="71" fillId="69" borderId="0" applyNumberFormat="0" applyBorder="0" applyAlignment="0" applyProtection="0"/>
    <xf numFmtId="0" fontId="71" fillId="69" borderId="0" applyNumberFormat="0" applyBorder="0" applyAlignment="0" applyProtection="0"/>
    <xf numFmtId="0" fontId="71" fillId="69" borderId="0" applyNumberFormat="0" applyBorder="0" applyAlignment="0" applyProtection="0"/>
    <xf numFmtId="0" fontId="71" fillId="69" borderId="0" applyNumberFormat="0" applyBorder="0" applyAlignment="0" applyProtection="0"/>
    <xf numFmtId="0" fontId="41" fillId="40" borderId="0" applyNumberFormat="0" applyBorder="0" applyAlignment="0" applyProtection="0"/>
    <xf numFmtId="0" fontId="71" fillId="69"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71" fillId="72" borderId="0" applyNumberFormat="0" applyBorder="0" applyAlignment="0" applyProtection="0"/>
    <xf numFmtId="0" fontId="41" fillId="61" borderId="0" applyNumberFormat="0" applyBorder="0" applyAlignment="0" applyProtection="0"/>
    <xf numFmtId="0" fontId="71" fillId="73" borderId="0" applyNumberFormat="0" applyBorder="0" applyAlignment="0" applyProtection="0"/>
    <xf numFmtId="0" fontId="71" fillId="73" borderId="0" applyNumberFormat="0" applyBorder="0" applyAlignment="0" applyProtection="0"/>
    <xf numFmtId="0" fontId="71" fillId="73" borderId="0" applyNumberFormat="0" applyBorder="0" applyAlignment="0" applyProtection="0"/>
    <xf numFmtId="0" fontId="71" fillId="73" borderId="0" applyNumberFormat="0" applyBorder="0" applyAlignment="0" applyProtection="0"/>
    <xf numFmtId="0" fontId="71" fillId="73" borderId="0" applyNumberFormat="0" applyBorder="0" applyAlignment="0" applyProtection="0"/>
    <xf numFmtId="0" fontId="71" fillId="73" borderId="0" applyNumberFormat="0" applyBorder="0" applyAlignment="0" applyProtection="0"/>
    <xf numFmtId="0" fontId="71" fillId="73" borderId="0" applyNumberFormat="0" applyBorder="0" applyAlignment="0" applyProtection="0"/>
    <xf numFmtId="0" fontId="41" fillId="41" borderId="0" applyNumberFormat="0" applyBorder="0" applyAlignment="0" applyProtection="0"/>
    <xf numFmtId="0" fontId="71" fillId="73" borderId="0" applyNumberFormat="0" applyBorder="0" applyAlignment="0" applyProtection="0"/>
    <xf numFmtId="0" fontId="2" fillId="74" borderId="0" applyNumberFormat="0" applyBorder="0" applyAlignment="0" applyProtection="0"/>
    <xf numFmtId="0" fontId="2" fillId="75" borderId="0" applyNumberFormat="0" applyBorder="0" applyAlignment="0" applyProtection="0"/>
    <xf numFmtId="0" fontId="71" fillId="76" borderId="0" applyNumberFormat="0" applyBorder="0" applyAlignment="0" applyProtection="0"/>
    <xf numFmtId="0" fontId="41" fillId="12" borderId="0" applyNumberFormat="0" applyBorder="0" applyAlignment="0" applyProtection="0"/>
    <xf numFmtId="0" fontId="71" fillId="77" borderId="0" applyNumberFormat="0" applyBorder="0" applyAlignment="0" applyProtection="0"/>
    <xf numFmtId="0" fontId="71" fillId="77" borderId="0" applyNumberFormat="0" applyBorder="0" applyAlignment="0" applyProtection="0"/>
    <xf numFmtId="0" fontId="71" fillId="77" borderId="0" applyNumberFormat="0" applyBorder="0" applyAlignment="0" applyProtection="0"/>
    <xf numFmtId="0" fontId="71" fillId="77" borderId="0" applyNumberFormat="0" applyBorder="0" applyAlignment="0" applyProtection="0"/>
    <xf numFmtId="0" fontId="71" fillId="77" borderId="0" applyNumberFormat="0" applyBorder="0" applyAlignment="0" applyProtection="0"/>
    <xf numFmtId="0" fontId="71" fillId="77" borderId="0" applyNumberFormat="0" applyBorder="0" applyAlignment="0" applyProtection="0"/>
    <xf numFmtId="0" fontId="71" fillId="77" borderId="0" applyNumberFormat="0" applyBorder="0" applyAlignment="0" applyProtection="0"/>
    <xf numFmtId="0" fontId="41" fillId="42" borderId="0" applyNumberFormat="0" applyBorder="0" applyAlignment="0" applyProtection="0"/>
    <xf numFmtId="0" fontId="71" fillId="77" borderId="0" applyNumberFormat="0" applyBorder="0" applyAlignment="0" applyProtection="0"/>
    <xf numFmtId="0" fontId="2" fillId="75" borderId="0" applyNumberFormat="0" applyBorder="0" applyAlignment="0" applyProtection="0"/>
    <xf numFmtId="0" fontId="2" fillId="76" borderId="0" applyNumberFormat="0" applyBorder="0" applyAlignment="0" applyProtection="0"/>
    <xf numFmtId="0" fontId="71" fillId="76" borderId="0" applyNumberFormat="0" applyBorder="0" applyAlignment="0" applyProtection="0"/>
    <xf numFmtId="0" fontId="41" fillId="78"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41" fillId="43" borderId="0" applyNumberFormat="0" applyBorder="0" applyAlignment="0" applyProtection="0"/>
    <xf numFmtId="0" fontId="71"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71" fillId="66" borderId="0" applyNumberFormat="0" applyBorder="0" applyAlignment="0" applyProtection="0"/>
    <xf numFmtId="0" fontId="41" fillId="44"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2" fillId="79" borderId="0" applyNumberFormat="0" applyBorder="0" applyAlignment="0" applyProtection="0"/>
    <xf numFmtId="0" fontId="2" fillId="71" borderId="0" applyNumberFormat="0" applyBorder="0" applyAlignment="0" applyProtection="0"/>
    <xf numFmtId="0" fontId="71" fillId="80" borderId="0" applyNumberFormat="0" applyBorder="0" applyAlignment="0" applyProtection="0"/>
    <xf numFmtId="0" fontId="41" fillId="73" borderId="0" applyNumberFormat="0" applyBorder="0" applyAlignment="0" applyProtection="0"/>
    <xf numFmtId="0" fontId="71" fillId="61" borderId="0" applyNumberFormat="0" applyBorder="0" applyAlignment="0" applyProtection="0"/>
    <xf numFmtId="0" fontId="71" fillId="61" borderId="0" applyNumberFormat="0" applyBorder="0" applyAlignment="0" applyProtection="0"/>
    <xf numFmtId="0" fontId="71" fillId="61" borderId="0" applyNumberFormat="0" applyBorder="0" applyAlignment="0" applyProtection="0"/>
    <xf numFmtId="0" fontId="71" fillId="61" borderId="0" applyNumberFormat="0" applyBorder="0" applyAlignment="0" applyProtection="0"/>
    <xf numFmtId="0" fontId="71" fillId="61" borderId="0" applyNumberFormat="0" applyBorder="0" applyAlignment="0" applyProtection="0"/>
    <xf numFmtId="0" fontId="71" fillId="61" borderId="0" applyNumberFormat="0" applyBorder="0" applyAlignment="0" applyProtection="0"/>
    <xf numFmtId="0" fontId="71" fillId="61" borderId="0" applyNumberFormat="0" applyBorder="0" applyAlignment="0" applyProtection="0"/>
    <xf numFmtId="0" fontId="41" fillId="45" borderId="0" applyNumberFormat="0" applyBorder="0" applyAlignment="0" applyProtection="0"/>
    <xf numFmtId="0" fontId="71" fillId="61" borderId="0" applyNumberFormat="0" applyBorder="0" applyAlignment="0" applyProtection="0"/>
    <xf numFmtId="0" fontId="42" fillId="7"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2" fillId="0" borderId="0"/>
    <xf numFmtId="0" fontId="73" fillId="0" borderId="0"/>
    <xf numFmtId="0" fontId="2" fillId="0" borderId="0"/>
    <xf numFmtId="1" fontId="74" fillId="81" borderId="21" applyNumberFormat="0" applyBorder="0" applyAlignment="0">
      <alignment horizontal="center" vertical="top" wrapText="1"/>
      <protection hidden="1"/>
    </xf>
    <xf numFmtId="0" fontId="2" fillId="0" borderId="0"/>
    <xf numFmtId="0" fontId="5" fillId="0" borderId="0">
      <alignment vertical="center"/>
    </xf>
    <xf numFmtId="0" fontId="75" fillId="0" borderId="52">
      <alignment horizontal="left" vertical="center"/>
    </xf>
    <xf numFmtId="187" fontId="76" fillId="0" borderId="0">
      <alignment horizontal="right" vertical="center"/>
    </xf>
    <xf numFmtId="188" fontId="5" fillId="0" borderId="0">
      <alignment horizontal="right" vertical="center"/>
    </xf>
    <xf numFmtId="188" fontId="75" fillId="0" borderId="0">
      <alignment horizontal="right" vertical="center"/>
    </xf>
    <xf numFmtId="189" fontId="5" fillId="0" borderId="0" applyFont="0" applyFill="0" applyBorder="0" applyAlignment="0" applyProtection="0">
      <alignment horizontal="right"/>
    </xf>
    <xf numFmtId="0" fontId="6" fillId="0" borderId="0">
      <alignment vertical="center"/>
    </xf>
    <xf numFmtId="0" fontId="2" fillId="0" borderId="0"/>
    <xf numFmtId="0" fontId="2" fillId="0" borderId="0"/>
    <xf numFmtId="0" fontId="2" fillId="0" borderId="0"/>
    <xf numFmtId="0" fontId="2" fillId="0" borderId="0"/>
    <xf numFmtId="0" fontId="73" fillId="0" borderId="0"/>
    <xf numFmtId="0" fontId="43" fillId="47" borderId="4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 fontId="77" fillId="0" borderId="53">
      <alignment vertical="top"/>
    </xf>
    <xf numFmtId="190" fontId="6" fillId="0" borderId="0" applyBorder="0">
      <alignment horizontal="right"/>
    </xf>
    <xf numFmtId="190" fontId="6" fillId="0" borderId="8" applyAlignment="0">
      <alignment horizontal="right"/>
    </xf>
    <xf numFmtId="191" fontId="78" fillId="0" borderId="0"/>
    <xf numFmtId="191" fontId="78" fillId="0" borderId="0"/>
    <xf numFmtId="191" fontId="78" fillId="0" borderId="0"/>
    <xf numFmtId="191" fontId="78" fillId="0" borderId="0"/>
    <xf numFmtId="191" fontId="78" fillId="0" borderId="0"/>
    <xf numFmtId="191" fontId="78" fillId="0" borderId="0"/>
    <xf numFmtId="191" fontId="78" fillId="0" borderId="0"/>
    <xf numFmtId="191" fontId="7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43" fontId="79"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92"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43" fontId="80"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2" fillId="0" borderId="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19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2" fillId="0" borderId="0"/>
    <xf numFmtId="0" fontId="81" fillId="0" borderId="0"/>
    <xf numFmtId="194" fontId="82" fillId="0" borderId="0"/>
    <xf numFmtId="0" fontId="2"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xf numFmtId="44" fontId="1" fillId="0" borderId="0" applyFont="0" applyFill="0" applyBorder="0" applyAlignment="0" applyProtection="0"/>
    <xf numFmtId="44" fontId="1" fillId="0" borderId="0" applyFont="0" applyFill="0" applyBorder="0" applyAlignment="0" applyProtection="0"/>
    <xf numFmtId="0" fontId="2" fillId="0" borderId="0"/>
    <xf numFmtId="44"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5" fontId="1" fillId="0" borderId="0" applyFont="0" applyFill="0" applyBorder="0" applyAlignment="0" applyProtection="0">
      <alignment wrapText="1"/>
    </xf>
    <xf numFmtId="195" fontId="1" fillId="0" borderId="0" applyFont="0" applyFill="0" applyBorder="0" applyAlignment="0" applyProtection="0">
      <alignment wrapText="1"/>
    </xf>
    <xf numFmtId="0" fontId="2" fillId="0" borderId="0"/>
    <xf numFmtId="0" fontId="60" fillId="82" borderId="0" applyNumberFormat="0" applyBorder="0" applyAlignment="0" applyProtection="0"/>
    <xf numFmtId="0" fontId="60" fillId="83" borderId="0" applyNumberFormat="0" applyBorder="0" applyAlignment="0" applyProtection="0"/>
    <xf numFmtId="0" fontId="60" fillId="84" borderId="0" applyNumberFormat="0" applyBorder="0" applyAlignment="0" applyProtection="0"/>
    <xf numFmtId="166"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0" fontId="1" fillId="0" borderId="0" applyFont="0" applyFill="0" applyBorder="0" applyAlignment="0" applyProtection="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 fontId="83" fillId="85" borderId="16" applyNumberFormat="0" applyBorder="0" applyAlignment="0">
      <alignment horizontal="centerContinuous" vertical="center"/>
      <protection locked="0"/>
    </xf>
    <xf numFmtId="194" fontId="5" fillId="0" borderId="0"/>
    <xf numFmtId="189" fontId="84" fillId="0" borderId="0">
      <alignment horizontal="right"/>
    </xf>
    <xf numFmtId="0" fontId="85" fillId="0" borderId="0">
      <alignment vertical="center"/>
    </xf>
    <xf numFmtId="0" fontId="86" fillId="0" borderId="0">
      <alignment horizontal="right"/>
    </xf>
    <xf numFmtId="188" fontId="87" fillId="0" borderId="0">
      <alignment horizontal="right" vertical="center"/>
    </xf>
    <xf numFmtId="188" fontId="84" fillId="0" borderId="0" applyFill="0" applyBorder="0">
      <alignment horizontal="right" vertical="center"/>
    </xf>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5" fillId="1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88" fillId="81" borderId="0" applyNumberFormat="0" applyBorder="0" applyAlignment="0">
      <protection hidden="1"/>
    </xf>
    <xf numFmtId="0" fontId="2" fillId="0" borderId="0"/>
    <xf numFmtId="0" fontId="2" fillId="0" borderId="0"/>
    <xf numFmtId="0" fontId="2" fillId="0" borderId="0"/>
    <xf numFmtId="0" fontId="47" fillId="0" borderId="44" applyNumberFormat="0" applyFill="0" applyAlignment="0" applyProtection="0"/>
    <xf numFmtId="0" fontId="2" fillId="0" borderId="0"/>
    <xf numFmtId="0" fontId="73" fillId="0" borderId="0"/>
    <xf numFmtId="0" fontId="2" fillId="0" borderId="0"/>
    <xf numFmtId="0" fontId="2" fillId="0" borderId="0"/>
    <xf numFmtId="0" fontId="73" fillId="0" borderId="0"/>
    <xf numFmtId="0" fontId="2" fillId="0" borderId="0"/>
    <xf numFmtId="0" fontId="48" fillId="0" borderId="45" applyNumberFormat="0" applyFill="0" applyAlignment="0" applyProtection="0"/>
    <xf numFmtId="0" fontId="2"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0" fontId="5" fillId="13" borderId="3" applyNumberFormat="0" applyBorder="0" applyAlignment="0" applyProtection="0"/>
    <xf numFmtId="0" fontId="2" fillId="0" borderId="0"/>
    <xf numFmtId="0" fontId="73" fillId="0" borderId="0"/>
    <xf numFmtId="0" fontId="73" fillId="0" borderId="0"/>
    <xf numFmtId="0" fontId="2" fillId="0" borderId="0"/>
    <xf numFmtId="0" fontId="2" fillId="0" borderId="0"/>
    <xf numFmtId="0" fontId="73" fillId="0" borderId="0"/>
    <xf numFmtId="0" fontId="73" fillId="0" borderId="0"/>
    <xf numFmtId="0" fontId="73"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73" fillId="0" borderId="0"/>
    <xf numFmtId="0" fontId="2" fillId="0" borderId="0"/>
    <xf numFmtId="0" fontId="73" fillId="0" borderId="0"/>
    <xf numFmtId="0" fontId="2" fillId="0" borderId="0"/>
    <xf numFmtId="0" fontId="73" fillId="0" borderId="0"/>
    <xf numFmtId="0" fontId="2" fillId="0" borderId="0"/>
    <xf numFmtId="0" fontId="73" fillId="0" borderId="0"/>
    <xf numFmtId="0" fontId="2" fillId="0" borderId="0"/>
    <xf numFmtId="0" fontId="73" fillId="0" borderId="0"/>
    <xf numFmtId="0" fontId="2" fillId="0" borderId="0"/>
    <xf numFmtId="0" fontId="73" fillId="0" borderId="0"/>
    <xf numFmtId="0" fontId="2" fillId="0" borderId="0"/>
    <xf numFmtId="0" fontId="2" fillId="0" borderId="0"/>
    <xf numFmtId="0" fontId="2" fillId="0" borderId="0"/>
    <xf numFmtId="41" fontId="11" fillId="15" borderId="4">
      <alignment horizontal="left"/>
      <protection locked="0"/>
    </xf>
    <xf numFmtId="0" fontId="2" fillId="0" borderId="0"/>
    <xf numFmtId="0" fontId="5" fillId="14"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44" fontId="7" fillId="0" borderId="5" applyNumberFormat="0" applyFont="0" applyAlignment="0">
      <alignment horizontal="center"/>
    </xf>
    <xf numFmtId="0" fontId="2" fillId="0" borderId="0"/>
    <xf numFmtId="0" fontId="2" fillId="0" borderId="0"/>
    <xf numFmtId="0" fontId="2" fillId="0" borderId="0"/>
    <xf numFmtId="44" fontId="7" fillId="0" borderId="6" applyNumberFormat="0" applyFont="0" applyAlignment="0">
      <alignment horizontal="center"/>
    </xf>
    <xf numFmtId="0" fontId="2" fillId="0" borderId="0"/>
    <xf numFmtId="0" fontId="2" fillId="0" borderId="0"/>
    <xf numFmtId="196" fontId="5" fillId="86" borderId="0">
      <alignment horizontal="center"/>
    </xf>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70" fillId="0" borderId="0"/>
    <xf numFmtId="0" fontId="70" fillId="0" borderId="0"/>
    <xf numFmtId="0" fontId="70" fillId="0" borderId="0"/>
    <xf numFmtId="0" fontId="70" fillId="0" borderId="0"/>
    <xf numFmtId="0" fontId="40" fillId="0" borderId="0"/>
    <xf numFmtId="0" fontId="70" fillId="0" borderId="0"/>
    <xf numFmtId="0" fontId="40" fillId="0" borderId="0"/>
    <xf numFmtId="0" fontId="70" fillId="0" borderId="0"/>
    <xf numFmtId="0" fontId="40" fillId="0" borderId="0"/>
    <xf numFmtId="0" fontId="40" fillId="0" borderId="0"/>
    <xf numFmtId="0" fontId="70" fillId="0" borderId="0"/>
    <xf numFmtId="0" fontId="70" fillId="0" borderId="0"/>
    <xf numFmtId="0" fontId="70" fillId="0" borderId="0"/>
    <xf numFmtId="0" fontId="40" fillId="0" borderId="0"/>
    <xf numFmtId="0" fontId="40" fillId="0" borderId="0"/>
    <xf numFmtId="0" fontId="70" fillId="0" borderId="0"/>
    <xf numFmtId="0" fontId="70" fillId="0" borderId="0"/>
    <xf numFmtId="0" fontId="70" fillId="0" borderId="0"/>
    <xf numFmtId="0" fontId="70" fillId="0" borderId="0"/>
    <xf numFmtId="168" fontId="8" fillId="0" borderId="0"/>
    <xf numFmtId="197" fontId="5" fillId="0" borderId="0"/>
    <xf numFmtId="198" fontId="5" fillId="0" borderId="0"/>
    <xf numFmtId="0" fontId="40" fillId="0" borderId="0"/>
    <xf numFmtId="0" fontId="40" fillId="0" borderId="0"/>
    <xf numFmtId="0" fontId="70" fillId="0" borderId="0"/>
    <xf numFmtId="0" fontId="40" fillId="0" borderId="0"/>
    <xf numFmtId="0" fontId="70" fillId="0" borderId="0"/>
    <xf numFmtId="0" fontId="70" fillId="0" borderId="0"/>
    <xf numFmtId="0" fontId="1" fillId="0" borderId="0"/>
    <xf numFmtId="0" fontId="70" fillId="0" borderId="0"/>
    <xf numFmtId="0" fontId="70" fillId="0" borderId="0"/>
    <xf numFmtId="0" fontId="40" fillId="0" borderId="0"/>
    <xf numFmtId="0" fontId="70" fillId="0" borderId="0"/>
    <xf numFmtId="0" fontId="70" fillId="0" borderId="0"/>
    <xf numFmtId="0" fontId="40" fillId="0" borderId="0"/>
    <xf numFmtId="0" fontId="70" fillId="0" borderId="0"/>
    <xf numFmtId="0" fontId="70" fillId="0" borderId="0"/>
    <xf numFmtId="0" fontId="40" fillId="0" borderId="0"/>
    <xf numFmtId="0" fontId="70" fillId="0" borderId="0"/>
    <xf numFmtId="0" fontId="70" fillId="0" borderId="0"/>
    <xf numFmtId="164" fontId="1" fillId="0" borderId="0">
      <alignment horizontal="left" wrapText="1"/>
    </xf>
    <xf numFmtId="0" fontId="70" fillId="0" borderId="0"/>
    <xf numFmtId="166" fontId="1" fillId="0" borderId="0">
      <alignment horizontal="left" wrapText="1"/>
    </xf>
    <xf numFmtId="0" fontId="40" fillId="0" borderId="0"/>
    <xf numFmtId="0" fontId="70" fillId="0" borderId="0"/>
    <xf numFmtId="166" fontId="1" fillId="0" borderId="0">
      <alignment horizontal="left" wrapText="1"/>
    </xf>
    <xf numFmtId="0" fontId="40" fillId="0" borderId="0"/>
    <xf numFmtId="0" fontId="70" fillId="0" borderId="0"/>
    <xf numFmtId="0" fontId="70" fillId="0" borderId="0"/>
    <xf numFmtId="0" fontId="40" fillId="0" borderId="0"/>
    <xf numFmtId="0" fontId="40" fillId="0" borderId="0"/>
    <xf numFmtId="0" fontId="70" fillId="0" borderId="0"/>
    <xf numFmtId="0" fontId="70" fillId="0" borderId="0"/>
    <xf numFmtId="0" fontId="40" fillId="0" borderId="0"/>
    <xf numFmtId="0" fontId="1" fillId="0" borderId="0"/>
    <xf numFmtId="0" fontId="70" fillId="0" borderId="0"/>
    <xf numFmtId="0" fontId="70" fillId="0" borderId="0"/>
    <xf numFmtId="0" fontId="40" fillId="0" borderId="0"/>
    <xf numFmtId="0" fontId="40" fillId="0" borderId="0"/>
    <xf numFmtId="0" fontId="70" fillId="0" borderId="0"/>
    <xf numFmtId="0" fontId="70" fillId="0" borderId="0"/>
    <xf numFmtId="0" fontId="40" fillId="0" borderId="0"/>
    <xf numFmtId="0" fontId="40" fillId="0" borderId="0"/>
    <xf numFmtId="0" fontId="70" fillId="0" borderId="0"/>
    <xf numFmtId="0" fontId="70" fillId="0" borderId="0"/>
    <xf numFmtId="0" fontId="40" fillId="0" borderId="0"/>
    <xf numFmtId="0" fontId="40" fillId="0" borderId="0"/>
    <xf numFmtId="0" fontId="70" fillId="0" borderId="0"/>
    <xf numFmtId="0" fontId="70" fillId="0" borderId="0"/>
    <xf numFmtId="0" fontId="40" fillId="0" borderId="0"/>
    <xf numFmtId="182" fontId="9" fillId="0" borderId="0">
      <alignment horizontal="left" wrapText="1"/>
    </xf>
    <xf numFmtId="0" fontId="40" fillId="0" borderId="0"/>
    <xf numFmtId="0" fontId="70" fillId="0" borderId="0"/>
    <xf numFmtId="0" fontId="70" fillId="0" borderId="0"/>
    <xf numFmtId="0" fontId="40" fillId="0" borderId="0"/>
    <xf numFmtId="182" fontId="9" fillId="0" borderId="0">
      <alignment horizontal="left" wrapText="1"/>
    </xf>
    <xf numFmtId="0" fontId="40" fillId="0" borderId="0"/>
    <xf numFmtId="0" fontId="70" fillId="0" borderId="0"/>
    <xf numFmtId="0" fontId="70" fillId="0" borderId="0"/>
    <xf numFmtId="0" fontId="40" fillId="0" borderId="0"/>
    <xf numFmtId="0" fontId="1" fillId="0" borderId="0"/>
    <xf numFmtId="0" fontId="70" fillId="0" borderId="0"/>
    <xf numFmtId="0" fontId="1"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70" fillId="0" borderId="0"/>
    <xf numFmtId="0" fontId="7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70" fillId="0" borderId="0"/>
    <xf numFmtId="0" fontId="70" fillId="0" borderId="0"/>
    <xf numFmtId="166" fontId="1" fillId="0" borderId="0">
      <alignment horizontal="left" wrapText="1"/>
    </xf>
    <xf numFmtId="0" fontId="70" fillId="0" borderId="0"/>
    <xf numFmtId="0" fontId="1" fillId="0" borderId="0"/>
    <xf numFmtId="0" fontId="70" fillId="0" borderId="0"/>
    <xf numFmtId="0" fontId="1" fillId="0" borderId="0"/>
    <xf numFmtId="199" fontId="1" fillId="0" borderId="0">
      <alignment horizontal="left" wrapText="1"/>
    </xf>
    <xf numFmtId="0" fontId="40" fillId="0" borderId="0"/>
    <xf numFmtId="0" fontId="70" fillId="0" borderId="0"/>
    <xf numFmtId="0" fontId="70" fillId="0" borderId="0"/>
    <xf numFmtId="0" fontId="40" fillId="0" borderId="0"/>
    <xf numFmtId="166" fontId="9" fillId="0" borderId="0">
      <alignment horizontal="left" wrapText="1"/>
    </xf>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4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40" fillId="0" borderId="0"/>
    <xf numFmtId="0" fontId="40" fillId="0" borderId="0"/>
    <xf numFmtId="0" fontId="65"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70" fillId="0" borderId="0"/>
    <xf numFmtId="167" fontId="1" fillId="0" borderId="0">
      <alignment horizontal="left" wrapText="1"/>
    </xf>
    <xf numFmtId="0" fontId="4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70" fillId="0" borderId="0"/>
    <xf numFmtId="0" fontId="40" fillId="0" borderId="0"/>
    <xf numFmtId="0" fontId="70" fillId="0" borderId="0"/>
    <xf numFmtId="0" fontId="70" fillId="0" borderId="0"/>
    <xf numFmtId="0" fontId="70" fillId="0" borderId="0"/>
    <xf numFmtId="0" fontId="40" fillId="0" borderId="0"/>
    <xf numFmtId="0" fontId="70" fillId="0" borderId="0"/>
    <xf numFmtId="0" fontId="70" fillId="0" borderId="0"/>
    <xf numFmtId="200" fontId="1" fillId="0" borderId="0">
      <alignment horizontal="left" wrapText="1"/>
    </xf>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70" fillId="0" borderId="0"/>
    <xf numFmtId="0" fontId="1" fillId="0" borderId="0"/>
    <xf numFmtId="0" fontId="1" fillId="0" borderId="0"/>
    <xf numFmtId="166" fontId="1" fillId="0" borderId="0">
      <alignment horizontal="left" wrapText="1"/>
    </xf>
    <xf numFmtId="0" fontId="70" fillId="0" borderId="0"/>
    <xf numFmtId="166" fontId="1" fillId="0" borderId="0">
      <alignment horizontal="left" wrapText="1"/>
    </xf>
    <xf numFmtId="0" fontId="70" fillId="0" borderId="0"/>
    <xf numFmtId="0" fontId="1" fillId="0" borderId="0"/>
    <xf numFmtId="0" fontId="70" fillId="0" borderId="0"/>
    <xf numFmtId="166" fontId="1" fillId="0" borderId="0">
      <alignment horizontal="left" wrapText="1"/>
    </xf>
    <xf numFmtId="0" fontId="70" fillId="0" borderId="0"/>
    <xf numFmtId="0" fontId="1" fillId="0" borderId="0"/>
    <xf numFmtId="0" fontId="1" fillId="0" borderId="0">
      <alignment wrapText="1"/>
    </xf>
    <xf numFmtId="0" fontId="70" fillId="0" borderId="0"/>
    <xf numFmtId="0" fontId="1" fillId="0" borderId="0"/>
    <xf numFmtId="0" fontId="70" fillId="0" borderId="0"/>
    <xf numFmtId="0" fontId="70" fillId="0" borderId="0"/>
    <xf numFmtId="0" fontId="40" fillId="0" borderId="0"/>
    <xf numFmtId="0" fontId="70" fillId="0" borderId="0"/>
    <xf numFmtId="0" fontId="1" fillId="0" borderId="0"/>
    <xf numFmtId="0" fontId="40" fillId="0" borderId="0"/>
    <xf numFmtId="0" fontId="70" fillId="0" borderId="0"/>
    <xf numFmtId="0" fontId="70" fillId="0" borderId="0"/>
    <xf numFmtId="0" fontId="40" fillId="0" borderId="0"/>
    <xf numFmtId="0" fontId="70" fillId="0" borderId="0"/>
    <xf numFmtId="0" fontId="70" fillId="0" borderId="0"/>
    <xf numFmtId="0" fontId="40" fillId="0" borderId="0"/>
    <xf numFmtId="0" fontId="70" fillId="0" borderId="0"/>
    <xf numFmtId="0" fontId="70" fillId="0" borderId="0"/>
    <xf numFmtId="0" fontId="70" fillId="0" borderId="0"/>
    <xf numFmtId="0" fontId="1" fillId="0" borderId="0"/>
    <xf numFmtId="166" fontId="1" fillId="0" borderId="0">
      <alignment horizontal="left" wrapText="1"/>
    </xf>
    <xf numFmtId="0" fontId="61"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1" fillId="0" borderId="0"/>
    <xf numFmtId="0" fontId="1" fillId="0" borderId="0"/>
    <xf numFmtId="0" fontId="2" fillId="52" borderId="48" applyNumberFormat="0" applyFont="0" applyAlignment="0" applyProtection="0"/>
    <xf numFmtId="0" fontId="40" fillId="0" borderId="0"/>
    <xf numFmtId="0" fontId="70" fillId="0" borderId="0"/>
    <xf numFmtId="0" fontId="40" fillId="0" borderId="0"/>
    <xf numFmtId="0" fontId="70" fillId="0" borderId="0"/>
    <xf numFmtId="0" fontId="70" fillId="0" borderId="0"/>
    <xf numFmtId="0" fontId="2" fillId="52" borderId="48" applyNumberFormat="0" applyFont="0" applyAlignment="0" applyProtection="0"/>
    <xf numFmtId="0" fontId="70" fillId="0" borderId="0"/>
    <xf numFmtId="0" fontId="70" fillId="0" borderId="0"/>
    <xf numFmtId="0" fontId="2" fillId="52" borderId="48" applyNumberFormat="0" applyFont="0" applyAlignment="0" applyProtection="0"/>
    <xf numFmtId="0" fontId="40" fillId="0" borderId="0"/>
    <xf numFmtId="0" fontId="70" fillId="0" borderId="0"/>
    <xf numFmtId="0" fontId="70" fillId="0" borderId="0"/>
    <xf numFmtId="0" fontId="70" fillId="0" borderId="0"/>
    <xf numFmtId="0" fontId="40" fillId="0" borderId="0"/>
    <xf numFmtId="0" fontId="70" fillId="0" borderId="0"/>
    <xf numFmtId="0" fontId="7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10" fontId="1" fillId="0" borderId="0" applyFont="0" applyFill="0" applyBorder="0" applyAlignment="0" applyProtection="0"/>
    <xf numFmtId="0" fontId="70" fillId="0" borderId="0"/>
    <xf numFmtId="0" fontId="40" fillId="0" borderId="0"/>
    <xf numFmtId="0" fontId="40" fillId="0" borderId="0"/>
    <xf numFmtId="0" fontId="70" fillId="0" borderId="0"/>
    <xf numFmtId="0" fontId="40" fillId="0" borderId="0"/>
    <xf numFmtId="0" fontId="40" fillId="0" borderId="0"/>
    <xf numFmtId="0" fontId="40" fillId="0" borderId="0"/>
    <xf numFmtId="0" fontId="40" fillId="0" borderId="0"/>
    <xf numFmtId="0" fontId="40" fillId="0" borderId="0"/>
    <xf numFmtId="0" fontId="70" fillId="0" borderId="0"/>
    <xf numFmtId="0" fontId="40" fillId="0" borderId="0"/>
    <xf numFmtId="0" fontId="70" fillId="0" borderId="0"/>
    <xf numFmtId="0" fontId="40" fillId="0" borderId="0"/>
    <xf numFmtId="9" fontId="40" fillId="0" borderId="0" applyFont="0" applyFill="0" applyBorder="0" applyAlignment="0" applyProtection="0"/>
    <xf numFmtId="0" fontId="40" fillId="0" borderId="0"/>
    <xf numFmtId="0" fontId="40" fillId="0" borderId="0"/>
    <xf numFmtId="0" fontId="70" fillId="0" borderId="0"/>
    <xf numFmtId="0" fontId="40" fillId="0" borderId="0"/>
    <xf numFmtId="9" fontId="1" fillId="0" borderId="0" applyFont="0" applyFill="0" applyBorder="0" applyAlignment="0" applyProtection="0"/>
    <xf numFmtId="0" fontId="40" fillId="0" borderId="0"/>
    <xf numFmtId="0" fontId="40" fillId="0" borderId="0"/>
    <xf numFmtId="9" fontId="1" fillId="0" borderId="0" applyFont="0" applyFill="0" applyBorder="0" applyAlignment="0" applyProtection="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9" fontId="36" fillId="0" borderId="0" applyFont="0" applyFill="0" applyBorder="0" applyAlignment="0" applyProtection="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70" fillId="0" borderId="0"/>
    <xf numFmtId="0" fontId="70" fillId="0" borderId="0"/>
    <xf numFmtId="9" fontId="1" fillId="0" borderId="0" applyFont="0" applyFill="0" applyBorder="0" applyAlignment="0" applyProtection="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70" fillId="0" borderId="0"/>
    <xf numFmtId="0" fontId="7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40" fillId="0" borderId="0"/>
    <xf numFmtId="0" fontId="40" fillId="0" borderId="0"/>
    <xf numFmtId="0" fontId="70" fillId="0" borderId="0"/>
    <xf numFmtId="0" fontId="40" fillId="0" borderId="0"/>
    <xf numFmtId="9" fontId="1" fillId="0" borderId="0" applyFont="0" applyFill="0" applyBorder="0" applyAlignment="0" applyProtection="0"/>
    <xf numFmtId="0" fontId="40" fillId="0" borderId="0"/>
    <xf numFmtId="0" fontId="70" fillId="0" borderId="0"/>
    <xf numFmtId="0" fontId="40" fillId="0" borderId="0"/>
    <xf numFmtId="0" fontId="40" fillId="0" borderId="0"/>
    <xf numFmtId="0" fontId="70" fillId="0" borderId="0"/>
    <xf numFmtId="0" fontId="40" fillId="0" borderId="0"/>
    <xf numFmtId="9" fontId="79" fillId="0" borderId="0" applyFont="0" applyFill="0" applyBorder="0" applyAlignment="0" applyProtection="0"/>
    <xf numFmtId="0" fontId="70" fillId="0" borderId="0"/>
    <xf numFmtId="0" fontId="40" fillId="0" borderId="0"/>
    <xf numFmtId="0" fontId="70" fillId="0" borderId="0"/>
    <xf numFmtId="0" fontId="40" fillId="0" borderId="0"/>
    <xf numFmtId="9" fontId="1" fillId="0" borderId="0" applyFont="0" applyFill="0" applyBorder="0" applyAlignment="0" applyProtection="0"/>
    <xf numFmtId="9" fontId="1" fillId="0" borderId="0" applyFont="0" applyFill="0" applyBorder="0" applyAlignment="0" applyProtection="0"/>
    <xf numFmtId="0" fontId="40" fillId="0" borderId="0"/>
    <xf numFmtId="0" fontId="70" fillId="0" borderId="0"/>
    <xf numFmtId="0" fontId="40" fillId="0" borderId="0"/>
    <xf numFmtId="0" fontId="40" fillId="0" borderId="0"/>
    <xf numFmtId="0" fontId="40" fillId="0" borderId="0"/>
    <xf numFmtId="0" fontId="40" fillId="0" borderId="0"/>
    <xf numFmtId="0" fontId="70" fillId="0" borderId="0"/>
    <xf numFmtId="0" fontId="40" fillId="0" borderId="0"/>
    <xf numFmtId="0" fontId="40" fillId="0" borderId="0"/>
    <xf numFmtId="201" fontId="89" fillId="14" borderId="0" applyBorder="0" applyAlignment="0">
      <protection hidden="1"/>
    </xf>
    <xf numFmtId="1" fontId="89" fillId="14" borderId="0">
      <alignment horizontal="center"/>
    </xf>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40" fillId="0" borderId="0"/>
    <xf numFmtId="0" fontId="40" fillId="0" borderId="0"/>
    <xf numFmtId="0" fontId="40" fillId="0" borderId="0"/>
    <xf numFmtId="0" fontId="70" fillId="0" borderId="0"/>
    <xf numFmtId="0" fontId="40" fillId="0" borderId="0"/>
    <xf numFmtId="0" fontId="70" fillId="0" borderId="0"/>
    <xf numFmtId="0" fontId="40" fillId="0" borderId="0"/>
    <xf numFmtId="0" fontId="40" fillId="0" borderId="0"/>
    <xf numFmtId="0" fontId="40" fillId="0" borderId="0"/>
    <xf numFmtId="0" fontId="40" fillId="0" borderId="0"/>
    <xf numFmtId="0" fontId="70" fillId="0" borderId="0"/>
    <xf numFmtId="0" fontId="40" fillId="0" borderId="0"/>
    <xf numFmtId="0" fontId="40" fillId="0" borderId="0"/>
    <xf numFmtId="0" fontId="7" fillId="13" borderId="10" applyNumberFormat="0">
      <alignment horizontal="center" vertical="center" wrapText="1"/>
    </xf>
    <xf numFmtId="0" fontId="70" fillId="0" borderId="0"/>
    <xf numFmtId="0" fontId="40" fillId="0" borderId="0"/>
    <xf numFmtId="10" fontId="1" fillId="13" borderId="0"/>
    <xf numFmtId="0" fontId="70" fillId="0" borderId="0"/>
    <xf numFmtId="0" fontId="40" fillId="0" borderId="0"/>
    <xf numFmtId="0" fontId="40" fillId="0" borderId="0"/>
    <xf numFmtId="0" fontId="70" fillId="0" borderId="0"/>
    <xf numFmtId="0" fontId="40" fillId="0" borderId="0"/>
    <xf numFmtId="0" fontId="40" fillId="0" borderId="0"/>
    <xf numFmtId="0" fontId="40" fillId="0" borderId="0"/>
    <xf numFmtId="0" fontId="40" fillId="0" borderId="0"/>
    <xf numFmtId="0" fontId="40" fillId="0" borderId="0"/>
    <xf numFmtId="0" fontId="70" fillId="0" borderId="0"/>
    <xf numFmtId="0" fontId="40" fillId="0" borderId="0"/>
    <xf numFmtId="0" fontId="70" fillId="0" borderId="0"/>
    <xf numFmtId="0" fontId="40" fillId="0" borderId="0"/>
    <xf numFmtId="0" fontId="40" fillId="0" borderId="0"/>
    <xf numFmtId="178" fontId="1" fillId="13" borderId="0"/>
    <xf numFmtId="0" fontId="70" fillId="0" borderId="0"/>
    <xf numFmtId="0" fontId="40" fillId="0" borderId="0"/>
    <xf numFmtId="0" fontId="40" fillId="0" borderId="0"/>
    <xf numFmtId="0" fontId="7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0" fillId="0" borderId="0"/>
    <xf numFmtId="0" fontId="40" fillId="0" borderId="0"/>
    <xf numFmtId="0" fontId="70" fillId="0" borderId="0"/>
    <xf numFmtId="0" fontId="40" fillId="0" borderId="0"/>
    <xf numFmtId="0" fontId="40" fillId="0" borderId="0"/>
    <xf numFmtId="42" fontId="1" fillId="13" borderId="0"/>
    <xf numFmtId="0" fontId="40" fillId="0" borderId="0"/>
    <xf numFmtId="0" fontId="70" fillId="0" borderId="0"/>
    <xf numFmtId="0" fontId="70" fillId="0" borderId="0"/>
    <xf numFmtId="0" fontId="40" fillId="0" borderId="0"/>
    <xf numFmtId="0" fontId="40" fillId="0" borderId="0"/>
    <xf numFmtId="0" fontId="40" fillId="0" borderId="0"/>
    <xf numFmtId="0" fontId="40" fillId="0" borderId="0"/>
    <xf numFmtId="0" fontId="70" fillId="0" borderId="0"/>
    <xf numFmtId="0" fontId="40" fillId="0" borderId="0"/>
    <xf numFmtId="0" fontId="40" fillId="0" borderId="0"/>
    <xf numFmtId="0" fontId="40" fillId="0" borderId="0"/>
    <xf numFmtId="0" fontId="40" fillId="0" borderId="0"/>
    <xf numFmtId="0" fontId="70" fillId="0" borderId="0"/>
    <xf numFmtId="0" fontId="40" fillId="0" borderId="0"/>
    <xf numFmtId="165" fontId="6" fillId="0" borderId="0" applyBorder="0" applyAlignment="0"/>
    <xf numFmtId="0" fontId="40" fillId="0" borderId="0"/>
    <xf numFmtId="0" fontId="70" fillId="0" borderId="0"/>
    <xf numFmtId="0" fontId="40" fillId="0" borderId="0"/>
    <xf numFmtId="173" fontId="1" fillId="0" borderId="0" applyFont="0" applyFill="0" applyAlignment="0">
      <alignment horizontal="right"/>
    </xf>
    <xf numFmtId="0" fontId="70" fillId="0" borderId="0"/>
    <xf numFmtId="0" fontId="40" fillId="0" borderId="0"/>
    <xf numFmtId="0" fontId="40" fillId="0" borderId="0"/>
    <xf numFmtId="0" fontId="70" fillId="0" borderId="0"/>
    <xf numFmtId="0" fontId="40" fillId="0" borderId="0"/>
    <xf numFmtId="0" fontId="40" fillId="0" borderId="0"/>
    <xf numFmtId="0" fontId="40" fillId="0" borderId="0"/>
    <xf numFmtId="0" fontId="40" fillId="0" borderId="0"/>
    <xf numFmtId="0" fontId="40" fillId="0" borderId="0"/>
    <xf numFmtId="0" fontId="70" fillId="0" borderId="0"/>
    <xf numFmtId="0" fontId="40" fillId="0" borderId="0"/>
    <xf numFmtId="0" fontId="70" fillId="0" borderId="0"/>
    <xf numFmtId="0" fontId="40" fillId="0" borderId="0"/>
    <xf numFmtId="202" fontId="90" fillId="0" borderId="0"/>
    <xf numFmtId="4" fontId="80" fillId="15" borderId="54" applyNumberFormat="0" applyProtection="0">
      <alignment vertical="center"/>
    </xf>
    <xf numFmtId="0" fontId="40" fillId="0" borderId="0"/>
    <xf numFmtId="0" fontId="70" fillId="0" borderId="0"/>
    <xf numFmtId="4" fontId="91" fillId="15" borderId="54" applyNumberFormat="0" applyProtection="0">
      <alignment vertical="center"/>
    </xf>
    <xf numFmtId="0" fontId="40" fillId="0" borderId="0"/>
    <xf numFmtId="0" fontId="70" fillId="0" borderId="0"/>
    <xf numFmtId="4" fontId="80" fillId="15" borderId="54" applyNumberFormat="0" applyProtection="0">
      <alignment horizontal="left" vertical="center" indent="1"/>
    </xf>
    <xf numFmtId="0" fontId="40" fillId="0" borderId="0"/>
    <xf numFmtId="0" fontId="70" fillId="0" borderId="0"/>
    <xf numFmtId="4" fontId="80" fillId="15" borderId="54" applyNumberFormat="0" applyProtection="0">
      <alignment horizontal="left" vertical="center" indent="1"/>
    </xf>
    <xf numFmtId="0" fontId="40" fillId="0" borderId="0"/>
    <xf numFmtId="0" fontId="70" fillId="0" borderId="0"/>
    <xf numFmtId="0" fontId="1" fillId="87" borderId="54" applyNumberFormat="0" applyProtection="0">
      <alignment horizontal="left" vertical="center" indent="1"/>
    </xf>
    <xf numFmtId="0" fontId="40" fillId="0" borderId="0"/>
    <xf numFmtId="0" fontId="70" fillId="0" borderId="0"/>
    <xf numFmtId="4" fontId="80" fillId="53" borderId="54" applyNumberFormat="0" applyProtection="0">
      <alignment horizontal="right" vertical="center"/>
    </xf>
    <xf numFmtId="0" fontId="40" fillId="0" borderId="0"/>
    <xf numFmtId="0" fontId="70" fillId="0" borderId="0"/>
    <xf numFmtId="4" fontId="80" fillId="88" borderId="54" applyNumberFormat="0" applyProtection="0">
      <alignment horizontal="right" vertical="center"/>
    </xf>
    <xf numFmtId="0" fontId="40" fillId="0" borderId="0"/>
    <xf numFmtId="0" fontId="70" fillId="0" borderId="0"/>
    <xf numFmtId="4" fontId="80" fillId="89" borderId="54" applyNumberFormat="0" applyProtection="0">
      <alignment horizontal="right" vertical="center"/>
    </xf>
    <xf numFmtId="0" fontId="40" fillId="0" borderId="0"/>
    <xf numFmtId="0" fontId="70" fillId="0" borderId="0"/>
    <xf numFmtId="4" fontId="80" fillId="90" borderId="54" applyNumberFormat="0" applyProtection="0">
      <alignment horizontal="right" vertical="center"/>
    </xf>
    <xf numFmtId="0" fontId="40" fillId="0" borderId="0"/>
    <xf numFmtId="0" fontId="70" fillId="0" borderId="0"/>
    <xf numFmtId="4" fontId="80" fillId="91" borderId="54" applyNumberFormat="0" applyProtection="0">
      <alignment horizontal="right" vertical="center"/>
    </xf>
    <xf numFmtId="0" fontId="40" fillId="0" borderId="0"/>
    <xf numFmtId="0" fontId="70" fillId="0" borderId="0"/>
    <xf numFmtId="4" fontId="80" fillId="92" borderId="54" applyNumberFormat="0" applyProtection="0">
      <alignment horizontal="right" vertical="center"/>
    </xf>
    <xf numFmtId="0" fontId="40" fillId="0" borderId="0"/>
    <xf numFmtId="0" fontId="70" fillId="0" borderId="0"/>
    <xf numFmtId="4" fontId="80" fillId="93" borderId="54" applyNumberFormat="0" applyProtection="0">
      <alignment horizontal="right" vertical="center"/>
    </xf>
    <xf numFmtId="0" fontId="40" fillId="0" borderId="0"/>
    <xf numFmtId="0" fontId="70" fillId="0" borderId="0"/>
    <xf numFmtId="4" fontId="80" fillId="20" borderId="54" applyNumberFormat="0" applyProtection="0">
      <alignment horizontal="right" vertical="center"/>
    </xf>
    <xf numFmtId="0" fontId="40" fillId="0" borderId="0"/>
    <xf numFmtId="0" fontId="70" fillId="0" borderId="0"/>
    <xf numFmtId="4" fontId="80" fillId="94" borderId="54" applyNumberFormat="0" applyProtection="0">
      <alignment horizontal="right" vertical="center"/>
    </xf>
    <xf numFmtId="0" fontId="40" fillId="0" borderId="0"/>
    <xf numFmtId="0" fontId="70" fillId="0" borderId="0"/>
    <xf numFmtId="4" fontId="92" fillId="95" borderId="54" applyNumberFormat="0" applyProtection="0">
      <alignment horizontal="left" vertical="center" indent="1"/>
    </xf>
    <xf numFmtId="0" fontId="40" fillId="0" borderId="0"/>
    <xf numFmtId="0" fontId="70" fillId="0" borderId="0"/>
    <xf numFmtId="4" fontId="80" fillId="85" borderId="55" applyNumberFormat="0" applyProtection="0">
      <alignment horizontal="left" vertical="center" indent="1"/>
    </xf>
    <xf numFmtId="0" fontId="40" fillId="0" borderId="0"/>
    <xf numFmtId="0" fontId="70" fillId="0" borderId="0"/>
    <xf numFmtId="4" fontId="64" fillId="96" borderId="0" applyNumberFormat="0" applyProtection="0">
      <alignment horizontal="left" vertical="center" indent="1"/>
    </xf>
    <xf numFmtId="0" fontId="40" fillId="0" borderId="0"/>
    <xf numFmtId="0" fontId="70" fillId="0" borderId="0"/>
    <xf numFmtId="0" fontId="1" fillId="87" borderId="54" applyNumberFormat="0" applyProtection="0">
      <alignment horizontal="left" vertical="center" indent="1"/>
    </xf>
    <xf numFmtId="0" fontId="40" fillId="0" borderId="0"/>
    <xf numFmtId="0" fontId="70" fillId="0" borderId="0"/>
    <xf numFmtId="4" fontId="80" fillId="85" borderId="54" applyNumberFormat="0" applyProtection="0">
      <alignment horizontal="left" vertical="center" indent="1"/>
    </xf>
    <xf numFmtId="0" fontId="40" fillId="0" borderId="0"/>
    <xf numFmtId="0" fontId="70" fillId="0" borderId="0"/>
    <xf numFmtId="4" fontId="80" fillId="97" borderId="54" applyNumberFormat="0" applyProtection="0">
      <alignment horizontal="left" vertical="center" indent="1"/>
    </xf>
    <xf numFmtId="0" fontId="40" fillId="0" borderId="0"/>
    <xf numFmtId="0" fontId="70" fillId="0" borderId="0"/>
    <xf numFmtId="0" fontId="1" fillId="97" borderId="54" applyNumberFormat="0" applyProtection="0">
      <alignment horizontal="left" vertical="center" indent="1"/>
    </xf>
    <xf numFmtId="0" fontId="40" fillId="0" borderId="0"/>
    <xf numFmtId="0" fontId="70" fillId="0" borderId="0"/>
    <xf numFmtId="0" fontId="1" fillId="97" borderId="54" applyNumberFormat="0" applyProtection="0">
      <alignment horizontal="left" vertical="center" indent="1"/>
    </xf>
    <xf numFmtId="0" fontId="40" fillId="0" borderId="0"/>
    <xf numFmtId="0" fontId="70" fillId="0" borderId="0"/>
    <xf numFmtId="0" fontId="1" fillId="98" borderId="54" applyNumberFormat="0" applyProtection="0">
      <alignment horizontal="left" vertical="center" indent="1"/>
    </xf>
    <xf numFmtId="0" fontId="40" fillId="0" borderId="0"/>
    <xf numFmtId="0" fontId="70" fillId="0" borderId="0"/>
    <xf numFmtId="0" fontId="1" fillId="98" borderId="54" applyNumberFormat="0" applyProtection="0">
      <alignment horizontal="left" vertical="center" indent="1"/>
    </xf>
    <xf numFmtId="0" fontId="40" fillId="0" borderId="0"/>
    <xf numFmtId="0" fontId="70" fillId="0" borderId="0"/>
    <xf numFmtId="0" fontId="1" fillId="14" borderId="54" applyNumberFormat="0" applyProtection="0">
      <alignment horizontal="left" vertical="center" indent="1"/>
    </xf>
    <xf numFmtId="0" fontId="40" fillId="0" borderId="0"/>
    <xf numFmtId="0" fontId="70" fillId="0" borderId="0"/>
    <xf numFmtId="0" fontId="1" fillId="14" borderId="54" applyNumberFormat="0" applyProtection="0">
      <alignment horizontal="left" vertical="center" indent="1"/>
    </xf>
    <xf numFmtId="0" fontId="40" fillId="0" borderId="0"/>
    <xf numFmtId="0" fontId="70" fillId="0" borderId="0"/>
    <xf numFmtId="0" fontId="1" fillId="87" borderId="54" applyNumberFormat="0" applyProtection="0">
      <alignment horizontal="left" vertical="center" indent="1"/>
    </xf>
    <xf numFmtId="0" fontId="40" fillId="0" borderId="0"/>
    <xf numFmtId="0" fontId="70" fillId="0" borderId="0"/>
    <xf numFmtId="0" fontId="1" fillId="87" borderId="54" applyNumberFormat="0" applyProtection="0">
      <alignment horizontal="left" vertical="center" indent="1"/>
    </xf>
    <xf numFmtId="0" fontId="40" fillId="0" borderId="0"/>
    <xf numFmtId="0" fontId="70" fillId="0" borderId="0"/>
    <xf numFmtId="0" fontId="1" fillId="54" borderId="3" applyNumberFormat="0">
      <protection locked="0"/>
    </xf>
    <xf numFmtId="0" fontId="6" fillId="78" borderId="56" applyBorder="0"/>
    <xf numFmtId="4" fontId="80" fillId="86" borderId="54" applyNumberFormat="0" applyProtection="0">
      <alignment vertical="center"/>
    </xf>
    <xf numFmtId="0" fontId="40" fillId="0" borderId="0"/>
    <xf numFmtId="0" fontId="70" fillId="0" borderId="0"/>
    <xf numFmtId="4" fontId="91" fillId="86" borderId="54" applyNumberFormat="0" applyProtection="0">
      <alignment vertical="center"/>
    </xf>
    <xf numFmtId="0" fontId="40" fillId="0" borderId="0"/>
    <xf numFmtId="0" fontId="70" fillId="0" borderId="0"/>
    <xf numFmtId="4" fontId="80" fillId="86" borderId="54" applyNumberFormat="0" applyProtection="0">
      <alignment horizontal="left" vertical="center" indent="1"/>
    </xf>
    <xf numFmtId="0" fontId="40" fillId="0" borderId="0"/>
    <xf numFmtId="0" fontId="70" fillId="0" borderId="0"/>
    <xf numFmtId="4" fontId="80" fillId="86" borderId="54" applyNumberFormat="0" applyProtection="0">
      <alignment horizontal="left" vertical="center" indent="1"/>
    </xf>
    <xf numFmtId="0" fontId="40" fillId="0" borderId="0"/>
    <xf numFmtId="0" fontId="70" fillId="0" borderId="0"/>
    <xf numFmtId="4" fontId="80" fillId="85" borderId="54" applyNumberFormat="0" applyProtection="0">
      <alignment horizontal="right" vertical="center"/>
    </xf>
    <xf numFmtId="0" fontId="40" fillId="0" borderId="0"/>
    <xf numFmtId="0" fontId="70" fillId="0" borderId="0"/>
    <xf numFmtId="0" fontId="40" fillId="0" borderId="0"/>
    <xf numFmtId="0" fontId="70" fillId="0" borderId="0"/>
    <xf numFmtId="4" fontId="91" fillId="85" borderId="54" applyNumberFormat="0" applyProtection="0">
      <alignment horizontal="right" vertical="center"/>
    </xf>
    <xf numFmtId="0" fontId="40" fillId="0" borderId="0"/>
    <xf numFmtId="0" fontId="70" fillId="0" borderId="0"/>
    <xf numFmtId="0" fontId="1" fillId="87" borderId="54" applyNumberFormat="0" applyProtection="0">
      <alignment horizontal="left" vertical="center" indent="1"/>
    </xf>
    <xf numFmtId="0" fontId="40" fillId="0" borderId="0"/>
    <xf numFmtId="0" fontId="70" fillId="0" borderId="0"/>
    <xf numFmtId="0" fontId="1" fillId="87" borderId="54" applyNumberFormat="0" applyProtection="0">
      <alignment horizontal="left" vertical="center" indent="1"/>
    </xf>
    <xf numFmtId="0" fontId="40" fillId="0" borderId="0"/>
    <xf numFmtId="0" fontId="70" fillId="0" borderId="0"/>
    <xf numFmtId="0" fontId="93" fillId="0" borderId="0"/>
    <xf numFmtId="0" fontId="40" fillId="0" borderId="0"/>
    <xf numFmtId="0" fontId="70" fillId="0" borderId="0"/>
    <xf numFmtId="0" fontId="5" fillId="56" borderId="3"/>
    <xf numFmtId="4" fontId="94" fillId="85" borderId="54" applyNumberFormat="0" applyProtection="0">
      <alignment horizontal="right" vertical="center"/>
    </xf>
    <xf numFmtId="0" fontId="40" fillId="0" borderId="0"/>
    <xf numFmtId="0" fontId="70" fillId="0" borderId="0"/>
    <xf numFmtId="39" fontId="1" fillId="18" borderId="0"/>
    <xf numFmtId="0" fontId="70" fillId="0" borderId="0"/>
    <xf numFmtId="0" fontId="40" fillId="0" borderId="0"/>
    <xf numFmtId="0" fontId="40" fillId="0" borderId="0"/>
    <xf numFmtId="0" fontId="70" fillId="0" borderId="0"/>
    <xf numFmtId="0" fontId="40" fillId="0" borderId="0"/>
    <xf numFmtId="0" fontId="40" fillId="0" borderId="0"/>
    <xf numFmtId="0" fontId="40" fillId="0" borderId="0"/>
    <xf numFmtId="0" fontId="40" fillId="0" borderId="0"/>
    <xf numFmtId="0" fontId="40" fillId="0" borderId="0"/>
    <xf numFmtId="0" fontId="70" fillId="0" borderId="0"/>
    <xf numFmtId="0" fontId="40" fillId="0" borderId="0"/>
    <xf numFmtId="0" fontId="70" fillId="0" borderId="0"/>
    <xf numFmtId="0" fontId="40" fillId="0" borderId="0"/>
    <xf numFmtId="0" fontId="40" fillId="0" borderId="0"/>
    <xf numFmtId="0" fontId="95" fillId="0" borderId="0" applyNumberFormat="0" applyFill="0" applyBorder="0" applyAlignment="0" applyProtection="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38" fontId="5" fillId="0" borderId="12"/>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40" fillId="0" borderId="0"/>
    <xf numFmtId="0" fontId="4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0" fontId="70" fillId="0" borderId="0"/>
    <xf numFmtId="0" fontId="40" fillId="0" borderId="0"/>
    <xf numFmtId="0" fontId="70" fillId="0" borderId="0"/>
    <xf numFmtId="0" fontId="40" fillId="0" borderId="0"/>
    <xf numFmtId="0" fontId="70" fillId="0" borderId="0"/>
    <xf numFmtId="0" fontId="40" fillId="0" borderId="0"/>
    <xf numFmtId="178" fontId="1" fillId="0" borderId="0">
      <alignment horizontal="left" wrapText="1"/>
    </xf>
    <xf numFmtId="178" fontId="1" fillId="0" borderId="0">
      <alignment horizontal="left" wrapText="1"/>
    </xf>
    <xf numFmtId="0" fontId="70" fillId="0" borderId="0"/>
    <xf numFmtId="178" fontId="1" fillId="0" borderId="0">
      <alignment horizontal="left" wrapText="1"/>
    </xf>
    <xf numFmtId="0" fontId="40" fillId="0" borderId="0"/>
    <xf numFmtId="0" fontId="70" fillId="0" borderId="0"/>
    <xf numFmtId="178" fontId="1" fillId="0" borderId="0">
      <alignment horizontal="left" wrapText="1"/>
    </xf>
    <xf numFmtId="0" fontId="70" fillId="0" borderId="0"/>
    <xf numFmtId="0" fontId="40" fillId="0" borderId="0"/>
    <xf numFmtId="0" fontId="40" fillId="0" borderId="0"/>
    <xf numFmtId="0" fontId="70" fillId="0" borderId="0"/>
    <xf numFmtId="200" fontId="1" fillId="0" borderId="0">
      <alignment horizontal="left" wrapText="1"/>
    </xf>
    <xf numFmtId="0" fontId="40" fillId="0" borderId="0"/>
    <xf numFmtId="0" fontId="40" fillId="0" borderId="0"/>
    <xf numFmtId="0" fontId="70" fillId="0" borderId="0"/>
    <xf numFmtId="0" fontId="40" fillId="0" borderId="0"/>
    <xf numFmtId="0" fontId="70" fillId="0" borderId="0"/>
    <xf numFmtId="181" fontId="1" fillId="0" borderId="0">
      <alignment horizontal="left" wrapText="1"/>
    </xf>
    <xf numFmtId="181" fontId="1" fillId="0" borderId="0">
      <alignment horizontal="left" wrapText="1"/>
    </xf>
    <xf numFmtId="0" fontId="40" fillId="0" borderId="0"/>
    <xf numFmtId="0" fontId="70" fillId="0" borderId="0"/>
    <xf numFmtId="181" fontId="1" fillId="0" borderId="0">
      <alignment horizontal="left" wrapText="1"/>
    </xf>
    <xf numFmtId="0" fontId="40" fillId="0" borderId="0"/>
    <xf numFmtId="0" fontId="70" fillId="0" borderId="0"/>
    <xf numFmtId="181" fontId="1" fillId="0" borderId="0">
      <alignment horizontal="left" wrapText="1"/>
    </xf>
    <xf numFmtId="0" fontId="40" fillId="0" borderId="0"/>
    <xf numFmtId="0" fontId="70" fillId="0" borderId="0"/>
    <xf numFmtId="203" fontId="1" fillId="0" borderId="0">
      <alignment horizontal="left" wrapText="1"/>
    </xf>
    <xf numFmtId="0" fontId="40" fillId="0" borderId="0"/>
    <xf numFmtId="0" fontId="70" fillId="0" borderId="0"/>
    <xf numFmtId="0" fontId="40" fillId="0" borderId="0"/>
    <xf numFmtId="0" fontId="70" fillId="0" borderId="0"/>
    <xf numFmtId="0" fontId="70" fillId="0" borderId="0"/>
    <xf numFmtId="0" fontId="40" fillId="0" borderId="0"/>
    <xf numFmtId="0" fontId="40" fillId="0" borderId="0"/>
    <xf numFmtId="0" fontId="70" fillId="0" borderId="0"/>
    <xf numFmtId="0" fontId="40" fillId="0" borderId="0"/>
    <xf numFmtId="0" fontId="40" fillId="0" borderId="0"/>
    <xf numFmtId="0" fontId="40" fillId="0" borderId="0"/>
    <xf numFmtId="0" fontId="40" fillId="0" borderId="0"/>
    <xf numFmtId="0" fontId="70" fillId="0" borderId="0"/>
    <xf numFmtId="0" fontId="40" fillId="0" borderId="0"/>
    <xf numFmtId="0" fontId="40" fillId="0" borderId="0"/>
    <xf numFmtId="0" fontId="40" fillId="0" borderId="0"/>
    <xf numFmtId="0" fontId="1" fillId="99" borderId="0" applyNumberFormat="0" applyBorder="0">
      <alignment horizontal="center" wrapText="1"/>
    </xf>
    <xf numFmtId="0" fontId="40" fillId="0" borderId="0"/>
    <xf numFmtId="0" fontId="1" fillId="100" borderId="57" applyNumberFormat="0">
      <alignment wrapText="1"/>
    </xf>
    <xf numFmtId="0" fontId="40" fillId="0" borderId="0"/>
    <xf numFmtId="0" fontId="1" fillId="100" borderId="0" applyNumberFormat="0" applyBorder="0">
      <alignment wrapText="1"/>
    </xf>
    <xf numFmtId="0" fontId="40" fillId="0" borderId="0"/>
    <xf numFmtId="0" fontId="1" fillId="0" borderId="0" applyNumberFormat="0" applyFill="0" applyBorder="0" applyProtection="0">
      <alignment horizontal="right" wrapText="1"/>
    </xf>
    <xf numFmtId="0" fontId="40" fillId="0" borderId="0"/>
    <xf numFmtId="204" fontId="1" fillId="0" borderId="0" applyFill="0" applyBorder="0" applyAlignment="0" applyProtection="0">
      <alignment wrapText="1"/>
    </xf>
    <xf numFmtId="0" fontId="40" fillId="0" borderId="0"/>
    <xf numFmtId="186" fontId="1" fillId="0" borderId="0" applyFill="0" applyBorder="0" applyAlignment="0" applyProtection="0">
      <alignment wrapText="1"/>
    </xf>
    <xf numFmtId="0" fontId="40" fillId="0" borderId="0"/>
    <xf numFmtId="0" fontId="40" fillId="0" borderId="0"/>
    <xf numFmtId="0" fontId="40" fillId="0" borderId="0"/>
    <xf numFmtId="0" fontId="40" fillId="0" borderId="0"/>
    <xf numFmtId="0" fontId="40" fillId="0" borderId="0"/>
    <xf numFmtId="0" fontId="1" fillId="0" borderId="0" applyNumberFormat="0" applyFill="0" applyBorder="0">
      <alignment horizontal="right" wrapText="1"/>
    </xf>
    <xf numFmtId="0" fontId="40" fillId="0" borderId="0"/>
    <xf numFmtId="17" fontId="1" fillId="0" borderId="0" applyFill="0" applyBorder="0">
      <alignment horizontal="right" wrapText="1"/>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0" fillId="0" borderId="0"/>
    <xf numFmtId="0" fontId="70" fillId="0" borderId="0"/>
    <xf numFmtId="0" fontId="70" fillId="0" borderId="0"/>
    <xf numFmtId="202" fontId="96" fillId="0" borderId="0"/>
    <xf numFmtId="194" fontId="15" fillId="0" borderId="0"/>
    <xf numFmtId="0" fontId="70" fillId="0" borderId="0"/>
    <xf numFmtId="0" fontId="70" fillId="0" borderId="0"/>
    <xf numFmtId="0" fontId="40" fillId="0" borderId="0"/>
    <xf numFmtId="0" fontId="40" fillId="0" borderId="0"/>
    <xf numFmtId="0" fontId="70" fillId="0" borderId="0"/>
    <xf numFmtId="0" fontId="70" fillId="0" borderId="0"/>
    <xf numFmtId="0" fontId="70" fillId="0" borderId="0"/>
    <xf numFmtId="0" fontId="70" fillId="0" borderId="0"/>
    <xf numFmtId="0" fontId="40" fillId="0" borderId="0"/>
    <xf numFmtId="0" fontId="40" fillId="0" borderId="0"/>
    <xf numFmtId="0" fontId="70" fillId="0" borderId="0"/>
    <xf numFmtId="0" fontId="70" fillId="0" borderId="0"/>
    <xf numFmtId="0" fontId="70" fillId="0" borderId="0"/>
    <xf numFmtId="0" fontId="70" fillId="0" borderId="0"/>
    <xf numFmtId="0" fontId="40" fillId="0" borderId="0"/>
    <xf numFmtId="0" fontId="40" fillId="0" borderId="0"/>
    <xf numFmtId="0" fontId="70" fillId="0" borderId="0"/>
    <xf numFmtId="0" fontId="70" fillId="0" borderId="0"/>
    <xf numFmtId="0" fontId="70" fillId="0" borderId="0"/>
    <xf numFmtId="0" fontId="70" fillId="0" borderId="0"/>
    <xf numFmtId="0" fontId="40" fillId="0" borderId="0"/>
    <xf numFmtId="0" fontId="40" fillId="0" borderId="0"/>
    <xf numFmtId="0" fontId="70" fillId="0" borderId="0"/>
    <xf numFmtId="0" fontId="70" fillId="0" borderId="0"/>
    <xf numFmtId="0" fontId="70" fillId="0" borderId="0"/>
    <xf numFmtId="0" fontId="70" fillId="0" borderId="0"/>
    <xf numFmtId="0" fontId="40" fillId="0" borderId="0"/>
    <xf numFmtId="0" fontId="40" fillId="0" borderId="0"/>
    <xf numFmtId="0" fontId="70" fillId="0" borderId="0"/>
    <xf numFmtId="0" fontId="70" fillId="0" borderId="0"/>
    <xf numFmtId="0" fontId="70" fillId="0" borderId="0"/>
    <xf numFmtId="0" fontId="70" fillId="0" borderId="0"/>
    <xf numFmtId="0" fontId="40" fillId="0" borderId="0"/>
    <xf numFmtId="0" fontId="40" fillId="0" borderId="0"/>
    <xf numFmtId="202" fontId="97" fillId="101" borderId="0" applyFont="0" applyBorder="0" applyAlignment="0">
      <alignment vertical="top" wrapText="1"/>
    </xf>
    <xf numFmtId="202" fontId="98" fillId="101" borderId="58" applyBorder="0">
      <alignment horizontal="right" vertical="top" wrapText="1"/>
    </xf>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70" fillId="0" borderId="0"/>
    <xf numFmtId="0" fontId="70" fillId="0" borderId="0"/>
    <xf numFmtId="0" fontId="40" fillId="0" borderId="0"/>
    <xf numFmtId="0" fontId="40" fillId="0" borderId="0"/>
    <xf numFmtId="0" fontId="70" fillId="0" borderId="0"/>
    <xf numFmtId="0" fontId="40" fillId="0" borderId="0"/>
    <xf numFmtId="0" fontId="7" fillId="13" borderId="0">
      <alignment horizontal="left" wrapText="1"/>
    </xf>
    <xf numFmtId="0" fontId="70" fillId="0" borderId="0"/>
    <xf numFmtId="0" fontId="40" fillId="0" borderId="0"/>
    <xf numFmtId="0" fontId="40" fillId="0" borderId="0"/>
    <xf numFmtId="0" fontId="70" fillId="0" borderId="0"/>
    <xf numFmtId="0" fontId="40" fillId="0" borderId="0"/>
    <xf numFmtId="190" fontId="99" fillId="0" borderId="0"/>
    <xf numFmtId="0" fontId="40" fillId="0" borderId="0"/>
    <xf numFmtId="0" fontId="40" fillId="0" borderId="0"/>
    <xf numFmtId="0" fontId="70" fillId="0" borderId="0"/>
    <xf numFmtId="0" fontId="40" fillId="0" borderId="0"/>
    <xf numFmtId="0" fontId="40" fillId="0" borderId="0"/>
    <xf numFmtId="0" fontId="40" fillId="0" borderId="0"/>
    <xf numFmtId="0" fontId="70" fillId="0" borderId="0"/>
    <xf numFmtId="0" fontId="40" fillId="0" borderId="0"/>
    <xf numFmtId="0" fontId="55" fillId="0" borderId="50" applyNumberFormat="0" applyFill="0" applyAlignment="0" applyProtection="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0" fontId="70" fillId="0" borderId="0"/>
    <xf numFmtId="0" fontId="40" fillId="0" borderId="0"/>
    <xf numFmtId="190" fontId="6" fillId="0" borderId="59"/>
    <xf numFmtId="197" fontId="77" fillId="0" borderId="59" applyAlignment="0"/>
    <xf numFmtId="198" fontId="77" fillId="0" borderId="59" applyAlignment="0"/>
    <xf numFmtId="202" fontId="77" fillId="0" borderId="59" applyAlignment="0">
      <alignment horizontal="right"/>
    </xf>
    <xf numFmtId="205" fontId="89" fillId="14" borderId="21" applyBorder="0">
      <alignment horizontal="right" vertical="center"/>
      <protection locked="0"/>
    </xf>
    <xf numFmtId="0" fontId="4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40" fillId="0" borderId="0"/>
    <xf numFmtId="0" fontId="40" fillId="0" borderId="0"/>
    <xf numFmtId="0" fontId="70" fillId="0" borderId="0"/>
    <xf numFmtId="0" fontId="70" fillId="0" borderId="0"/>
    <xf numFmtId="1" fontId="1" fillId="0" borderId="0">
      <alignment horizontal="center"/>
    </xf>
    <xf numFmtId="1" fontId="1" fillId="0" borderId="0">
      <alignment horizontal="center"/>
    </xf>
  </cellStyleXfs>
  <cellXfs count="414">
    <xf numFmtId="0" fontId="0" fillId="0" borderId="0" xfId="0"/>
    <xf numFmtId="0" fontId="1" fillId="0" borderId="0" xfId="303" applyNumberFormat="1" applyAlignment="1"/>
    <xf numFmtId="166" fontId="5" fillId="0" borderId="0" xfId="378" applyFont="1" applyFill="1" applyAlignment="1">
      <alignment horizontal="left"/>
    </xf>
    <xf numFmtId="0" fontId="7" fillId="0" borderId="0" xfId="325" applyFont="1"/>
    <xf numFmtId="0" fontId="22" fillId="0" borderId="0" xfId="325" applyFont="1" applyFill="1"/>
    <xf numFmtId="0" fontId="21" fillId="0" borderId="0" xfId="325" applyFont="1" applyFill="1"/>
    <xf numFmtId="0" fontId="22" fillId="0" borderId="0" xfId="325" applyFont="1" applyFill="1" applyAlignment="1">
      <alignment horizontal="center"/>
    </xf>
    <xf numFmtId="0" fontId="21" fillId="0" borderId="0" xfId="325" applyFont="1" applyFill="1" applyAlignment="1" applyProtection="1">
      <alignment horizontal="center"/>
      <protection locked="0"/>
    </xf>
    <xf numFmtId="0" fontId="21" fillId="0" borderId="0" xfId="325" applyFont="1" applyFill="1" applyAlignment="1">
      <alignment horizontal="center"/>
    </xf>
    <xf numFmtId="0" fontId="21" fillId="0" borderId="10" xfId="325" applyFont="1" applyFill="1" applyBorder="1" applyAlignment="1">
      <alignment horizontal="center"/>
    </xf>
    <xf numFmtId="0" fontId="21" fillId="0" borderId="10" xfId="325" applyFont="1" applyFill="1" applyBorder="1"/>
    <xf numFmtId="0" fontId="22" fillId="0" borderId="0" xfId="325" applyFont="1" applyFill="1" applyAlignment="1">
      <alignment horizontal="left" indent="2"/>
    </xf>
    <xf numFmtId="41" fontId="22" fillId="0" borderId="0" xfId="204" applyNumberFormat="1" applyFont="1" applyFill="1" applyBorder="1"/>
    <xf numFmtId="166" fontId="21" fillId="0" borderId="0" xfId="303" applyFont="1" applyFill="1" applyAlignment="1" applyProtection="1">
      <alignment horizontal="centerContinuous"/>
      <protection locked="0"/>
    </xf>
    <xf numFmtId="166" fontId="21" fillId="0" borderId="0" xfId="303" applyFont="1" applyFill="1" applyAlignment="1">
      <alignment horizontal="centerContinuous"/>
    </xf>
    <xf numFmtId="15" fontId="21" fillId="0" borderId="0" xfId="303" applyNumberFormat="1" applyFont="1" applyFill="1" applyAlignment="1">
      <alignment horizontal="centerContinuous"/>
    </xf>
    <xf numFmtId="18" fontId="21" fillId="0" borderId="0" xfId="303" applyNumberFormat="1" applyFont="1" applyFill="1" applyAlignment="1">
      <alignment horizontal="centerContinuous"/>
    </xf>
    <xf numFmtId="41" fontId="22" fillId="0" borderId="0" xfId="325" applyNumberFormat="1" applyFont="1" applyFill="1" applyBorder="1"/>
    <xf numFmtId="166" fontId="23" fillId="0" borderId="0" xfId="378" applyFont="1" applyAlignment="1">
      <alignment horizontal="left"/>
    </xf>
    <xf numFmtId="166" fontId="21" fillId="0" borderId="0" xfId="378" applyFont="1" applyFill="1" applyAlignment="1">
      <alignment horizontal="right"/>
    </xf>
    <xf numFmtId="166" fontId="22" fillId="0" borderId="0" xfId="378" quotePrefix="1" applyFont="1" applyFill="1" applyAlignment="1">
      <alignment horizontal="left"/>
    </xf>
    <xf numFmtId="0" fontId="22" fillId="0" borderId="0" xfId="303" applyNumberFormat="1" applyFont="1" applyFill="1" applyAlignment="1">
      <alignment horizontal="left" indent="2"/>
    </xf>
    <xf numFmtId="0" fontId="3" fillId="0" borderId="0" xfId="325" applyFill="1"/>
    <xf numFmtId="166" fontId="22" fillId="0" borderId="0" xfId="378" applyFont="1" applyFill="1" applyAlignment="1">
      <alignment horizontal="left"/>
    </xf>
    <xf numFmtId="166" fontId="22" fillId="0" borderId="0" xfId="378" applyFont="1" applyFill="1" applyAlignment="1">
      <alignment horizontal="left" indent="2"/>
    </xf>
    <xf numFmtId="166" fontId="23" fillId="0" borderId="0" xfId="378" applyFont="1" applyFill="1" applyAlignment="1">
      <alignment horizontal="left"/>
    </xf>
    <xf numFmtId="166" fontId="22" fillId="0" borderId="0" xfId="378" applyFont="1" applyFill="1" applyAlignment="1">
      <alignment horizontal="left" indent="1"/>
    </xf>
    <xf numFmtId="0" fontId="15" fillId="0" borderId="0" xfId="320" applyFont="1" applyAlignment="1">
      <alignment horizontal="center"/>
    </xf>
    <xf numFmtId="0" fontId="7" fillId="0" borderId="0" xfId="320" applyFont="1"/>
    <xf numFmtId="165" fontId="3" fillId="0" borderId="0" xfId="213" applyNumberFormat="1" applyFill="1" applyBorder="1" applyAlignment="1">
      <alignment horizontal="right"/>
    </xf>
    <xf numFmtId="0" fontId="5" fillId="20" borderId="0" xfId="320" applyFont="1" applyFill="1"/>
    <xf numFmtId="10" fontId="3" fillId="0" borderId="0" xfId="347" applyNumberFormat="1" applyBorder="1"/>
    <xf numFmtId="0" fontId="7" fillId="0" borderId="0" xfId="320" applyFont="1" applyAlignment="1">
      <alignment horizontal="left" indent="3"/>
    </xf>
    <xf numFmtId="42" fontId="3" fillId="0" borderId="0" xfId="325" applyNumberFormat="1" applyFill="1"/>
    <xf numFmtId="41" fontId="3" fillId="0" borderId="0" xfId="325" applyNumberFormat="1" applyFill="1"/>
    <xf numFmtId="0" fontId="34" fillId="0" borderId="0" xfId="325" applyFont="1"/>
    <xf numFmtId="0" fontId="7" fillId="0" borderId="0" xfId="320" applyFont="1" applyBorder="1"/>
    <xf numFmtId="0" fontId="5" fillId="0" borderId="0" xfId="320" applyFont="1" applyBorder="1" applyAlignment="1">
      <alignment horizontal="right"/>
    </xf>
    <xf numFmtId="41" fontId="33" fillId="0" borderId="0" xfId="325" applyNumberFormat="1" applyFont="1" applyFill="1" applyBorder="1"/>
    <xf numFmtId="42" fontId="22" fillId="0" borderId="0" xfId="204" applyNumberFormat="1" applyFont="1" applyFill="1"/>
    <xf numFmtId="41" fontId="22" fillId="0" borderId="0" xfId="204" applyNumberFormat="1" applyFont="1" applyFill="1"/>
    <xf numFmtId="42" fontId="22" fillId="0" borderId="9" xfId="325" applyNumberFormat="1" applyFont="1" applyFill="1" applyBorder="1"/>
    <xf numFmtId="42" fontId="22" fillId="0" borderId="0" xfId="325" applyNumberFormat="1" applyFont="1" applyFill="1" applyBorder="1"/>
    <xf numFmtId="0" fontId="3" fillId="0" borderId="0" xfId="325" applyFont="1" applyFill="1"/>
    <xf numFmtId="43" fontId="3" fillId="0" borderId="0" xfId="325" applyNumberFormat="1"/>
    <xf numFmtId="0" fontId="40" fillId="0" borderId="0" xfId="320" applyFont="1"/>
    <xf numFmtId="37" fontId="40" fillId="0" borderId="0" xfId="320" applyNumberFormat="1" applyFont="1"/>
    <xf numFmtId="0" fontId="40" fillId="20" borderId="0" xfId="320" applyFont="1" applyFill="1"/>
    <xf numFmtId="165" fontId="40" fillId="0" borderId="0" xfId="213" applyNumberFormat="1" applyFont="1"/>
    <xf numFmtId="0" fontId="40" fillId="0" borderId="0" xfId="320" applyFont="1" applyAlignment="1">
      <alignment horizontal="center"/>
    </xf>
    <xf numFmtId="37" fontId="40" fillId="0" borderId="0" xfId="320" applyNumberFormat="1" applyFont="1" applyBorder="1" applyAlignment="1">
      <alignment horizontal="center"/>
    </xf>
    <xf numFmtId="0" fontId="40" fillId="0" borderId="0" xfId="320" applyFont="1" applyBorder="1"/>
    <xf numFmtId="165" fontId="40" fillId="0" borderId="0" xfId="213" applyNumberFormat="1" applyFont="1" applyBorder="1"/>
    <xf numFmtId="37" fontId="40" fillId="0" borderId="0" xfId="320" applyNumberFormat="1" applyFont="1" applyBorder="1"/>
    <xf numFmtId="0" fontId="40" fillId="0" borderId="0" xfId="320" applyFont="1" applyFill="1" applyBorder="1" applyAlignment="1">
      <alignment horizontal="right"/>
    </xf>
    <xf numFmtId="37" fontId="40" fillId="0" borderId="10" xfId="320" applyNumberFormat="1" applyFont="1" applyBorder="1"/>
    <xf numFmtId="0" fontId="40" fillId="0" borderId="0" xfId="320" applyFont="1" applyBorder="1" applyAlignment="1">
      <alignment horizontal="right"/>
    </xf>
    <xf numFmtId="0" fontId="40" fillId="0" borderId="11" xfId="320" applyFont="1" applyBorder="1"/>
    <xf numFmtId="3" fontId="40" fillId="0" borderId="0" xfId="320" applyNumberFormat="1" applyFont="1" applyBorder="1"/>
    <xf numFmtId="37" fontId="40" fillId="0" borderId="15" xfId="320" applyNumberFormat="1" applyFont="1" applyBorder="1"/>
    <xf numFmtId="0" fontId="0" fillId="0" borderId="0" xfId="0" applyNumberFormat="1" applyAlignment="1"/>
    <xf numFmtId="0" fontId="0" fillId="0" borderId="0" xfId="0" applyNumberFormat="1" applyBorder="1" applyAlignment="1"/>
    <xf numFmtId="165" fontId="40" fillId="0" borderId="0" xfId="199" applyNumberFormat="1" applyFont="1" applyBorder="1"/>
    <xf numFmtId="44" fontId="40" fillId="0" borderId="0" xfId="241" applyNumberFormat="1" applyFont="1"/>
    <xf numFmtId="165" fontId="7" fillId="0" borderId="0" xfId="199" applyNumberFormat="1" applyFont="1" applyBorder="1"/>
    <xf numFmtId="0" fontId="5" fillId="0" borderId="0" xfId="0" applyNumberFormat="1" applyFont="1" applyBorder="1" applyAlignment="1">
      <alignment horizontal="right"/>
    </xf>
    <xf numFmtId="0" fontId="40" fillId="0" borderId="0" xfId="320" applyFont="1" applyFill="1"/>
    <xf numFmtId="0" fontId="40" fillId="0" borderId="0" xfId="320" applyFont="1" applyAlignment="1">
      <alignment horizontal="left" indent="1"/>
    </xf>
    <xf numFmtId="0" fontId="40" fillId="0" borderId="0" xfId="320" applyFont="1" applyAlignment="1">
      <alignment horizontal="left"/>
    </xf>
    <xf numFmtId="0" fontId="40" fillId="0" borderId="0" xfId="320" quotePrefix="1" applyFont="1"/>
    <xf numFmtId="6" fontId="40" fillId="0" borderId="0" xfId="320" applyNumberFormat="1" applyFont="1"/>
    <xf numFmtId="0" fontId="7" fillId="0" borderId="0" xfId="304" applyFont="1" applyFill="1"/>
    <xf numFmtId="0" fontId="1" fillId="0" borderId="0" xfId="304" applyFont="1" applyFill="1"/>
    <xf numFmtId="166" fontId="7" fillId="0" borderId="0" xfId="378" applyFont="1" applyAlignment="1">
      <alignment horizontal="center"/>
    </xf>
    <xf numFmtId="0" fontId="7" fillId="0" borderId="0" xfId="304" applyFont="1"/>
    <xf numFmtId="0" fontId="1" fillId="0" borderId="0" xfId="304" applyFont="1"/>
    <xf numFmtId="164" fontId="7" fillId="0" borderId="0" xfId="232" applyNumberFormat="1" applyFont="1"/>
    <xf numFmtId="165" fontId="7" fillId="0" borderId="0" xfId="198" applyNumberFormat="1" applyFont="1"/>
    <xf numFmtId="171" fontId="7" fillId="0" borderId="0" xfId="339" applyNumberFormat="1" applyFont="1" applyBorder="1" applyAlignment="1">
      <alignment horizontal="center"/>
    </xf>
    <xf numFmtId="43" fontId="40" fillId="0" borderId="0" xfId="207" applyFont="1"/>
    <xf numFmtId="0" fontId="1" fillId="0" borderId="0" xfId="304" applyFont="1" applyBorder="1"/>
    <xf numFmtId="165" fontId="40" fillId="0" borderId="0" xfId="207" applyNumberFormat="1" applyFont="1" applyFill="1" applyBorder="1"/>
    <xf numFmtId="165" fontId="40" fillId="0" borderId="21" xfId="207" applyNumberFormat="1" applyFont="1" applyFill="1" applyBorder="1"/>
    <xf numFmtId="0" fontId="1" fillId="0" borderId="0" xfId="304" applyFont="1" applyFill="1" applyBorder="1"/>
    <xf numFmtId="166" fontId="7" fillId="0" borderId="0" xfId="378" applyFont="1" applyFill="1" applyAlignment="1">
      <alignment horizontal="left"/>
    </xf>
    <xf numFmtId="166" fontId="1" fillId="0" borderId="0" xfId="378" applyFont="1" applyFill="1" applyAlignment="1">
      <alignment horizontal="left"/>
    </xf>
    <xf numFmtId="166" fontId="1" fillId="0" borderId="0" xfId="378" applyFont="1" applyAlignment="1">
      <alignment horizontal="left"/>
    </xf>
    <xf numFmtId="166" fontId="1" fillId="0" borderId="0" xfId="378" applyFont="1" applyFill="1" applyAlignment="1">
      <alignment horizontal="right"/>
    </xf>
    <xf numFmtId="0" fontId="1" fillId="0" borderId="0" xfId="322" applyFont="1"/>
    <xf numFmtId="0" fontId="7" fillId="0" borderId="0" xfId="324" applyFont="1" applyAlignment="1"/>
    <xf numFmtId="166" fontId="7" fillId="0" borderId="0" xfId="378" applyFont="1" applyFill="1" applyAlignment="1">
      <alignment horizontal="center"/>
    </xf>
    <xf numFmtId="175" fontId="1" fillId="0" borderId="0" xfId="378" applyNumberFormat="1" applyFont="1" applyFill="1" applyAlignment="1">
      <alignment horizontal="left"/>
    </xf>
    <xf numFmtId="42" fontId="7" fillId="0" borderId="0" xfId="232" applyNumberFormat="1" applyFont="1" applyFill="1" applyAlignment="1"/>
    <xf numFmtId="0" fontId="1" fillId="0" borderId="0" xfId="322" applyFont="1" applyFill="1"/>
    <xf numFmtId="0" fontId="1" fillId="0" borderId="0" xfId="322" applyFont="1" applyFill="1" applyBorder="1"/>
    <xf numFmtId="166" fontId="1" fillId="0" borderId="10" xfId="378" applyFont="1" applyFill="1" applyBorder="1" applyAlignment="1">
      <alignment horizontal="left"/>
    </xf>
    <xf numFmtId="0" fontId="1" fillId="0" borderId="10" xfId="322" applyFont="1" applyFill="1" applyBorder="1"/>
    <xf numFmtId="42" fontId="7" fillId="0" borderId="10" xfId="232" applyNumberFormat="1" applyFont="1" applyFill="1" applyBorder="1" applyAlignment="1"/>
    <xf numFmtId="166" fontId="1" fillId="0" borderId="0" xfId="378" applyFont="1" applyFill="1" applyBorder="1" applyAlignment="1">
      <alignment horizontal="left"/>
    </xf>
    <xf numFmtId="41" fontId="1" fillId="0" borderId="25" xfId="378" applyNumberFormat="1" applyFont="1" applyFill="1" applyBorder="1" applyAlignment="1">
      <alignment horizontal="left"/>
    </xf>
    <xf numFmtId="175" fontId="1" fillId="0" borderId="24" xfId="378" applyNumberFormat="1" applyFont="1" applyFill="1" applyBorder="1" applyAlignment="1">
      <alignment horizontal="left"/>
    </xf>
    <xf numFmtId="0" fontId="1" fillId="0" borderId="26" xfId="322" applyFont="1" applyFill="1" applyBorder="1"/>
    <xf numFmtId="0" fontId="1" fillId="0" borderId="24" xfId="322" applyFont="1" applyFill="1" applyBorder="1"/>
    <xf numFmtId="166" fontId="1" fillId="0" borderId="26" xfId="378" applyFont="1" applyFill="1" applyBorder="1" applyAlignment="1">
      <alignment horizontal="left"/>
    </xf>
    <xf numFmtId="0" fontId="1" fillId="0" borderId="0" xfId="0" applyNumberFormat="1" applyFont="1" applyAlignment="1"/>
    <xf numFmtId="0" fontId="1" fillId="0" borderId="0" xfId="0" applyNumberFormat="1" applyFont="1" applyFill="1" applyAlignment="1"/>
    <xf numFmtId="0" fontId="7" fillId="0" borderId="29" xfId="0" applyNumberFormat="1" applyFont="1" applyBorder="1" applyAlignment="1"/>
    <xf numFmtId="0" fontId="7" fillId="0" borderId="29" xfId="198"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30" xfId="0" applyNumberFormat="1" applyFont="1" applyBorder="1" applyAlignment="1"/>
    <xf numFmtId="171" fontId="1" fillId="0" borderId="30" xfId="339" applyNumberFormat="1" applyFont="1" applyFill="1" applyBorder="1" applyAlignment="1">
      <alignment horizontal="center"/>
    </xf>
    <xf numFmtId="0" fontId="7" fillId="0" borderId="0" xfId="0" applyNumberFormat="1" applyFont="1" applyBorder="1" applyAlignment="1"/>
    <xf numFmtId="171" fontId="7" fillId="0" borderId="0" xfId="339" applyNumberFormat="1" applyFont="1" applyFill="1" applyBorder="1" applyAlignment="1">
      <alignment horizontal="center"/>
    </xf>
    <xf numFmtId="166" fontId="5" fillId="0" borderId="0" xfId="378" applyFont="1" applyFill="1" applyAlignment="1">
      <alignment horizontal="left" indent="1"/>
    </xf>
    <xf numFmtId="171" fontId="7" fillId="0" borderId="30" xfId="339" applyNumberFormat="1" applyFont="1" applyFill="1" applyBorder="1" applyAlignment="1">
      <alignment horizontal="center"/>
    </xf>
    <xf numFmtId="0" fontId="7" fillId="0" borderId="31" xfId="0" applyNumberFormat="1" applyFont="1" applyBorder="1" applyAlignment="1">
      <alignment horizontal="center"/>
    </xf>
    <xf numFmtId="0" fontId="7" fillId="0" borderId="32" xfId="0" applyNumberFormat="1" applyFont="1" applyBorder="1" applyAlignment="1">
      <alignment horizontal="centerContinuous" vertical="center"/>
    </xf>
    <xf numFmtId="0" fontId="7" fillId="0" borderId="33" xfId="0" applyNumberFormat="1" applyFont="1" applyBorder="1" applyAlignment="1">
      <alignment horizontal="centerContinuous" vertical="center"/>
    </xf>
    <xf numFmtId="0" fontId="7" fillId="0" borderId="34" xfId="0" applyNumberFormat="1" applyFont="1" applyBorder="1" applyAlignment="1">
      <alignment horizontal="centerContinuous" vertical="center"/>
    </xf>
    <xf numFmtId="0" fontId="7" fillId="0" borderId="20" xfId="0" applyNumberFormat="1" applyFont="1" applyBorder="1" applyAlignment="1">
      <alignment vertical="center"/>
    </xf>
    <xf numFmtId="0" fontId="1" fillId="0" borderId="20" xfId="0" applyNumberFormat="1" applyFont="1" applyBorder="1" applyAlignment="1"/>
    <xf numFmtId="166" fontId="7" fillId="0" borderId="31" xfId="0" applyNumberFormat="1" applyFont="1" applyBorder="1" applyAlignment="1">
      <alignment horizontal="center"/>
    </xf>
    <xf numFmtId="166" fontId="7" fillId="0" borderId="20" xfId="0" applyNumberFormat="1" applyFont="1" applyBorder="1" applyAlignment="1">
      <alignment horizontal="centerContinuous"/>
    </xf>
    <xf numFmtId="0" fontId="1" fillId="0" borderId="35" xfId="0" applyNumberFormat="1" applyFont="1" applyBorder="1" applyAlignment="1"/>
    <xf numFmtId="0" fontId="7" fillId="0" borderId="22" xfId="0" applyNumberFormat="1" applyFont="1" applyBorder="1" applyAlignment="1">
      <alignment horizontal="center"/>
    </xf>
    <xf numFmtId="0" fontId="7" fillId="0" borderId="0" xfId="0" applyNumberFormat="1" applyFont="1" applyBorder="1" applyAlignment="1">
      <alignment horizontal="center"/>
    </xf>
    <xf numFmtId="0" fontId="7" fillId="0" borderId="23" xfId="0" applyNumberFormat="1" applyFont="1" applyBorder="1" applyAlignment="1">
      <alignment horizontal="center"/>
    </xf>
    <xf numFmtId="0" fontId="1" fillId="0" borderId="0" xfId="0" applyNumberFormat="1" applyFont="1" applyBorder="1" applyAlignment="1"/>
    <xf numFmtId="166" fontId="7" fillId="0" borderId="35" xfId="0" applyNumberFormat="1" applyFont="1" applyBorder="1" applyAlignment="1">
      <alignment horizontal="center"/>
    </xf>
    <xf numFmtId="166" fontId="7" fillId="0" borderId="0" xfId="0" applyNumberFormat="1" applyFont="1" applyBorder="1" applyAlignment="1">
      <alignment horizontal="center"/>
    </xf>
    <xf numFmtId="9" fontId="7" fillId="0" borderId="35" xfId="0" applyNumberFormat="1" applyFont="1" applyBorder="1" applyAlignment="1">
      <alignment horizontal="center"/>
    </xf>
    <xf numFmtId="9" fontId="7" fillId="0" borderId="0" xfId="0" applyNumberFormat="1" applyFont="1" applyBorder="1" applyAlignment="1">
      <alignment horizontal="center"/>
    </xf>
    <xf numFmtId="166" fontId="7" fillId="0" borderId="35" xfId="0" applyNumberFormat="1" applyFont="1" applyFill="1" applyBorder="1" applyAlignment="1">
      <alignment horizontal="center"/>
    </xf>
    <xf numFmtId="41" fontId="1" fillId="0" borderId="0" xfId="0" applyNumberFormat="1" applyFont="1" applyFill="1" applyBorder="1" applyAlignment="1"/>
    <xf numFmtId="0" fontId="1" fillId="0" borderId="0" xfId="0" applyNumberFormat="1" applyFont="1" applyFill="1" applyBorder="1" applyAlignment="1"/>
    <xf numFmtId="172" fontId="7" fillId="0" borderId="0" xfId="323" applyNumberFormat="1" applyFont="1" applyFill="1" applyBorder="1" applyAlignment="1">
      <alignment horizontal="center"/>
    </xf>
    <xf numFmtId="42" fontId="7" fillId="0" borderId="0" xfId="0" applyNumberFormat="1" applyFont="1" applyFill="1" applyBorder="1" applyAlignment="1"/>
    <xf numFmtId="166" fontId="7" fillId="0" borderId="0" xfId="0" applyNumberFormat="1" applyFont="1" applyFill="1" applyAlignment="1">
      <alignment horizontal="left"/>
    </xf>
    <xf numFmtId="0" fontId="0" fillId="0" borderId="0" xfId="0" applyNumberFormat="1" applyFill="1" applyAlignment="1"/>
    <xf numFmtId="166" fontId="1" fillId="0" borderId="0" xfId="0" applyNumberFormat="1" applyFont="1" applyFill="1" applyAlignment="1">
      <alignment horizontal="left"/>
    </xf>
    <xf numFmtId="166" fontId="24" fillId="0" borderId="0" xfId="0" applyNumberFormat="1" applyFont="1" applyFill="1" applyAlignment="1">
      <alignment horizontal="left"/>
    </xf>
    <xf numFmtId="0" fontId="0" fillId="0" borderId="29" xfId="0" applyNumberFormat="1" applyFill="1" applyBorder="1" applyAlignment="1">
      <alignment horizontal="center"/>
    </xf>
    <xf numFmtId="166" fontId="1" fillId="0" borderId="37" xfId="0" applyNumberFormat="1" applyFont="1" applyFill="1" applyBorder="1" applyAlignment="1">
      <alignment horizontal="centerContinuous"/>
    </xf>
    <xf numFmtId="166" fontId="1" fillId="0" borderId="2" xfId="0" applyNumberFormat="1" applyFont="1" applyFill="1" applyBorder="1" applyAlignment="1">
      <alignment horizontal="centerContinuous"/>
    </xf>
    <xf numFmtId="166" fontId="1" fillId="0" borderId="38" xfId="0" applyNumberFormat="1" applyFont="1" applyFill="1" applyBorder="1" applyAlignment="1">
      <alignment horizontal="centerContinuous"/>
    </xf>
    <xf numFmtId="0" fontId="0" fillId="0" borderId="39" xfId="0" applyNumberFormat="1" applyFill="1" applyBorder="1" applyAlignment="1">
      <alignment horizontal="center"/>
    </xf>
    <xf numFmtId="166" fontId="1" fillId="0" borderId="16" xfId="378" applyFont="1" applyFill="1" applyBorder="1" applyAlignment="1">
      <alignment horizontal="left"/>
    </xf>
    <xf numFmtId="166" fontId="1" fillId="0" borderId="2" xfId="378" applyFont="1" applyFill="1" applyBorder="1" applyAlignment="1">
      <alignment horizontal="centerContinuous"/>
    </xf>
    <xf numFmtId="166" fontId="1" fillId="0" borderId="38" xfId="378" applyFont="1" applyFill="1" applyBorder="1" applyAlignment="1">
      <alignment horizontal="centerContinuous"/>
    </xf>
    <xf numFmtId="166" fontId="1" fillId="0" borderId="37" xfId="378" applyFont="1" applyFill="1" applyBorder="1" applyAlignment="1">
      <alignment horizontal="centerContinuous"/>
    </xf>
    <xf numFmtId="166" fontId="1" fillId="0" borderId="17" xfId="378" applyFont="1" applyFill="1" applyBorder="1" applyAlignment="1">
      <alignment horizontal="left"/>
    </xf>
    <xf numFmtId="166" fontId="1" fillId="0" borderId="21" xfId="378" applyFont="1" applyFill="1" applyBorder="1" applyAlignment="1">
      <alignment horizontal="left"/>
    </xf>
    <xf numFmtId="166" fontId="1" fillId="0" borderId="25" xfId="378" applyFont="1" applyFill="1" applyBorder="1" applyAlignment="1">
      <alignment horizontal="center"/>
    </xf>
    <xf numFmtId="166" fontId="1" fillId="0" borderId="21" xfId="378" applyFont="1" applyFill="1" applyBorder="1" applyAlignment="1">
      <alignment horizontal="centerContinuous"/>
    </xf>
    <xf numFmtId="166" fontId="1" fillId="0" borderId="0" xfId="378" applyFont="1" applyFill="1" applyBorder="1" applyAlignment="1">
      <alignment horizontal="centerContinuous"/>
    </xf>
    <xf numFmtId="166" fontId="1" fillId="0" borderId="25" xfId="378" applyFont="1" applyFill="1" applyBorder="1" applyAlignment="1">
      <alignment horizontal="left"/>
    </xf>
    <xf numFmtId="166" fontId="1" fillId="0" borderId="21" xfId="378" applyFont="1" applyFill="1" applyBorder="1" applyAlignment="1">
      <alignment horizontal="center"/>
    </xf>
    <xf numFmtId="166" fontId="1" fillId="0" borderId="0" xfId="378" applyFont="1" applyFill="1" applyBorder="1" applyAlignment="1">
      <alignment horizontal="center"/>
    </xf>
    <xf numFmtId="166" fontId="1" fillId="0" borderId="24" xfId="378" applyFont="1" applyFill="1" applyBorder="1" applyAlignment="1">
      <alignment horizontal="center"/>
    </xf>
    <xf numFmtId="166" fontId="1" fillId="0" borderId="10" xfId="378" applyFont="1" applyFill="1" applyBorder="1" applyAlignment="1">
      <alignment horizontal="center"/>
    </xf>
    <xf numFmtId="166" fontId="1" fillId="0" borderId="26" xfId="378" applyFont="1" applyFill="1" applyBorder="1" applyAlignment="1">
      <alignment horizontal="center"/>
    </xf>
    <xf numFmtId="0" fontId="1" fillId="0" borderId="21" xfId="378" applyNumberFormat="1" applyFont="1" applyFill="1" applyBorder="1" applyAlignment="1">
      <alignment horizontal="center" vertical="top"/>
    </xf>
    <xf numFmtId="17" fontId="1" fillId="0" borderId="0" xfId="378" applyNumberFormat="1" applyFont="1" applyFill="1" applyBorder="1" applyAlignment="1">
      <alignment horizontal="center" vertical="top"/>
    </xf>
    <xf numFmtId="41" fontId="1" fillId="0" borderId="0" xfId="378" applyNumberFormat="1" applyFont="1" applyFill="1" applyBorder="1" applyAlignment="1">
      <alignment horizontal="center" vertical="top"/>
    </xf>
    <xf numFmtId="41" fontId="1" fillId="0" borderId="25" xfId="378" applyNumberFormat="1" applyFont="1" applyFill="1" applyBorder="1" applyAlignment="1">
      <alignment horizontal="center" vertical="top"/>
    </xf>
    <xf numFmtId="37" fontId="1" fillId="0" borderId="0" xfId="378" applyNumberFormat="1" applyFont="1" applyFill="1" applyBorder="1" applyAlignment="1">
      <alignment horizontal="center" vertical="top"/>
    </xf>
    <xf numFmtId="166" fontId="1" fillId="0" borderId="0" xfId="0" applyNumberFormat="1" applyFont="1" applyFill="1" applyAlignment="1">
      <alignment horizontal="center"/>
    </xf>
    <xf numFmtId="0" fontId="0" fillId="0" borderId="30" xfId="0" applyNumberFormat="1" applyFill="1" applyBorder="1" applyAlignment="1">
      <alignment horizontal="center"/>
    </xf>
    <xf numFmtId="0" fontId="1" fillId="0" borderId="24" xfId="378" applyNumberFormat="1" applyFont="1" applyFill="1" applyBorder="1" applyAlignment="1">
      <alignment horizontal="center"/>
    </xf>
    <xf numFmtId="17" fontId="1" fillId="0" borderId="10" xfId="378" applyNumberFormat="1" applyFont="1" applyFill="1" applyBorder="1" applyAlignment="1">
      <alignment horizontal="center"/>
    </xf>
    <xf numFmtId="41" fontId="1" fillId="0" borderId="10" xfId="378" applyNumberFormat="1" applyFont="1" applyFill="1" applyBorder="1" applyAlignment="1">
      <alignment horizontal="center"/>
    </xf>
    <xf numFmtId="41" fontId="1" fillId="0" borderId="26" xfId="378" applyNumberFormat="1" applyFont="1" applyFill="1" applyBorder="1" applyAlignment="1">
      <alignment horizontal="center"/>
    </xf>
    <xf numFmtId="37" fontId="1" fillId="0" borderId="10" xfId="378" applyNumberFormat="1" applyFont="1" applyFill="1" applyBorder="1" applyAlignment="1">
      <alignment horizontal="center"/>
    </xf>
    <xf numFmtId="41" fontId="1" fillId="0" borderId="10" xfId="378" applyNumberFormat="1" applyFont="1" applyFill="1" applyBorder="1" applyAlignment="1">
      <alignment horizontal="left"/>
    </xf>
    <xf numFmtId="0" fontId="1" fillId="0" borderId="21" xfId="378" applyNumberFormat="1" applyFont="1" applyFill="1" applyBorder="1" applyAlignment="1">
      <alignment horizontal="center"/>
    </xf>
    <xf numFmtId="17" fontId="1" fillId="0" borderId="0" xfId="378" applyNumberFormat="1" applyFont="1" applyFill="1" applyBorder="1" applyAlignment="1">
      <alignment horizontal="center"/>
    </xf>
    <xf numFmtId="41" fontId="1" fillId="0" borderId="0" xfId="378" applyNumberFormat="1" applyFont="1" applyFill="1" applyBorder="1" applyAlignment="1">
      <alignment horizontal="left"/>
    </xf>
    <xf numFmtId="37" fontId="1" fillId="0" borderId="21" xfId="378" applyNumberFormat="1" applyFont="1" applyFill="1" applyBorder="1" applyAlignment="1">
      <alignment horizontal="center"/>
    </xf>
    <xf numFmtId="37" fontId="1" fillId="0" borderId="0" xfId="378" applyNumberFormat="1" applyFont="1" applyFill="1" applyBorder="1" applyAlignment="1">
      <alignment horizontal="center"/>
    </xf>
    <xf numFmtId="42" fontId="1" fillId="0" borderId="25" xfId="378" applyNumberFormat="1" applyFont="1" applyFill="1" applyBorder="1" applyAlignment="1">
      <alignment horizontal="left"/>
    </xf>
    <xf numFmtId="0" fontId="1" fillId="0" borderId="40" xfId="378" applyNumberFormat="1" applyFont="1" applyFill="1" applyBorder="1" applyAlignment="1">
      <alignment horizontal="center"/>
    </xf>
    <xf numFmtId="41" fontId="1" fillId="0" borderId="9" xfId="378" applyNumberFormat="1" applyFont="1" applyFill="1" applyBorder="1" applyAlignment="1">
      <alignment horizontal="left"/>
    </xf>
    <xf numFmtId="37" fontId="1" fillId="0" borderId="0" xfId="378" applyNumberFormat="1" applyFont="1" applyFill="1" applyBorder="1" applyAlignment="1">
      <alignment horizontal="left"/>
    </xf>
    <xf numFmtId="41" fontId="7" fillId="0" borderId="0" xfId="378" applyNumberFormat="1" applyFont="1" applyFill="1" applyBorder="1" applyAlignment="1">
      <alignment horizontal="left"/>
    </xf>
    <xf numFmtId="42" fontId="1" fillId="0" borderId="41" xfId="378" applyNumberFormat="1" applyFont="1" applyFill="1" applyBorder="1" applyAlignment="1">
      <alignment horizontal="left"/>
    </xf>
    <xf numFmtId="42" fontId="7" fillId="0" borderId="36" xfId="378" applyNumberFormat="1" applyFont="1" applyFill="1" applyBorder="1" applyAlignment="1">
      <alignment horizontal="left"/>
    </xf>
    <xf numFmtId="166" fontId="1" fillId="0" borderId="24" xfId="0" applyNumberFormat="1" applyFont="1" applyFill="1" applyBorder="1" applyAlignment="1">
      <alignment horizontal="left"/>
    </xf>
    <xf numFmtId="166" fontId="1" fillId="0" borderId="10" xfId="0" applyNumberFormat="1" applyFont="1" applyFill="1" applyBorder="1" applyAlignment="1">
      <alignment horizontal="left"/>
    </xf>
    <xf numFmtId="166" fontId="1" fillId="0" borderId="26" xfId="0" applyNumberFormat="1" applyFont="1" applyFill="1" applyBorder="1" applyAlignment="1">
      <alignment horizontal="left"/>
    </xf>
    <xf numFmtId="0" fontId="40" fillId="0" borderId="0" xfId="317" applyFont="1"/>
    <xf numFmtId="0" fontId="40" fillId="0" borderId="0" xfId="317" applyFont="1" applyAlignment="1">
      <alignment horizontal="left" indent="1"/>
    </xf>
    <xf numFmtId="42" fontId="1" fillId="0" borderId="0" xfId="378" applyNumberFormat="1" applyFont="1" applyAlignment="1">
      <alignment horizontal="left"/>
    </xf>
    <xf numFmtId="0" fontId="39" fillId="0" borderId="0" xfId="322" applyFont="1" applyFill="1"/>
    <xf numFmtId="0" fontId="55" fillId="0" borderId="0" xfId="317" applyFont="1"/>
    <xf numFmtId="42" fontId="7" fillId="0" borderId="0" xfId="378" applyNumberFormat="1" applyFont="1" applyAlignment="1">
      <alignment horizontal="left"/>
    </xf>
    <xf numFmtId="41" fontId="21" fillId="0" borderId="11" xfId="325" applyNumberFormat="1" applyFont="1" applyFill="1" applyBorder="1"/>
    <xf numFmtId="42" fontId="22" fillId="0" borderId="0" xfId="204" applyNumberFormat="1" applyFont="1" applyFill="1" applyBorder="1"/>
    <xf numFmtId="171" fontId="7" fillId="0" borderId="30" xfId="341" applyNumberFormat="1" applyFont="1" applyBorder="1" applyAlignment="1">
      <alignment horizontal="center"/>
    </xf>
    <xf numFmtId="171" fontId="7" fillId="0" borderId="30" xfId="341" applyNumberFormat="1" applyFont="1" applyFill="1" applyBorder="1" applyAlignment="1">
      <alignment horizontal="center"/>
    </xf>
    <xf numFmtId="0" fontId="7" fillId="0" borderId="29" xfId="216" applyNumberFormat="1" applyFont="1" applyFill="1" applyBorder="1" applyAlignment="1">
      <alignment horizontal="center"/>
    </xf>
    <xf numFmtId="183" fontId="40" fillId="0" borderId="0" xfId="213" applyNumberFormat="1" applyFont="1"/>
    <xf numFmtId="165" fontId="58" fillId="0" borderId="0" xfId="213" applyNumberFormat="1" applyFont="1"/>
    <xf numFmtId="0" fontId="0" fillId="0" borderId="9" xfId="0" applyNumberFormat="1" applyBorder="1" applyAlignment="1"/>
    <xf numFmtId="41" fontId="22" fillId="0" borderId="10" xfId="204" applyNumberFormat="1" applyFont="1" applyFill="1" applyBorder="1"/>
    <xf numFmtId="41" fontId="22" fillId="0" borderId="2" xfId="325" applyNumberFormat="1" applyFont="1" applyFill="1" applyBorder="1"/>
    <xf numFmtId="0" fontId="59" fillId="0" borderId="0" xfId="0" applyFont="1"/>
    <xf numFmtId="14" fontId="0" fillId="0" borderId="0" xfId="0" applyNumberFormat="1"/>
    <xf numFmtId="0" fontId="0" fillId="0" borderId="0" xfId="0" applyNumberFormat="1"/>
    <xf numFmtId="41" fontId="0" fillId="0" borderId="0" xfId="0" applyNumberFormat="1"/>
    <xf numFmtId="42" fontId="0" fillId="0" borderId="0" xfId="0" applyNumberFormat="1"/>
    <xf numFmtId="0" fontId="55" fillId="0" borderId="10" xfId="0" applyFont="1" applyBorder="1" applyAlignment="1">
      <alignment horizontal="center"/>
    </xf>
    <xf numFmtId="41" fontId="0" fillId="0" borderId="0" xfId="0" applyNumberFormat="1" applyFill="1"/>
    <xf numFmtId="184" fontId="57" fillId="0" borderId="0" xfId="347" applyNumberFormat="1" applyFont="1" applyBorder="1"/>
    <xf numFmtId="0" fontId="40" fillId="0" borderId="0" xfId="320" applyFont="1" applyAlignment="1">
      <alignment horizontal="left" indent="2"/>
    </xf>
    <xf numFmtId="0" fontId="40" fillId="0" borderId="16" xfId="320" quotePrefix="1" applyFont="1" applyBorder="1"/>
    <xf numFmtId="0" fontId="40" fillId="0" borderId="17" xfId="320" applyFont="1" applyBorder="1"/>
    <xf numFmtId="0" fontId="40" fillId="0" borderId="21" xfId="320" applyFont="1" applyBorder="1" applyAlignment="1">
      <alignment horizontal="left" indent="4"/>
    </xf>
    <xf numFmtId="0" fontId="40" fillId="0" borderId="25" xfId="320" applyFont="1" applyBorder="1"/>
    <xf numFmtId="0" fontId="40" fillId="0" borderId="21" xfId="320" quotePrefix="1" applyFont="1" applyBorder="1" applyAlignment="1">
      <alignment horizontal="left" indent="4"/>
    </xf>
    <xf numFmtId="0" fontId="40" fillId="0" borderId="24" xfId="320" applyFont="1" applyBorder="1" applyAlignment="1">
      <alignment horizontal="left" indent="4"/>
    </xf>
    <xf numFmtId="0" fontId="40" fillId="0" borderId="10" xfId="320" applyFont="1" applyBorder="1"/>
    <xf numFmtId="0" fontId="40" fillId="0" borderId="26" xfId="320" applyFont="1" applyBorder="1"/>
    <xf numFmtId="44" fontId="40" fillId="0" borderId="0" xfId="320" applyNumberFormat="1" applyFont="1"/>
    <xf numFmtId="0" fontId="7" fillId="0" borderId="0" xfId="325" applyFont="1" applyFill="1"/>
    <xf numFmtId="17" fontId="40" fillId="0" borderId="0" xfId="320" applyNumberFormat="1" applyFont="1"/>
    <xf numFmtId="165" fontId="40" fillId="0" borderId="25" xfId="207" applyNumberFormat="1" applyFont="1" applyBorder="1"/>
    <xf numFmtId="165" fontId="40" fillId="0" borderId="25" xfId="207" applyNumberFormat="1" applyFont="1" applyFill="1" applyBorder="1"/>
    <xf numFmtId="165" fontId="40" fillId="0" borderId="21" xfId="207" applyNumberFormat="1" applyFont="1" applyBorder="1"/>
    <xf numFmtId="14" fontId="100" fillId="0" borderId="39" xfId="304" applyNumberFormat="1" applyFont="1" applyBorder="1" applyAlignment="1">
      <alignment horizontal="left"/>
    </xf>
    <xf numFmtId="165" fontId="100" fillId="0" borderId="0" xfId="304" applyNumberFormat="1" applyFont="1" applyBorder="1"/>
    <xf numFmtId="165" fontId="100" fillId="0" borderId="0" xfId="207" applyNumberFormat="1" applyFont="1" applyFill="1" applyBorder="1"/>
    <xf numFmtId="165" fontId="100" fillId="0" borderId="0" xfId="304" applyNumberFormat="1" applyFont="1" applyFill="1" applyBorder="1"/>
    <xf numFmtId="165" fontId="100" fillId="0" borderId="21" xfId="198" applyNumberFormat="1" applyFont="1" applyFill="1" applyBorder="1"/>
    <xf numFmtId="165" fontId="100" fillId="0" borderId="25" xfId="304" applyNumberFormat="1" applyFont="1" applyFill="1" applyBorder="1"/>
    <xf numFmtId="165" fontId="100" fillId="0" borderId="21" xfId="207" applyNumberFormat="1" applyFont="1" applyFill="1" applyBorder="1"/>
    <xf numFmtId="165" fontId="100" fillId="0" borderId="25" xfId="207" applyNumberFormat="1" applyFont="1" applyFill="1" applyBorder="1"/>
    <xf numFmtId="14" fontId="100" fillId="0" borderId="39" xfId="304" applyNumberFormat="1" applyFont="1" applyFill="1" applyBorder="1" applyAlignment="1">
      <alignment horizontal="left"/>
    </xf>
    <xf numFmtId="41" fontId="100" fillId="0" borderId="0" xfId="304" applyNumberFormat="1" applyFont="1" applyFill="1" applyBorder="1"/>
    <xf numFmtId="165" fontId="100" fillId="0" borderId="21" xfId="304" applyNumberFormat="1" applyFont="1" applyFill="1" applyBorder="1"/>
    <xf numFmtId="0" fontId="101" fillId="0" borderId="39" xfId="304" applyFont="1" applyBorder="1"/>
    <xf numFmtId="0" fontId="100" fillId="0" borderId="21" xfId="304" applyFont="1" applyBorder="1"/>
    <xf numFmtId="0" fontId="100" fillId="0" borderId="0" xfId="304" applyFont="1"/>
    <xf numFmtId="0" fontId="100" fillId="0" borderId="25" xfId="304" applyFont="1" applyBorder="1"/>
    <xf numFmtId="0" fontId="100" fillId="0" borderId="26" xfId="304" applyFont="1" applyBorder="1"/>
    <xf numFmtId="0" fontId="100" fillId="0" borderId="24" xfId="304" applyFont="1" applyBorder="1"/>
    <xf numFmtId="0" fontId="101" fillId="0" borderId="29" xfId="304" applyFont="1" applyBorder="1" applyAlignment="1"/>
    <xf numFmtId="41" fontId="101" fillId="0" borderId="16" xfId="304" applyNumberFormat="1" applyFont="1" applyBorder="1"/>
    <xf numFmtId="0" fontId="101" fillId="0" borderId="11" xfId="304" applyFont="1" applyBorder="1"/>
    <xf numFmtId="0" fontId="101" fillId="0" borderId="17" xfId="304" applyFont="1" applyBorder="1"/>
    <xf numFmtId="0" fontId="101" fillId="0" borderId="16" xfId="304" applyFont="1" applyBorder="1"/>
    <xf numFmtId="0" fontId="101" fillId="0" borderId="30" xfId="304" applyFont="1" applyBorder="1" applyAlignment="1"/>
    <xf numFmtId="0" fontId="100" fillId="0" borderId="10" xfId="304" applyFont="1" applyBorder="1"/>
    <xf numFmtId="165" fontId="101" fillId="0" borderId="10" xfId="304" applyNumberFormat="1" applyFont="1" applyBorder="1"/>
    <xf numFmtId="0" fontId="101" fillId="0" borderId="10" xfId="304" applyFont="1" applyBorder="1"/>
    <xf numFmtId="0" fontId="101" fillId="0" borderId="26" xfId="304" applyFont="1" applyBorder="1"/>
    <xf numFmtId="0" fontId="101" fillId="0" borderId="24" xfId="304" applyFont="1" applyBorder="1"/>
    <xf numFmtId="0" fontId="101" fillId="0" borderId="0" xfId="304" applyFont="1" applyFill="1"/>
    <xf numFmtId="171" fontId="101" fillId="0" borderId="0" xfId="339" applyNumberFormat="1" applyFont="1" applyBorder="1" applyAlignment="1">
      <alignment horizontal="center"/>
    </xf>
    <xf numFmtId="43" fontId="100" fillId="0" borderId="0" xfId="304" applyNumberFormat="1" applyFont="1"/>
    <xf numFmtId="0" fontId="101" fillId="0" borderId="0" xfId="304" applyFont="1"/>
    <xf numFmtId="181" fontId="100" fillId="0" borderId="0" xfId="304" applyNumberFormat="1" applyFont="1" applyFill="1"/>
    <xf numFmtId="0" fontId="100" fillId="0" borderId="0" xfId="304" applyFont="1" applyFill="1"/>
    <xf numFmtId="14" fontId="101" fillId="0" borderId="0" xfId="304" applyNumberFormat="1" applyFont="1" applyFill="1"/>
    <xf numFmtId="0" fontId="100" fillId="0" borderId="37" xfId="304" applyFont="1" applyFill="1" applyBorder="1"/>
    <xf numFmtId="0" fontId="100" fillId="0" borderId="2" xfId="304" applyFont="1" applyFill="1" applyBorder="1"/>
    <xf numFmtId="0" fontId="100" fillId="0" borderId="38" xfId="304" applyFont="1" applyFill="1" applyBorder="1"/>
    <xf numFmtId="0" fontId="100" fillId="0" borderId="29" xfId="304" applyFont="1" applyBorder="1"/>
    <xf numFmtId="0" fontId="100" fillId="0" borderId="16" xfId="304" applyFont="1" applyFill="1" applyBorder="1"/>
    <xf numFmtId="0" fontId="100" fillId="0" borderId="11" xfId="304" applyFont="1" applyFill="1" applyBorder="1"/>
    <xf numFmtId="14" fontId="100" fillId="0" borderId="11" xfId="304" applyNumberFormat="1" applyFont="1" applyFill="1" applyBorder="1"/>
    <xf numFmtId="0" fontId="100" fillId="0" borderId="17" xfId="304" applyFont="1" applyFill="1" applyBorder="1"/>
    <xf numFmtId="0" fontId="101" fillId="0" borderId="39" xfId="304" applyFont="1" applyBorder="1" applyAlignment="1">
      <alignment horizontal="right"/>
    </xf>
    <xf numFmtId="165" fontId="101" fillId="0" borderId="0" xfId="207" applyNumberFormat="1" applyFont="1" applyFill="1" applyBorder="1"/>
    <xf numFmtId="165" fontId="101" fillId="0" borderId="21" xfId="207" applyNumberFormat="1" applyFont="1" applyFill="1" applyBorder="1"/>
    <xf numFmtId="165" fontId="101" fillId="0" borderId="25" xfId="207" applyNumberFormat="1" applyFont="1" applyFill="1" applyBorder="1"/>
    <xf numFmtId="14" fontId="100" fillId="0" borderId="30" xfId="304" applyNumberFormat="1" applyFont="1" applyBorder="1"/>
    <xf numFmtId="0" fontId="100" fillId="0" borderId="24" xfId="304" applyFont="1" applyFill="1" applyBorder="1"/>
    <xf numFmtId="0" fontId="100" fillId="0" borderId="10" xfId="304" applyFont="1" applyFill="1" applyBorder="1"/>
    <xf numFmtId="0" fontId="100" fillId="0" borderId="10" xfId="304" applyFont="1" applyFill="1" applyBorder="1" applyAlignment="1">
      <alignment horizontal="center"/>
    </xf>
    <xf numFmtId="0" fontId="100" fillId="0" borderId="26" xfId="304" applyFont="1" applyFill="1" applyBorder="1"/>
    <xf numFmtId="0" fontId="100" fillId="0" borderId="24" xfId="304" applyFont="1" applyFill="1" applyBorder="1" applyAlignment="1">
      <alignment horizontal="center"/>
    </xf>
    <xf numFmtId="0" fontId="100" fillId="0" borderId="39" xfId="304" applyFont="1" applyBorder="1" applyAlignment="1">
      <alignment horizontal="center"/>
    </xf>
    <xf numFmtId="0" fontId="100" fillId="0" borderId="0" xfId="304" applyFont="1" applyBorder="1"/>
    <xf numFmtId="0" fontId="100" fillId="0" borderId="21" xfId="304" applyFont="1" applyBorder="1" applyAlignment="1">
      <alignment horizontal="center"/>
    </xf>
    <xf numFmtId="0" fontId="100" fillId="0" borderId="0" xfId="304" applyFont="1" applyBorder="1" applyAlignment="1">
      <alignment horizontal="center"/>
    </xf>
    <xf numFmtId="0" fontId="100" fillId="0" borderId="25" xfId="304" applyFont="1" applyBorder="1" applyAlignment="1">
      <alignment horizontal="center"/>
    </xf>
    <xf numFmtId="0" fontId="100" fillId="0" borderId="30" xfId="304" applyFont="1" applyBorder="1" applyAlignment="1">
      <alignment horizontal="center"/>
    </xf>
    <xf numFmtId="0" fontId="100" fillId="0" borderId="24" xfId="304" applyFont="1" applyBorder="1" applyAlignment="1">
      <alignment horizontal="center"/>
    </xf>
    <xf numFmtId="0" fontId="100" fillId="0" borderId="10" xfId="304" applyFont="1" applyBorder="1" applyAlignment="1">
      <alignment horizontal="center"/>
    </xf>
    <xf numFmtId="0" fontId="100" fillId="0" borderId="26" xfId="304" applyFont="1" applyBorder="1" applyAlignment="1">
      <alignment horizontal="center"/>
    </xf>
    <xf numFmtId="0" fontId="100" fillId="0" borderId="0" xfId="304" applyFont="1" applyFill="1" applyBorder="1" applyAlignment="1">
      <alignment horizontal="center"/>
    </xf>
    <xf numFmtId="0" fontId="100" fillId="0" borderId="16" xfId="304" applyFont="1" applyBorder="1" applyAlignment="1">
      <alignment horizontal="center"/>
    </xf>
    <xf numFmtId="0" fontId="100" fillId="0" borderId="17" xfId="304" applyFont="1" applyBorder="1" applyAlignment="1">
      <alignment horizontal="center"/>
    </xf>
    <xf numFmtId="181" fontId="100" fillId="0" borderId="0" xfId="304" applyNumberFormat="1" applyFont="1" applyBorder="1" applyAlignment="1">
      <alignment horizontal="center"/>
    </xf>
    <xf numFmtId="165" fontId="100" fillId="0" borderId="25" xfId="304" applyNumberFormat="1" applyFont="1" applyBorder="1" applyAlignment="1">
      <alignment horizontal="center"/>
    </xf>
    <xf numFmtId="165" fontId="100" fillId="0" borderId="0" xfId="304" applyNumberFormat="1" applyFont="1" applyBorder="1" applyAlignment="1">
      <alignment horizontal="center"/>
    </xf>
    <xf numFmtId="0" fontId="100" fillId="0" borderId="29" xfId="304" applyFont="1" applyBorder="1" applyAlignment="1">
      <alignment horizontal="left"/>
    </xf>
    <xf numFmtId="165" fontId="100" fillId="0" borderId="21" xfId="304" applyNumberFormat="1" applyFont="1" applyBorder="1" applyAlignment="1">
      <alignment horizontal="center"/>
    </xf>
    <xf numFmtId="0" fontId="7" fillId="0" borderId="35" xfId="0" applyNumberFormat="1" applyFont="1" applyBorder="1" applyAlignment="1">
      <alignment horizontal="center"/>
    </xf>
    <xf numFmtId="0" fontId="37" fillId="0" borderId="23" xfId="0" applyNumberFormat="1" applyFont="1" applyBorder="1" applyAlignment="1">
      <alignment horizontal="center"/>
    </xf>
    <xf numFmtId="166" fontId="7" fillId="0" borderId="35" xfId="0" quotePrefix="1" applyNumberFormat="1" applyFont="1" applyFill="1" applyBorder="1" applyAlignment="1">
      <alignment horizontal="center"/>
    </xf>
    <xf numFmtId="172" fontId="7" fillId="0" borderId="24" xfId="323" applyNumberFormat="1" applyFont="1" applyBorder="1" applyAlignment="1">
      <alignment horizontal="center"/>
    </xf>
    <xf numFmtId="42" fontId="7" fillId="21" borderId="10" xfId="0" applyNumberFormat="1" applyFont="1" applyFill="1" applyBorder="1" applyAlignment="1"/>
    <xf numFmtId="0" fontId="1" fillId="21" borderId="10" xfId="0" applyNumberFormat="1" applyFont="1" applyFill="1" applyBorder="1" applyAlignment="1"/>
    <xf numFmtId="42" fontId="7" fillId="0" borderId="10" xfId="0" applyNumberFormat="1" applyFont="1" applyFill="1" applyBorder="1" applyAlignment="1"/>
    <xf numFmtId="42" fontId="7" fillId="21" borderId="26" xfId="0" applyNumberFormat="1" applyFont="1" applyFill="1" applyBorder="1" applyAlignment="1"/>
    <xf numFmtId="172" fontId="7" fillId="0" borderId="16" xfId="323" applyNumberFormat="1" applyFont="1" applyBorder="1" applyAlignment="1">
      <alignment horizontal="center"/>
    </xf>
    <xf numFmtId="0" fontId="1" fillId="21" borderId="11" xfId="0" applyNumberFormat="1" applyFont="1" applyFill="1" applyBorder="1" applyAlignment="1"/>
    <xf numFmtId="41" fontId="7" fillId="0" borderId="11" xfId="0" applyNumberFormat="1" applyFont="1" applyFill="1" applyBorder="1" applyAlignment="1"/>
    <xf numFmtId="0" fontId="1" fillId="0" borderId="60" xfId="0" applyNumberFormat="1" applyFont="1" applyFill="1" applyBorder="1" applyAlignment="1">
      <alignment horizontal="right"/>
    </xf>
    <xf numFmtId="41" fontId="1" fillId="0" borderId="61" xfId="0" applyNumberFormat="1" applyFont="1" applyFill="1" applyBorder="1" applyAlignment="1"/>
    <xf numFmtId="165" fontId="1" fillId="0" borderId="61" xfId="0" applyNumberFormat="1" applyFont="1" applyFill="1" applyBorder="1" applyAlignment="1"/>
    <xf numFmtId="0" fontId="1" fillId="0" borderId="61" xfId="0" applyNumberFormat="1" applyFont="1" applyFill="1" applyBorder="1" applyAlignment="1"/>
    <xf numFmtId="41" fontId="1" fillId="0" borderId="60" xfId="0" applyNumberFormat="1" applyFont="1" applyFill="1" applyBorder="1" applyAlignment="1"/>
    <xf numFmtId="37" fontId="1" fillId="0" borderId="61" xfId="0" applyNumberFormat="1" applyFont="1" applyFill="1" applyBorder="1" applyAlignment="1"/>
    <xf numFmtId="41" fontId="1" fillId="0" borderId="62" xfId="0" applyNumberFormat="1" applyFont="1" applyFill="1" applyBorder="1" applyAlignment="1"/>
    <xf numFmtId="0" fontId="1" fillId="0" borderId="61" xfId="0" applyNumberFormat="1" applyFont="1" applyBorder="1" applyAlignment="1"/>
    <xf numFmtId="0" fontId="1" fillId="0" borderId="60" xfId="0" applyNumberFormat="1" applyFont="1" applyBorder="1" applyAlignment="1"/>
    <xf numFmtId="0" fontId="1" fillId="0" borderId="62" xfId="0" applyNumberFormat="1" applyFont="1" applyBorder="1" applyAlignment="1"/>
    <xf numFmtId="0" fontId="1" fillId="0" borderId="63" xfId="0" applyNumberFormat="1" applyFont="1" applyBorder="1" applyAlignment="1"/>
    <xf numFmtId="175" fontId="1" fillId="0" borderId="64" xfId="0" applyNumberFormat="1" applyFont="1" applyFill="1" applyBorder="1" applyAlignment="1">
      <alignment horizontal="right"/>
    </xf>
    <xf numFmtId="41" fontId="1" fillId="0" borderId="65" xfId="0" applyNumberFormat="1" applyFont="1" applyFill="1" applyBorder="1" applyAlignment="1"/>
    <xf numFmtId="165" fontId="1" fillId="0" borderId="65" xfId="0" applyNumberFormat="1" applyFont="1" applyFill="1" applyBorder="1" applyAlignment="1"/>
    <xf numFmtId="0" fontId="1" fillId="0" borderId="65" xfId="0" applyNumberFormat="1" applyFont="1" applyFill="1" applyBorder="1" applyAlignment="1"/>
    <xf numFmtId="41" fontId="1" fillId="0" borderId="64" xfId="0" applyNumberFormat="1" applyFont="1" applyFill="1" applyBorder="1" applyAlignment="1"/>
    <xf numFmtId="37" fontId="1" fillId="0" borderId="65" xfId="0" applyNumberFormat="1" applyFont="1" applyFill="1" applyBorder="1" applyAlignment="1"/>
    <xf numFmtId="41" fontId="1" fillId="0" borderId="66" xfId="0" applyNumberFormat="1" applyFont="1" applyFill="1" applyBorder="1" applyAlignment="1"/>
    <xf numFmtId="0" fontId="1" fillId="0" borderId="65" xfId="0" applyNumberFormat="1" applyFont="1" applyBorder="1" applyAlignment="1"/>
    <xf numFmtId="41" fontId="1" fillId="0" borderId="67" xfId="0" applyNumberFormat="1" applyFont="1" applyFill="1" applyBorder="1" applyAlignment="1"/>
    <xf numFmtId="42" fontId="1" fillId="0" borderId="65" xfId="0" applyNumberFormat="1" applyFont="1" applyFill="1" applyBorder="1" applyAlignment="1"/>
    <xf numFmtId="1" fontId="1" fillId="0" borderId="64" xfId="0" applyNumberFormat="1" applyFont="1" applyFill="1" applyBorder="1" applyAlignment="1">
      <alignment horizontal="right"/>
    </xf>
    <xf numFmtId="175" fontId="1" fillId="0" borderId="68" xfId="0" applyNumberFormat="1" applyFont="1" applyFill="1" applyBorder="1" applyAlignment="1">
      <alignment horizontal="right"/>
    </xf>
    <xf numFmtId="41" fontId="1" fillId="0" borderId="69" xfId="0" applyNumberFormat="1" applyFont="1" applyFill="1" applyBorder="1" applyAlignment="1"/>
    <xf numFmtId="41" fontId="1" fillId="0" borderId="68" xfId="0" applyNumberFormat="1" applyFont="1" applyFill="1" applyBorder="1" applyAlignment="1"/>
    <xf numFmtId="41" fontId="1" fillId="0" borderId="70" xfId="0" applyNumberFormat="1" applyFont="1" applyFill="1" applyBorder="1" applyAlignment="1"/>
    <xf numFmtId="0" fontId="1" fillId="0" borderId="69" xfId="0" applyNumberFormat="1" applyFont="1" applyFill="1" applyBorder="1" applyAlignment="1"/>
    <xf numFmtId="41" fontId="1" fillId="0" borderId="71" xfId="0" applyNumberFormat="1" applyFont="1" applyFill="1" applyBorder="1" applyAlignment="1"/>
    <xf numFmtId="0" fontId="7" fillId="0" borderId="37" xfId="322" applyFont="1" applyBorder="1" applyAlignment="1">
      <alignment horizontal="right"/>
    </xf>
    <xf numFmtId="166" fontId="1" fillId="0" borderId="2" xfId="378" applyFont="1" applyFill="1" applyBorder="1" applyAlignment="1">
      <alignment horizontal="left"/>
    </xf>
    <xf numFmtId="0" fontId="7" fillId="0" borderId="2" xfId="322" applyFont="1" applyBorder="1" applyAlignment="1">
      <alignment horizontal="right"/>
    </xf>
    <xf numFmtId="0" fontId="7" fillId="0" borderId="2" xfId="323" applyNumberFormat="1" applyFont="1" applyBorder="1" applyAlignment="1">
      <alignment horizontal="right"/>
    </xf>
    <xf numFmtId="0" fontId="1" fillId="0" borderId="2" xfId="322" applyFont="1" applyFill="1" applyBorder="1"/>
    <xf numFmtId="0" fontId="7" fillId="0" borderId="38" xfId="323" applyNumberFormat="1" applyFont="1" applyBorder="1" applyAlignment="1">
      <alignment horizontal="right"/>
    </xf>
    <xf numFmtId="0" fontId="1" fillId="0" borderId="11" xfId="322" applyFont="1" applyBorder="1"/>
    <xf numFmtId="0" fontId="7" fillId="0" borderId="37" xfId="323" applyNumberFormat="1" applyFont="1" applyBorder="1" applyAlignment="1">
      <alignment horizontal="right"/>
    </xf>
    <xf numFmtId="42" fontId="7" fillId="0" borderId="2" xfId="232" applyNumberFormat="1" applyFont="1" applyFill="1" applyBorder="1" applyAlignment="1"/>
    <xf numFmtId="0" fontId="7" fillId="0" borderId="2" xfId="323" applyNumberFormat="1" applyFont="1" applyBorder="1" applyAlignment="1">
      <alignment horizontal="center"/>
    </xf>
    <xf numFmtId="41" fontId="1" fillId="0" borderId="24" xfId="378" applyNumberFormat="1" applyFont="1" applyFill="1" applyBorder="1" applyAlignment="1">
      <alignment horizontal="left"/>
    </xf>
    <xf numFmtId="42" fontId="1" fillId="0" borderId="10" xfId="232" applyNumberFormat="1" applyFont="1" applyFill="1" applyBorder="1" applyAlignment="1"/>
    <xf numFmtId="165" fontId="1" fillId="0" borderId="10" xfId="198" applyNumberFormat="1" applyFont="1" applyFill="1" applyBorder="1" applyAlignment="1">
      <alignment horizontal="left"/>
    </xf>
    <xf numFmtId="42" fontId="1" fillId="0" borderId="10" xfId="378" applyNumberFormat="1" applyFont="1" applyFill="1" applyBorder="1" applyAlignment="1">
      <alignment horizontal="left"/>
    </xf>
    <xf numFmtId="165" fontId="1" fillId="0" borderId="26" xfId="322" applyNumberFormat="1" applyFont="1" applyFill="1" applyBorder="1"/>
    <xf numFmtId="165" fontId="1" fillId="0" borderId="24" xfId="198" applyNumberFormat="1" applyFont="1" applyFill="1" applyBorder="1"/>
    <xf numFmtId="165" fontId="1" fillId="0" borderId="10" xfId="198" applyNumberFormat="1" applyFont="1" applyFill="1" applyBorder="1"/>
    <xf numFmtId="42" fontId="1" fillId="0" borderId="10" xfId="322" applyNumberFormat="1" applyFont="1" applyFill="1" applyBorder="1"/>
    <xf numFmtId="41" fontId="1" fillId="0" borderId="26" xfId="378" applyNumberFormat="1" applyFont="1" applyFill="1" applyBorder="1" applyAlignment="1">
      <alignment horizontal="left"/>
    </xf>
    <xf numFmtId="185" fontId="40" fillId="0" borderId="10" xfId="320" applyNumberFormat="1" applyFont="1" applyFill="1" applyBorder="1"/>
    <xf numFmtId="185" fontId="40" fillId="0" borderId="0" xfId="320" applyNumberFormat="1" applyFont="1" applyFill="1" applyBorder="1"/>
    <xf numFmtId="0" fontId="102" fillId="0" borderId="0" xfId="303" applyNumberFormat="1" applyFont="1" applyAlignment="1"/>
    <xf numFmtId="0" fontId="55" fillId="0" borderId="0" xfId="320" applyFont="1" applyFill="1"/>
    <xf numFmtId="41" fontId="40" fillId="0" borderId="0" xfId="320" applyNumberFormat="1" applyFont="1" applyFill="1"/>
    <xf numFmtId="44" fontId="0" fillId="0" borderId="0" xfId="0" applyNumberFormat="1"/>
    <xf numFmtId="0" fontId="55" fillId="0" borderId="0" xfId="0" applyFont="1"/>
    <xf numFmtId="41" fontId="55" fillId="0" borderId="0" xfId="0" applyNumberFormat="1" applyFont="1"/>
    <xf numFmtId="37" fontId="55" fillId="0" borderId="0" xfId="320" applyNumberFormat="1" applyFont="1" applyFill="1"/>
    <xf numFmtId="41" fontId="55" fillId="0" borderId="0" xfId="320" applyNumberFormat="1" applyFont="1" applyFill="1"/>
    <xf numFmtId="41" fontId="40" fillId="0" borderId="0" xfId="320" applyNumberFormat="1" applyFont="1"/>
    <xf numFmtId="0" fontId="0" fillId="0" borderId="0" xfId="0" applyFill="1"/>
    <xf numFmtId="42" fontId="0" fillId="0" borderId="0" xfId="0" applyNumberFormat="1" applyFill="1"/>
    <xf numFmtId="0" fontId="55" fillId="0" borderId="0" xfId="0" applyFont="1" applyFill="1"/>
    <xf numFmtId="41" fontId="0" fillId="0" borderId="0" xfId="0" applyNumberFormat="1" applyFont="1" applyFill="1"/>
    <xf numFmtId="166" fontId="21" fillId="0" borderId="0" xfId="378" applyFont="1" applyFill="1" applyBorder="1" applyAlignment="1">
      <alignment horizontal="right"/>
    </xf>
    <xf numFmtId="0" fontId="55" fillId="0" borderId="18" xfId="0" applyFont="1" applyFill="1" applyBorder="1" applyAlignment="1">
      <alignment horizontal="centerContinuous"/>
    </xf>
    <xf numFmtId="0" fontId="55" fillId="0" borderId="20" xfId="0" applyFont="1" applyFill="1" applyBorder="1" applyAlignment="1">
      <alignment horizontal="centerContinuous"/>
    </xf>
    <xf numFmtId="0" fontId="55" fillId="0" borderId="19" xfId="0" applyFont="1" applyFill="1" applyBorder="1" applyAlignment="1">
      <alignment horizontal="centerContinuous"/>
    </xf>
    <xf numFmtId="41" fontId="55" fillId="0" borderId="72" xfId="0" applyNumberFormat="1" applyFont="1" applyFill="1" applyBorder="1"/>
    <xf numFmtId="42" fontId="55" fillId="0" borderId="22" xfId="0" applyNumberFormat="1" applyFont="1" applyFill="1" applyBorder="1"/>
    <xf numFmtId="0" fontId="55" fillId="0" borderId="0" xfId="0" applyFont="1" applyFill="1" applyBorder="1" applyAlignment="1"/>
    <xf numFmtId="0" fontId="55" fillId="0" borderId="22" xfId="0" applyFont="1" applyFill="1" applyBorder="1"/>
    <xf numFmtId="0" fontId="55" fillId="0" borderId="0" xfId="0" applyFont="1" applyFill="1" applyBorder="1"/>
    <xf numFmtId="0" fontId="55" fillId="0" borderId="23" xfId="0" applyFont="1" applyFill="1" applyBorder="1"/>
    <xf numFmtId="0" fontId="55" fillId="0" borderId="10" xfId="0" applyFont="1" applyFill="1" applyBorder="1" applyAlignment="1">
      <alignment horizontal="center"/>
    </xf>
    <xf numFmtId="0" fontId="55" fillId="0" borderId="27" xfId="0" applyFont="1" applyFill="1" applyBorder="1" applyAlignment="1">
      <alignment horizontal="center"/>
    </xf>
    <xf numFmtId="0" fontId="55" fillId="0" borderId="8" xfId="0" applyFont="1" applyFill="1" applyBorder="1" applyAlignment="1">
      <alignment horizontal="center"/>
    </xf>
    <xf numFmtId="0" fontId="55" fillId="0" borderId="28" xfId="0" applyFont="1" applyFill="1" applyBorder="1" applyAlignment="1">
      <alignment horizontal="center"/>
    </xf>
    <xf numFmtId="0" fontId="55" fillId="0" borderId="0" xfId="0" applyFont="1" applyFill="1" applyBorder="1" applyAlignment="1">
      <alignment horizontal="center"/>
    </xf>
    <xf numFmtId="17" fontId="40" fillId="0" borderId="0" xfId="320" applyNumberFormat="1" applyFont="1" applyAlignment="1"/>
    <xf numFmtId="17" fontId="40" fillId="0" borderId="0" xfId="320" applyNumberFormat="1" applyFont="1" applyFill="1" applyAlignment="1"/>
    <xf numFmtId="42" fontId="40" fillId="0" borderId="10" xfId="320" applyNumberFormat="1" applyFont="1" applyBorder="1" applyAlignment="1">
      <alignment horizontal="center"/>
    </xf>
    <xf numFmtId="0" fontId="40" fillId="0" borderId="10" xfId="320" applyFont="1" applyBorder="1" applyAlignment="1">
      <alignment horizontal="center"/>
    </xf>
    <xf numFmtId="0" fontId="0" fillId="0" borderId="0" xfId="0" applyFill="1" applyAlignment="1">
      <alignment horizontal="center"/>
    </xf>
    <xf numFmtId="0" fontId="21" fillId="0" borderId="0" xfId="0" applyFont="1" applyFill="1" applyAlignment="1"/>
    <xf numFmtId="42" fontId="21" fillId="0" borderId="0" xfId="325" applyNumberFormat="1" applyFont="1" applyFill="1" applyBorder="1"/>
    <xf numFmtId="41" fontId="22" fillId="0" borderId="11" xfId="325" applyNumberFormat="1" applyFont="1" applyFill="1" applyBorder="1"/>
    <xf numFmtId="0" fontId="21" fillId="0" borderId="0" xfId="325" applyFont="1" applyFill="1" applyAlignment="1"/>
    <xf numFmtId="10" fontId="21" fillId="0" borderId="0" xfId="303" applyNumberFormat="1" applyFont="1" applyAlignment="1"/>
    <xf numFmtId="0" fontId="21" fillId="0" borderId="0" xfId="303" applyNumberFormat="1" applyFont="1" applyAlignment="1"/>
    <xf numFmtId="37" fontId="40" fillId="102" borderId="15" xfId="320" applyNumberFormat="1" applyFont="1" applyFill="1" applyBorder="1"/>
    <xf numFmtId="42" fontId="56" fillId="102" borderId="0" xfId="0" applyNumberFormat="1" applyFont="1" applyFill="1"/>
    <xf numFmtId="41" fontId="56" fillId="102" borderId="0" xfId="0" applyNumberFormat="1" applyFont="1" applyFill="1"/>
    <xf numFmtId="43" fontId="1" fillId="0" borderId="0" xfId="378" applyNumberFormat="1" applyFont="1" applyFill="1" applyBorder="1" applyAlignment="1">
      <alignment horizontal="left"/>
    </xf>
    <xf numFmtId="0" fontId="21" fillId="0" borderId="73" xfId="0" applyFont="1" applyFill="1" applyBorder="1" applyAlignment="1">
      <alignment horizontal="center"/>
    </xf>
    <xf numFmtId="181" fontId="100" fillId="0" borderId="0" xfId="304" applyNumberFormat="1" applyFont="1" applyFill="1" applyBorder="1" applyAlignment="1">
      <alignment horizontal="center"/>
    </xf>
    <xf numFmtId="43" fontId="100" fillId="0" borderId="0" xfId="304" applyNumberFormat="1" applyFont="1" applyFill="1" applyBorder="1" applyAlignment="1">
      <alignment horizontal="center"/>
    </xf>
    <xf numFmtId="175" fontId="7" fillId="0" borderId="16" xfId="378" applyNumberFormat="1" applyFont="1" applyFill="1" applyBorder="1" applyAlignment="1">
      <alignment horizontal="center"/>
    </xf>
    <xf numFmtId="175" fontId="7" fillId="0" borderId="11" xfId="378" applyNumberFormat="1" applyFont="1" applyFill="1" applyBorder="1" applyAlignment="1">
      <alignment horizontal="center"/>
    </xf>
    <xf numFmtId="175" fontId="7" fillId="0" borderId="17" xfId="378" applyNumberFormat="1" applyFont="1" applyFill="1" applyBorder="1" applyAlignment="1">
      <alignment horizontal="center"/>
    </xf>
    <xf numFmtId="0" fontId="7" fillId="0" borderId="16" xfId="322" applyFont="1" applyFill="1" applyBorder="1" applyAlignment="1">
      <alignment horizontal="center"/>
    </xf>
    <xf numFmtId="0" fontId="7" fillId="0" borderId="11" xfId="322" applyFont="1" applyFill="1" applyBorder="1" applyAlignment="1">
      <alignment horizontal="center"/>
    </xf>
    <xf numFmtId="0" fontId="7" fillId="0" borderId="17" xfId="322" applyFont="1" applyFill="1" applyBorder="1" applyAlignment="1">
      <alignment horizontal="center"/>
    </xf>
    <xf numFmtId="0" fontId="15" fillId="0" borderId="0" xfId="320" applyFont="1" applyAlignment="1">
      <alignment horizontal="center"/>
    </xf>
    <xf numFmtId="0" fontId="55" fillId="0" borderId="18" xfId="0" applyFont="1" applyFill="1" applyBorder="1" applyAlignment="1">
      <alignment horizontal="center"/>
    </xf>
    <xf numFmtId="0" fontId="55" fillId="0" borderId="19" xfId="0" applyFont="1" applyFill="1" applyBorder="1" applyAlignment="1">
      <alignment horizontal="center"/>
    </xf>
    <xf numFmtId="0" fontId="55" fillId="0" borderId="0" xfId="0" applyFont="1" applyBorder="1" applyAlignment="1">
      <alignment horizontal="center"/>
    </xf>
  </cellXfs>
  <cellStyles count="6082">
    <cellStyle name="_x0013_" xfId="1"/>
    <cellStyle name=" 1" xfId="399"/>
    <cellStyle name=" 1 2" xfId="400"/>
    <cellStyle name=" 1 2 2" xfId="401"/>
    <cellStyle name=" 1 3" xfId="402"/>
    <cellStyle name=" 1 4" xfId="403"/>
    <cellStyle name="_x0013_ 2" xfId="404"/>
    <cellStyle name="_x0013_ 2 2" xfId="405"/>
    <cellStyle name="_x0013_ 3" xfId="406"/>
    <cellStyle name="_x0013_ 3 2" xfId="407"/>
    <cellStyle name="_x0013_ 4" xfId="408"/>
    <cellStyle name="_x0013_ 4 2" xfId="409"/>
    <cellStyle name="_x0013_ 5" xfId="410"/>
    <cellStyle name="_x0013_ 6" xfId="411"/>
    <cellStyle name="_x0013_ 7" xfId="412"/>
    <cellStyle name="_09GRC Gas Transport For Review" xfId="2"/>
    <cellStyle name="_09GRC Gas Transport For Review 2" xfId="413"/>
    <cellStyle name="_09GRC Gas Transport For Review 2 2" xfId="414"/>
    <cellStyle name="_09GRC Gas Transport For Review_Book4" xfId="3"/>
    <cellStyle name="_09GRC Gas Transport For Review_Book4 2" xfId="415"/>
    <cellStyle name="_09GRC Gas Transport For Review_Book4_DEM-WP(C) ENERG10C--ctn Mid-C_042010 2010GRC" xfId="416"/>
    <cellStyle name="_09GRC Gas Transport For Review_DEM-WP(C) ENERG10C--ctn Mid-C_042010 2010GRC" xfId="417"/>
    <cellStyle name="_x0013__16.07E Wild Horse Wind Expansionwrkingfile" xfId="418"/>
    <cellStyle name="_x0013__16.07E Wild Horse Wind Expansionwrkingfile 2" xfId="419"/>
    <cellStyle name="_x0013__16.07E Wild Horse Wind Expansionwrkingfile SF" xfId="420"/>
    <cellStyle name="_x0013__16.07E Wild Horse Wind Expansionwrkingfile SF 2" xfId="421"/>
    <cellStyle name="_x0013__16.07E Wild Horse Wind Expansionwrkingfile SF_DEM-WP(C) ENERG10C--ctn Mid-C_042010 2010GRC" xfId="422"/>
    <cellStyle name="_x0013__16.07E Wild Horse Wind Expansionwrkingfile_DEM-WP(C) ENERG10C--ctn Mid-C_042010 2010GRC" xfId="423"/>
    <cellStyle name="_x0013__16.37E Wild Horse Expansion DeferralRevwrkingfile SF" xfId="424"/>
    <cellStyle name="_x0013__16.37E Wild Horse Expansion DeferralRevwrkingfile SF 2" xfId="425"/>
    <cellStyle name="_x0013__16.37E Wild Horse Expansion DeferralRevwrkingfile SF_DEM-WP(C) ENERG10C--ctn Mid-C_042010 2010GRC" xfId="426"/>
    <cellStyle name="_2008 Strat Plan Power Costs Forecast V2 (2009 Update)" xfId="427"/>
    <cellStyle name="_2008 Strat Plan Power Costs Forecast V2 (2009 Update) 2" xfId="428"/>
    <cellStyle name="_2008 Strat Plan Power Costs Forecast V2 (2009 Update)_DEM-WP(C) ENERG10C--ctn Mid-C_042010 2010GRC" xfId="429"/>
    <cellStyle name="_2008 Strat Plan Power Costs Forecast V2 (2009 Update)_NIM Summary" xfId="430"/>
    <cellStyle name="_2008 Strat Plan Power Costs Forecast V2 (2009 Update)_NIM Summary 2" xfId="431"/>
    <cellStyle name="_2008 Strat Plan Power Costs Forecast V2 (2009 Update)_NIM Summary_DEM-WP(C) ENERG10C--ctn Mid-C_042010 2010GRC" xfId="432"/>
    <cellStyle name="_4.06E Pass Throughs" xfId="4"/>
    <cellStyle name="_4.06E Pass Throughs 2" xfId="433"/>
    <cellStyle name="_4.06E Pass Throughs 2 2" xfId="434"/>
    <cellStyle name="_4.06E Pass Throughs 3" xfId="435"/>
    <cellStyle name="_4.06E Pass Throughs 4" xfId="436"/>
    <cellStyle name="_4.06E Pass Throughs 4 2" xfId="437"/>
    <cellStyle name="_4.06E Pass Throughs 5" xfId="438"/>
    <cellStyle name="_4.06E Pass Throughs 5 2" xfId="439"/>
    <cellStyle name="_4.06E Pass Throughs 6" xfId="440"/>
    <cellStyle name="_4.06E Pass Throughs 7" xfId="441"/>
    <cellStyle name="_4.06E Pass Throughs 7 2" xfId="442"/>
    <cellStyle name="_4.06E Pass Throughs 8" xfId="443"/>
    <cellStyle name="_4.06E Pass Throughs 8 2" xfId="444"/>
    <cellStyle name="_4.06E Pass Throughs_04 07E Wild Horse Wind Expansion (C) (2)" xfId="5"/>
    <cellStyle name="_4.06E Pass Throughs_04 07E Wild Horse Wind Expansion (C) (2) 2" xfId="445"/>
    <cellStyle name="_4.06E Pass Throughs_04 07E Wild Horse Wind Expansion (C) (2)_Adj Bench DR 3 for Initial Briefs (Electric)" xfId="446"/>
    <cellStyle name="_4.06E Pass Throughs_04 07E Wild Horse Wind Expansion (C) (2)_Adj Bench DR 3 for Initial Briefs (Electric) 2" xfId="447"/>
    <cellStyle name="_4.06E Pass Throughs_04 07E Wild Horse Wind Expansion (C) (2)_Adj Bench DR 3 for Initial Briefs (Electric)_DEM-WP(C) ENERG10C--ctn Mid-C_042010 2010GRC" xfId="448"/>
    <cellStyle name="_4.06E Pass Throughs_04 07E Wild Horse Wind Expansion (C) (2)_DEM-WP(C) ENERG10C--ctn Mid-C_042010 2010GRC" xfId="449"/>
    <cellStyle name="_4.06E Pass Throughs_04 07E Wild Horse Wind Expansion (C) (2)_Electric Rev Req Model (2009 GRC) " xfId="450"/>
    <cellStyle name="_4.06E Pass Throughs_04 07E Wild Horse Wind Expansion (C) (2)_Electric Rev Req Model (2009 GRC)  2" xfId="451"/>
    <cellStyle name="_4.06E Pass Throughs_04 07E Wild Horse Wind Expansion (C) (2)_Electric Rev Req Model (2009 GRC) _DEM-WP(C) ENERG10C--ctn Mid-C_042010 2010GRC" xfId="452"/>
    <cellStyle name="_4.06E Pass Throughs_04 07E Wild Horse Wind Expansion (C) (2)_Electric Rev Req Model (2009 GRC) Rebuttal" xfId="453"/>
    <cellStyle name="_4.06E Pass Throughs_04 07E Wild Horse Wind Expansion (C) (2)_Electric Rev Req Model (2009 GRC) Rebuttal REmoval of New  WH Solar AdjustMI" xfId="454"/>
    <cellStyle name="_4.06E Pass Throughs_04 07E Wild Horse Wind Expansion (C) (2)_Electric Rev Req Model (2009 GRC) Rebuttal REmoval of New  WH Solar AdjustMI 2" xfId="455"/>
    <cellStyle name="_4.06E Pass Throughs_04 07E Wild Horse Wind Expansion (C) (2)_Electric Rev Req Model (2009 GRC) Rebuttal REmoval of New  WH Solar AdjustMI_DEM-WP(C) ENERG10C--ctn Mid-C_042010 2010GRC" xfId="456"/>
    <cellStyle name="_4.06E Pass Throughs_04 07E Wild Horse Wind Expansion (C) (2)_Electric Rev Req Model (2009 GRC) Revised 01-18-2010" xfId="457"/>
    <cellStyle name="_4.06E Pass Throughs_04 07E Wild Horse Wind Expansion (C) (2)_Electric Rev Req Model (2009 GRC) Revised 01-18-2010 2" xfId="458"/>
    <cellStyle name="_4.06E Pass Throughs_04 07E Wild Horse Wind Expansion (C) (2)_Electric Rev Req Model (2009 GRC) Revised 01-18-2010_DEM-WP(C) ENERG10C--ctn Mid-C_042010 2010GRC" xfId="459"/>
    <cellStyle name="_4.06E Pass Throughs_04 07E Wild Horse Wind Expansion (C) (2)_Final Order Electric EXHIBIT A-1" xfId="460"/>
    <cellStyle name="_4.06E Pass Throughs_04 07E Wild Horse Wind Expansion (C) (2)_TENASKA REGULATORY ASSET" xfId="461"/>
    <cellStyle name="_4.06E Pass Throughs_16.37E Wild Horse Expansion DeferralRevwrkingfile SF" xfId="462"/>
    <cellStyle name="_4.06E Pass Throughs_16.37E Wild Horse Expansion DeferralRevwrkingfile SF 2" xfId="463"/>
    <cellStyle name="_4.06E Pass Throughs_16.37E Wild Horse Expansion DeferralRevwrkingfile SF_DEM-WP(C) ENERG10C--ctn Mid-C_042010 2010GRC" xfId="464"/>
    <cellStyle name="_4.06E Pass Throughs_2009 GRC Compl Filing - Exhibit D" xfId="465"/>
    <cellStyle name="_4.06E Pass Throughs_2009 GRC Compl Filing - Exhibit D 2" xfId="466"/>
    <cellStyle name="_4.06E Pass Throughs_2009 GRC Compl Filing - Exhibit D_DEM-WP(C) ENERG10C--ctn Mid-C_042010 2010GRC" xfId="467"/>
    <cellStyle name="_4.06E Pass Throughs_4 31 Regulatory Assets and Liabilities  7 06- Exhibit D" xfId="6"/>
    <cellStyle name="_4.06E Pass Throughs_4 31 Regulatory Assets and Liabilities  7 06- Exhibit D 2" xfId="468"/>
    <cellStyle name="_4.06E Pass Throughs_4 31 Regulatory Assets and Liabilities  7 06- Exhibit D_DEM-WP(C) ENERG10C--ctn Mid-C_042010 2010GRC" xfId="469"/>
    <cellStyle name="_4.06E Pass Throughs_4 31 Regulatory Assets and Liabilities  7 06- Exhibit D_NIM Summary" xfId="470"/>
    <cellStyle name="_4.06E Pass Throughs_4 31 Regulatory Assets and Liabilities  7 06- Exhibit D_NIM Summary 2" xfId="471"/>
    <cellStyle name="_4.06E Pass Throughs_4 31 Regulatory Assets and Liabilities  7 06- Exhibit D_NIM Summary_DEM-WP(C) ENERG10C--ctn Mid-C_042010 2010GRC" xfId="472"/>
    <cellStyle name="_4.06E Pass Throughs_4 31 Regulatory Assets and Liabilities  7 06- Exhibit D_NIM+O&amp;M" xfId="473"/>
    <cellStyle name="_4.06E Pass Throughs_4 31 Regulatory Assets and Liabilities  7 06- Exhibit D_NIM+O&amp;M Monthly" xfId="474"/>
    <cellStyle name="_4.06E Pass Throughs_4 31E Reg Asset  Liab and EXH D" xfId="475"/>
    <cellStyle name="_4.06E Pass Throughs_4 31E Reg Asset  Liab and EXH D _ Aug 10 Filing (2)" xfId="476"/>
    <cellStyle name="_4.06E Pass Throughs_4 31E Reg Asset  Liab and EXH D _ Aug 10 Filing (2) 2" xfId="477"/>
    <cellStyle name="_4.06E Pass Throughs_4 31E Reg Asset  Liab and EXH D 2" xfId="478"/>
    <cellStyle name="_4.06E Pass Throughs_4 31E Reg Asset  Liab and EXH D 3" xfId="479"/>
    <cellStyle name="_4.06E Pass Throughs_4 32 Regulatory Assets and Liabilities  7 06- Exhibit D" xfId="7"/>
    <cellStyle name="_4.06E Pass Throughs_4 32 Regulatory Assets and Liabilities  7 06- Exhibit D 2" xfId="480"/>
    <cellStyle name="_4.06E Pass Throughs_4 32 Regulatory Assets and Liabilities  7 06- Exhibit D_DEM-WP(C) ENERG10C--ctn Mid-C_042010 2010GRC" xfId="481"/>
    <cellStyle name="_4.06E Pass Throughs_4 32 Regulatory Assets and Liabilities  7 06- Exhibit D_NIM Summary" xfId="482"/>
    <cellStyle name="_4.06E Pass Throughs_4 32 Regulatory Assets and Liabilities  7 06- Exhibit D_NIM Summary 2" xfId="483"/>
    <cellStyle name="_4.06E Pass Throughs_4 32 Regulatory Assets and Liabilities  7 06- Exhibit D_NIM Summary_DEM-WP(C) ENERG10C--ctn Mid-C_042010 2010GRC" xfId="484"/>
    <cellStyle name="_4.06E Pass Throughs_4 32 Regulatory Assets and Liabilities  7 06- Exhibit D_NIM+O&amp;M" xfId="485"/>
    <cellStyle name="_4.06E Pass Throughs_4 32 Regulatory Assets and Liabilities  7 06- Exhibit D_NIM+O&amp;M Monthly" xfId="486"/>
    <cellStyle name="_4.06E Pass Throughs_AURORA Total New" xfId="487"/>
    <cellStyle name="_4.06E Pass Throughs_AURORA Total New 2" xfId="488"/>
    <cellStyle name="_4.06E Pass Throughs_Book2" xfId="489"/>
    <cellStyle name="_4.06E Pass Throughs_Book2 2" xfId="490"/>
    <cellStyle name="_4.06E Pass Throughs_Book2_Adj Bench DR 3 for Initial Briefs (Electric)" xfId="491"/>
    <cellStyle name="_4.06E Pass Throughs_Book2_Adj Bench DR 3 for Initial Briefs (Electric) 2" xfId="492"/>
    <cellStyle name="_4.06E Pass Throughs_Book2_Adj Bench DR 3 for Initial Briefs (Electric)_DEM-WP(C) ENERG10C--ctn Mid-C_042010 2010GRC" xfId="493"/>
    <cellStyle name="_4.06E Pass Throughs_Book2_DEM-WP(C) ENERG10C--ctn Mid-C_042010 2010GRC" xfId="494"/>
    <cellStyle name="_4.06E Pass Throughs_Book2_Electric Rev Req Model (2009 GRC) Rebuttal" xfId="495"/>
    <cellStyle name="_4.06E Pass Throughs_Book2_Electric Rev Req Model (2009 GRC) Rebuttal REmoval of New  WH Solar AdjustMI" xfId="496"/>
    <cellStyle name="_4.06E Pass Throughs_Book2_Electric Rev Req Model (2009 GRC) Rebuttal REmoval of New  WH Solar AdjustMI 2" xfId="497"/>
    <cellStyle name="_4.06E Pass Throughs_Book2_Electric Rev Req Model (2009 GRC) Rebuttal REmoval of New  WH Solar AdjustMI_DEM-WP(C) ENERG10C--ctn Mid-C_042010 2010GRC" xfId="498"/>
    <cellStyle name="_4.06E Pass Throughs_Book2_Electric Rev Req Model (2009 GRC) Revised 01-18-2010" xfId="499"/>
    <cellStyle name="_4.06E Pass Throughs_Book2_Electric Rev Req Model (2009 GRC) Revised 01-18-2010 2" xfId="500"/>
    <cellStyle name="_4.06E Pass Throughs_Book2_Electric Rev Req Model (2009 GRC) Revised 01-18-2010_DEM-WP(C) ENERG10C--ctn Mid-C_042010 2010GRC" xfId="501"/>
    <cellStyle name="_4.06E Pass Throughs_Book2_Final Order Electric EXHIBIT A-1" xfId="502"/>
    <cellStyle name="_4.06E Pass Throughs_Book4" xfId="8"/>
    <cellStyle name="_4.06E Pass Throughs_Book4 2" xfId="503"/>
    <cellStyle name="_4.06E Pass Throughs_Book4_DEM-WP(C) ENERG10C--ctn Mid-C_042010 2010GRC" xfId="504"/>
    <cellStyle name="_4.06E Pass Throughs_Book9" xfId="9"/>
    <cellStyle name="_4.06E Pass Throughs_Book9 2" xfId="505"/>
    <cellStyle name="_4.06E Pass Throughs_Book9_DEM-WP(C) ENERG10C--ctn Mid-C_042010 2010GRC" xfId="506"/>
    <cellStyle name="_4.06E Pass Throughs_Chelan PUD Power Costs (8-10)" xfId="507"/>
    <cellStyle name="_4.06E Pass Throughs_DEM-WP(C) Chelan Power Costs" xfId="508"/>
    <cellStyle name="_4.06E Pass Throughs_DEM-WP(C) Chelan Power Costs 2" xfId="509"/>
    <cellStyle name="_4.06E Pass Throughs_DEM-WP(C) ENERG10C--ctn Mid-C_042010 2010GRC" xfId="510"/>
    <cellStyle name="_4.06E Pass Throughs_DEM-WP(C) Gas Transport 2010GRC" xfId="511"/>
    <cellStyle name="_4.06E Pass Throughs_DEM-WP(C) Gas Transport 2010GRC 2" xfId="512"/>
    <cellStyle name="_4.06E Pass Throughs_NIM Summary" xfId="513"/>
    <cellStyle name="_4.06E Pass Throughs_NIM Summary 09GRC" xfId="514"/>
    <cellStyle name="_4.06E Pass Throughs_NIM Summary 09GRC 2" xfId="515"/>
    <cellStyle name="_4.06E Pass Throughs_NIM Summary 09GRC_DEM-WP(C) ENERG10C--ctn Mid-C_042010 2010GRC" xfId="516"/>
    <cellStyle name="_4.06E Pass Throughs_NIM Summary 2" xfId="517"/>
    <cellStyle name="_4.06E Pass Throughs_NIM Summary 3" xfId="518"/>
    <cellStyle name="_4.06E Pass Throughs_NIM Summary_DEM-WP(C) ENERG10C--ctn Mid-C_042010 2010GRC" xfId="519"/>
    <cellStyle name="_4.06E Pass Throughs_NIM+O&amp;M" xfId="520"/>
    <cellStyle name="_4.06E Pass Throughs_NIM+O&amp;M 2" xfId="521"/>
    <cellStyle name="_4.06E Pass Throughs_NIM+O&amp;M Monthly" xfId="522"/>
    <cellStyle name="_4.06E Pass Throughs_NIM+O&amp;M Monthly 2" xfId="523"/>
    <cellStyle name="_4.06E Pass Throughs_PCA 9 -  Exhibit D April 2010 (3)" xfId="524"/>
    <cellStyle name="_4.06E Pass Throughs_PCA 9 -  Exhibit D April 2010 (3) 2" xfId="525"/>
    <cellStyle name="_4.06E Pass Throughs_PCA 9 -  Exhibit D April 2010 (3)_DEM-WP(C) ENERG10C--ctn Mid-C_042010 2010GRC" xfId="526"/>
    <cellStyle name="_4.06E Pass Throughs_Power Costs - Comparison bx Rbtl-Staff-Jt-PC" xfId="527"/>
    <cellStyle name="_4.06E Pass Throughs_Power Costs - Comparison bx Rbtl-Staff-Jt-PC 2" xfId="528"/>
    <cellStyle name="_4.06E Pass Throughs_Power Costs - Comparison bx Rbtl-Staff-Jt-PC_Adj Bench DR 3 for Initial Briefs (Electric)" xfId="529"/>
    <cellStyle name="_4.06E Pass Throughs_Power Costs - Comparison bx Rbtl-Staff-Jt-PC_Adj Bench DR 3 for Initial Briefs (Electric) 2" xfId="530"/>
    <cellStyle name="_4.06E Pass Throughs_Power Costs - Comparison bx Rbtl-Staff-Jt-PC_Adj Bench DR 3 for Initial Briefs (Electric)_DEM-WP(C) ENERG10C--ctn Mid-C_042010 2010GRC" xfId="531"/>
    <cellStyle name="_4.06E Pass Throughs_Power Costs - Comparison bx Rbtl-Staff-Jt-PC_DEM-WP(C) ENERG10C--ctn Mid-C_042010 2010GRC" xfId="532"/>
    <cellStyle name="_4.06E Pass Throughs_Power Costs - Comparison bx Rbtl-Staff-Jt-PC_Electric Rev Req Model (2009 GRC) Rebuttal" xfId="533"/>
    <cellStyle name="_4.06E Pass Throughs_Power Costs - Comparison bx Rbtl-Staff-Jt-PC_Electric Rev Req Model (2009 GRC) Rebuttal REmoval of New  WH Solar AdjustMI" xfId="534"/>
    <cellStyle name="_4.06E Pass Throughs_Power Costs - Comparison bx Rbtl-Staff-Jt-PC_Electric Rev Req Model (2009 GRC) Rebuttal REmoval of New  WH Solar AdjustMI 2" xfId="535"/>
    <cellStyle name="_4.06E Pass Throughs_Power Costs - Comparison bx Rbtl-Staff-Jt-PC_Electric Rev Req Model (2009 GRC) Rebuttal REmoval of New  WH Solar AdjustMI_DEM-WP(C) ENERG10C--ctn Mid-C_042010 2010GRC" xfId="536"/>
    <cellStyle name="_4.06E Pass Throughs_Power Costs - Comparison bx Rbtl-Staff-Jt-PC_Electric Rev Req Model (2009 GRC) Revised 01-18-2010" xfId="537"/>
    <cellStyle name="_4.06E Pass Throughs_Power Costs - Comparison bx Rbtl-Staff-Jt-PC_Electric Rev Req Model (2009 GRC) Revised 01-18-2010 2" xfId="538"/>
    <cellStyle name="_4.06E Pass Throughs_Power Costs - Comparison bx Rbtl-Staff-Jt-PC_Electric Rev Req Model (2009 GRC) Revised 01-18-2010_DEM-WP(C) ENERG10C--ctn Mid-C_042010 2010GRC" xfId="539"/>
    <cellStyle name="_4.06E Pass Throughs_Power Costs - Comparison bx Rbtl-Staff-Jt-PC_Final Order Electric EXHIBIT A-1" xfId="540"/>
    <cellStyle name="_4.06E Pass Throughs_Rebuttal Power Costs" xfId="541"/>
    <cellStyle name="_4.06E Pass Throughs_Rebuttal Power Costs 2" xfId="542"/>
    <cellStyle name="_4.06E Pass Throughs_Rebuttal Power Costs_Adj Bench DR 3 for Initial Briefs (Electric)" xfId="543"/>
    <cellStyle name="_4.06E Pass Throughs_Rebuttal Power Costs_Adj Bench DR 3 for Initial Briefs (Electric) 2" xfId="544"/>
    <cellStyle name="_4.06E Pass Throughs_Rebuttal Power Costs_Adj Bench DR 3 for Initial Briefs (Electric)_DEM-WP(C) ENERG10C--ctn Mid-C_042010 2010GRC" xfId="545"/>
    <cellStyle name="_4.06E Pass Throughs_Rebuttal Power Costs_DEM-WP(C) ENERG10C--ctn Mid-C_042010 2010GRC" xfId="546"/>
    <cellStyle name="_4.06E Pass Throughs_Rebuttal Power Costs_Electric Rev Req Model (2009 GRC) Rebuttal" xfId="547"/>
    <cellStyle name="_4.06E Pass Throughs_Rebuttal Power Costs_Electric Rev Req Model (2009 GRC) Rebuttal REmoval of New  WH Solar AdjustMI" xfId="548"/>
    <cellStyle name="_4.06E Pass Throughs_Rebuttal Power Costs_Electric Rev Req Model (2009 GRC) Rebuttal REmoval of New  WH Solar AdjustMI 2" xfId="549"/>
    <cellStyle name="_4.06E Pass Throughs_Rebuttal Power Costs_Electric Rev Req Model (2009 GRC) Rebuttal REmoval of New  WH Solar AdjustMI_DEM-WP(C) ENERG10C--ctn Mid-C_042010 2010GRC" xfId="550"/>
    <cellStyle name="_4.06E Pass Throughs_Rebuttal Power Costs_Electric Rev Req Model (2009 GRC) Revised 01-18-2010" xfId="551"/>
    <cellStyle name="_4.06E Pass Throughs_Rebuttal Power Costs_Electric Rev Req Model (2009 GRC) Revised 01-18-2010 2" xfId="552"/>
    <cellStyle name="_4.06E Pass Throughs_Rebuttal Power Costs_Electric Rev Req Model (2009 GRC) Revised 01-18-2010_DEM-WP(C) ENERG10C--ctn Mid-C_042010 2010GRC" xfId="553"/>
    <cellStyle name="_4.06E Pass Throughs_Rebuttal Power Costs_Final Order Electric EXHIBIT A-1" xfId="554"/>
    <cellStyle name="_4.06E Pass Throughs_Wind Integration 10GRC" xfId="555"/>
    <cellStyle name="_4.06E Pass Throughs_Wind Integration 10GRC 2" xfId="556"/>
    <cellStyle name="_4.06E Pass Throughs_Wind Integration 10GRC_DEM-WP(C) ENERG10C--ctn Mid-C_042010 2010GRC" xfId="557"/>
    <cellStyle name="_4.13E Montana Energy Tax" xfId="10"/>
    <cellStyle name="_4.13E Montana Energy Tax 2" xfId="558"/>
    <cellStyle name="_4.13E Montana Energy Tax 2 2" xfId="559"/>
    <cellStyle name="_4.13E Montana Energy Tax 3" xfId="560"/>
    <cellStyle name="_4.13E Montana Energy Tax 4" xfId="561"/>
    <cellStyle name="_4.13E Montana Energy Tax 4 2" xfId="562"/>
    <cellStyle name="_4.13E Montana Energy Tax 5" xfId="563"/>
    <cellStyle name="_4.13E Montana Energy Tax 6" xfId="564"/>
    <cellStyle name="_4.13E Montana Energy Tax 6 2" xfId="565"/>
    <cellStyle name="_4.13E Montana Energy Tax 7" xfId="566"/>
    <cellStyle name="_4.13E Montana Energy Tax 7 2" xfId="567"/>
    <cellStyle name="_4.13E Montana Energy Tax_04 07E Wild Horse Wind Expansion (C) (2)" xfId="11"/>
    <cellStyle name="_4.13E Montana Energy Tax_04 07E Wild Horse Wind Expansion (C) (2) 2" xfId="568"/>
    <cellStyle name="_4.13E Montana Energy Tax_04 07E Wild Horse Wind Expansion (C) (2)_Adj Bench DR 3 for Initial Briefs (Electric)" xfId="569"/>
    <cellStyle name="_4.13E Montana Energy Tax_04 07E Wild Horse Wind Expansion (C) (2)_Adj Bench DR 3 for Initial Briefs (Electric) 2" xfId="570"/>
    <cellStyle name="_4.13E Montana Energy Tax_04 07E Wild Horse Wind Expansion (C) (2)_Adj Bench DR 3 for Initial Briefs (Electric)_DEM-WP(C) ENERG10C--ctn Mid-C_042010 2010GRC" xfId="571"/>
    <cellStyle name="_4.13E Montana Energy Tax_04 07E Wild Horse Wind Expansion (C) (2)_DEM-WP(C) ENERG10C--ctn Mid-C_042010 2010GRC" xfId="572"/>
    <cellStyle name="_4.13E Montana Energy Tax_04 07E Wild Horse Wind Expansion (C) (2)_Electric Rev Req Model (2009 GRC) " xfId="573"/>
    <cellStyle name="_4.13E Montana Energy Tax_04 07E Wild Horse Wind Expansion (C) (2)_Electric Rev Req Model (2009 GRC)  2" xfId="574"/>
    <cellStyle name="_4.13E Montana Energy Tax_04 07E Wild Horse Wind Expansion (C) (2)_Electric Rev Req Model (2009 GRC) _DEM-WP(C) ENERG10C--ctn Mid-C_042010 2010GRC" xfId="575"/>
    <cellStyle name="_4.13E Montana Energy Tax_04 07E Wild Horse Wind Expansion (C) (2)_Electric Rev Req Model (2009 GRC) Rebuttal" xfId="576"/>
    <cellStyle name="_4.13E Montana Energy Tax_04 07E Wild Horse Wind Expansion (C) (2)_Electric Rev Req Model (2009 GRC) Rebuttal REmoval of New  WH Solar AdjustMI" xfId="577"/>
    <cellStyle name="_4.13E Montana Energy Tax_04 07E Wild Horse Wind Expansion (C) (2)_Electric Rev Req Model (2009 GRC) Rebuttal REmoval of New  WH Solar AdjustMI 2" xfId="578"/>
    <cellStyle name="_4.13E Montana Energy Tax_04 07E Wild Horse Wind Expansion (C) (2)_Electric Rev Req Model (2009 GRC) Rebuttal REmoval of New  WH Solar AdjustMI_DEM-WP(C) ENERG10C--ctn Mid-C_042010 2010GRC" xfId="579"/>
    <cellStyle name="_4.13E Montana Energy Tax_04 07E Wild Horse Wind Expansion (C) (2)_Electric Rev Req Model (2009 GRC) Revised 01-18-2010" xfId="580"/>
    <cellStyle name="_4.13E Montana Energy Tax_04 07E Wild Horse Wind Expansion (C) (2)_Electric Rev Req Model (2009 GRC) Revised 01-18-2010 2" xfId="581"/>
    <cellStyle name="_4.13E Montana Energy Tax_04 07E Wild Horse Wind Expansion (C) (2)_Electric Rev Req Model (2009 GRC) Revised 01-18-2010_DEM-WP(C) ENERG10C--ctn Mid-C_042010 2010GRC" xfId="582"/>
    <cellStyle name="_4.13E Montana Energy Tax_04 07E Wild Horse Wind Expansion (C) (2)_Final Order Electric EXHIBIT A-1" xfId="583"/>
    <cellStyle name="_4.13E Montana Energy Tax_04 07E Wild Horse Wind Expansion (C) (2)_TENASKA REGULATORY ASSET" xfId="584"/>
    <cellStyle name="_4.13E Montana Energy Tax_16.37E Wild Horse Expansion DeferralRevwrkingfile SF" xfId="585"/>
    <cellStyle name="_4.13E Montana Energy Tax_16.37E Wild Horse Expansion DeferralRevwrkingfile SF 2" xfId="586"/>
    <cellStyle name="_4.13E Montana Energy Tax_16.37E Wild Horse Expansion DeferralRevwrkingfile SF_DEM-WP(C) ENERG10C--ctn Mid-C_042010 2010GRC" xfId="587"/>
    <cellStyle name="_4.13E Montana Energy Tax_2009 GRC Compl Filing - Exhibit D" xfId="588"/>
    <cellStyle name="_4.13E Montana Energy Tax_2009 GRC Compl Filing - Exhibit D 2" xfId="589"/>
    <cellStyle name="_4.13E Montana Energy Tax_2009 GRC Compl Filing - Exhibit D_DEM-WP(C) ENERG10C--ctn Mid-C_042010 2010GRC" xfId="590"/>
    <cellStyle name="_4.13E Montana Energy Tax_4 31 Regulatory Assets and Liabilities  7 06- Exhibit D" xfId="12"/>
    <cellStyle name="_4.13E Montana Energy Tax_4 31 Regulatory Assets and Liabilities  7 06- Exhibit D 2" xfId="591"/>
    <cellStyle name="_4.13E Montana Energy Tax_4 31 Regulatory Assets and Liabilities  7 06- Exhibit D_DEM-WP(C) ENERG10C--ctn Mid-C_042010 2010GRC" xfId="592"/>
    <cellStyle name="_4.13E Montana Energy Tax_4 31 Regulatory Assets and Liabilities  7 06- Exhibit D_NIM Summary" xfId="593"/>
    <cellStyle name="_4.13E Montana Energy Tax_4 31 Regulatory Assets and Liabilities  7 06- Exhibit D_NIM Summary 2" xfId="594"/>
    <cellStyle name="_4.13E Montana Energy Tax_4 31 Regulatory Assets and Liabilities  7 06- Exhibit D_NIM Summary_DEM-WP(C) ENERG10C--ctn Mid-C_042010 2010GRC" xfId="595"/>
    <cellStyle name="_4.13E Montana Energy Tax_4 31E Reg Asset  Liab and EXH D" xfId="596"/>
    <cellStyle name="_4.13E Montana Energy Tax_4 31E Reg Asset  Liab and EXH D _ Aug 10 Filing (2)" xfId="597"/>
    <cellStyle name="_4.13E Montana Energy Tax_4 31E Reg Asset  Liab and EXH D _ Aug 10 Filing (2) 2" xfId="598"/>
    <cellStyle name="_4.13E Montana Energy Tax_4 31E Reg Asset  Liab and EXH D 2" xfId="599"/>
    <cellStyle name="_4.13E Montana Energy Tax_4 31E Reg Asset  Liab and EXH D 3" xfId="600"/>
    <cellStyle name="_4.13E Montana Energy Tax_4 32 Regulatory Assets and Liabilities  7 06- Exhibit D" xfId="13"/>
    <cellStyle name="_4.13E Montana Energy Tax_4 32 Regulatory Assets and Liabilities  7 06- Exhibit D 2" xfId="601"/>
    <cellStyle name="_4.13E Montana Energy Tax_4 32 Regulatory Assets and Liabilities  7 06- Exhibit D_DEM-WP(C) ENERG10C--ctn Mid-C_042010 2010GRC" xfId="602"/>
    <cellStyle name="_4.13E Montana Energy Tax_4 32 Regulatory Assets and Liabilities  7 06- Exhibit D_NIM Summary" xfId="603"/>
    <cellStyle name="_4.13E Montana Energy Tax_4 32 Regulatory Assets and Liabilities  7 06- Exhibit D_NIM Summary 2" xfId="604"/>
    <cellStyle name="_4.13E Montana Energy Tax_4 32 Regulatory Assets and Liabilities  7 06- Exhibit D_NIM Summary_DEM-WP(C) ENERG10C--ctn Mid-C_042010 2010GRC" xfId="605"/>
    <cellStyle name="_4.13E Montana Energy Tax_AURORA Total New" xfId="606"/>
    <cellStyle name="_4.13E Montana Energy Tax_AURORA Total New 2" xfId="607"/>
    <cellStyle name="_4.13E Montana Energy Tax_Book2" xfId="608"/>
    <cellStyle name="_4.13E Montana Energy Tax_Book2 2" xfId="609"/>
    <cellStyle name="_4.13E Montana Energy Tax_Book2_Adj Bench DR 3 for Initial Briefs (Electric)" xfId="610"/>
    <cellStyle name="_4.13E Montana Energy Tax_Book2_Adj Bench DR 3 for Initial Briefs (Electric) 2" xfId="611"/>
    <cellStyle name="_4.13E Montana Energy Tax_Book2_Adj Bench DR 3 for Initial Briefs (Electric)_DEM-WP(C) ENERG10C--ctn Mid-C_042010 2010GRC" xfId="612"/>
    <cellStyle name="_4.13E Montana Energy Tax_Book2_DEM-WP(C) ENERG10C--ctn Mid-C_042010 2010GRC" xfId="613"/>
    <cellStyle name="_4.13E Montana Energy Tax_Book2_Electric Rev Req Model (2009 GRC) Rebuttal" xfId="614"/>
    <cellStyle name="_4.13E Montana Energy Tax_Book2_Electric Rev Req Model (2009 GRC) Rebuttal REmoval of New  WH Solar AdjustMI" xfId="615"/>
    <cellStyle name="_4.13E Montana Energy Tax_Book2_Electric Rev Req Model (2009 GRC) Rebuttal REmoval of New  WH Solar AdjustMI 2" xfId="616"/>
    <cellStyle name="_4.13E Montana Energy Tax_Book2_Electric Rev Req Model (2009 GRC) Rebuttal REmoval of New  WH Solar AdjustMI_DEM-WP(C) ENERG10C--ctn Mid-C_042010 2010GRC" xfId="617"/>
    <cellStyle name="_4.13E Montana Energy Tax_Book2_Electric Rev Req Model (2009 GRC) Revised 01-18-2010" xfId="618"/>
    <cellStyle name="_4.13E Montana Energy Tax_Book2_Electric Rev Req Model (2009 GRC) Revised 01-18-2010 2" xfId="619"/>
    <cellStyle name="_4.13E Montana Energy Tax_Book2_Electric Rev Req Model (2009 GRC) Revised 01-18-2010_DEM-WP(C) ENERG10C--ctn Mid-C_042010 2010GRC" xfId="620"/>
    <cellStyle name="_4.13E Montana Energy Tax_Book2_Final Order Electric EXHIBIT A-1" xfId="621"/>
    <cellStyle name="_4.13E Montana Energy Tax_Book4" xfId="14"/>
    <cellStyle name="_4.13E Montana Energy Tax_Book4 2" xfId="622"/>
    <cellStyle name="_4.13E Montana Energy Tax_Book4_DEM-WP(C) ENERG10C--ctn Mid-C_042010 2010GRC" xfId="623"/>
    <cellStyle name="_4.13E Montana Energy Tax_Book9" xfId="15"/>
    <cellStyle name="_4.13E Montana Energy Tax_Book9 2" xfId="624"/>
    <cellStyle name="_4.13E Montana Energy Tax_Book9_DEM-WP(C) ENERG10C--ctn Mid-C_042010 2010GRC" xfId="625"/>
    <cellStyle name="_4.13E Montana Energy Tax_Chelan PUD Power Costs (8-10)" xfId="626"/>
    <cellStyle name="_4.13E Montana Energy Tax_DEM-WP(C) Chelan Power Costs" xfId="627"/>
    <cellStyle name="_4.13E Montana Energy Tax_DEM-WP(C) Chelan Power Costs 2" xfId="628"/>
    <cellStyle name="_4.13E Montana Energy Tax_DEM-WP(C) ENERG10C--ctn Mid-C_042010 2010GRC" xfId="629"/>
    <cellStyle name="_4.13E Montana Energy Tax_DEM-WP(C) Gas Transport 2010GRC" xfId="630"/>
    <cellStyle name="_4.13E Montana Energy Tax_DEM-WP(C) Gas Transport 2010GRC 2" xfId="631"/>
    <cellStyle name="_4.13E Montana Energy Tax_NIM Summary" xfId="632"/>
    <cellStyle name="_4.13E Montana Energy Tax_NIM Summary 09GRC" xfId="633"/>
    <cellStyle name="_4.13E Montana Energy Tax_NIM Summary 09GRC 2" xfId="634"/>
    <cellStyle name="_4.13E Montana Energy Tax_NIM Summary 09GRC_DEM-WP(C) ENERG10C--ctn Mid-C_042010 2010GRC" xfId="635"/>
    <cellStyle name="_4.13E Montana Energy Tax_NIM Summary 2" xfId="636"/>
    <cellStyle name="_4.13E Montana Energy Tax_NIM Summary 3" xfId="637"/>
    <cellStyle name="_4.13E Montana Energy Tax_NIM Summary_DEM-WP(C) ENERG10C--ctn Mid-C_042010 2010GRC" xfId="638"/>
    <cellStyle name="_4.13E Montana Energy Tax_PCA 9 -  Exhibit D April 2010 (3)" xfId="639"/>
    <cellStyle name="_4.13E Montana Energy Tax_PCA 9 -  Exhibit D April 2010 (3) 2" xfId="640"/>
    <cellStyle name="_4.13E Montana Energy Tax_PCA 9 -  Exhibit D April 2010 (3)_DEM-WP(C) ENERG10C--ctn Mid-C_042010 2010GRC" xfId="641"/>
    <cellStyle name="_4.13E Montana Energy Tax_Power Costs - Comparison bx Rbtl-Staff-Jt-PC" xfId="642"/>
    <cellStyle name="_4.13E Montana Energy Tax_Power Costs - Comparison bx Rbtl-Staff-Jt-PC 2" xfId="643"/>
    <cellStyle name="_4.13E Montana Energy Tax_Power Costs - Comparison bx Rbtl-Staff-Jt-PC_Adj Bench DR 3 for Initial Briefs (Electric)" xfId="644"/>
    <cellStyle name="_4.13E Montana Energy Tax_Power Costs - Comparison bx Rbtl-Staff-Jt-PC_Adj Bench DR 3 for Initial Briefs (Electric) 2" xfId="645"/>
    <cellStyle name="_4.13E Montana Energy Tax_Power Costs - Comparison bx Rbtl-Staff-Jt-PC_Adj Bench DR 3 for Initial Briefs (Electric)_DEM-WP(C) ENERG10C--ctn Mid-C_042010 2010GRC" xfId="646"/>
    <cellStyle name="_4.13E Montana Energy Tax_Power Costs - Comparison bx Rbtl-Staff-Jt-PC_DEM-WP(C) ENERG10C--ctn Mid-C_042010 2010GRC" xfId="647"/>
    <cellStyle name="_4.13E Montana Energy Tax_Power Costs - Comparison bx Rbtl-Staff-Jt-PC_Electric Rev Req Model (2009 GRC) Rebuttal" xfId="648"/>
    <cellStyle name="_4.13E Montana Energy Tax_Power Costs - Comparison bx Rbtl-Staff-Jt-PC_Electric Rev Req Model (2009 GRC) Rebuttal REmoval of New  WH Solar AdjustMI" xfId="649"/>
    <cellStyle name="_4.13E Montana Energy Tax_Power Costs - Comparison bx Rbtl-Staff-Jt-PC_Electric Rev Req Model (2009 GRC) Rebuttal REmoval of New  WH Solar AdjustMI 2" xfId="650"/>
    <cellStyle name="_4.13E Montana Energy Tax_Power Costs - Comparison bx Rbtl-Staff-Jt-PC_Electric Rev Req Model (2009 GRC) Rebuttal REmoval of New  WH Solar AdjustMI_DEM-WP(C) ENERG10C--ctn Mid-C_042010 2010GRC" xfId="651"/>
    <cellStyle name="_4.13E Montana Energy Tax_Power Costs - Comparison bx Rbtl-Staff-Jt-PC_Electric Rev Req Model (2009 GRC) Revised 01-18-2010" xfId="652"/>
    <cellStyle name="_4.13E Montana Energy Tax_Power Costs - Comparison bx Rbtl-Staff-Jt-PC_Electric Rev Req Model (2009 GRC) Revised 01-18-2010 2" xfId="653"/>
    <cellStyle name="_4.13E Montana Energy Tax_Power Costs - Comparison bx Rbtl-Staff-Jt-PC_Electric Rev Req Model (2009 GRC) Revised 01-18-2010_DEM-WP(C) ENERG10C--ctn Mid-C_042010 2010GRC" xfId="654"/>
    <cellStyle name="_4.13E Montana Energy Tax_Power Costs - Comparison bx Rbtl-Staff-Jt-PC_Final Order Electric EXHIBIT A-1" xfId="655"/>
    <cellStyle name="_4.13E Montana Energy Tax_Rebuttal Power Costs" xfId="656"/>
    <cellStyle name="_4.13E Montana Energy Tax_Rebuttal Power Costs 2" xfId="657"/>
    <cellStyle name="_4.13E Montana Energy Tax_Rebuttal Power Costs_Adj Bench DR 3 for Initial Briefs (Electric)" xfId="658"/>
    <cellStyle name="_4.13E Montana Energy Tax_Rebuttal Power Costs_Adj Bench DR 3 for Initial Briefs (Electric) 2" xfId="659"/>
    <cellStyle name="_4.13E Montana Energy Tax_Rebuttal Power Costs_Adj Bench DR 3 for Initial Briefs (Electric)_DEM-WP(C) ENERG10C--ctn Mid-C_042010 2010GRC" xfId="660"/>
    <cellStyle name="_4.13E Montana Energy Tax_Rebuttal Power Costs_DEM-WP(C) ENERG10C--ctn Mid-C_042010 2010GRC" xfId="661"/>
    <cellStyle name="_4.13E Montana Energy Tax_Rebuttal Power Costs_Electric Rev Req Model (2009 GRC) Rebuttal" xfId="662"/>
    <cellStyle name="_4.13E Montana Energy Tax_Rebuttal Power Costs_Electric Rev Req Model (2009 GRC) Rebuttal REmoval of New  WH Solar AdjustMI" xfId="663"/>
    <cellStyle name="_4.13E Montana Energy Tax_Rebuttal Power Costs_Electric Rev Req Model (2009 GRC) Rebuttal REmoval of New  WH Solar AdjustMI 2" xfId="664"/>
    <cellStyle name="_4.13E Montana Energy Tax_Rebuttal Power Costs_Electric Rev Req Model (2009 GRC) Rebuttal REmoval of New  WH Solar AdjustMI_DEM-WP(C) ENERG10C--ctn Mid-C_042010 2010GRC" xfId="665"/>
    <cellStyle name="_4.13E Montana Energy Tax_Rebuttal Power Costs_Electric Rev Req Model (2009 GRC) Revised 01-18-2010" xfId="666"/>
    <cellStyle name="_4.13E Montana Energy Tax_Rebuttal Power Costs_Electric Rev Req Model (2009 GRC) Revised 01-18-2010 2" xfId="667"/>
    <cellStyle name="_4.13E Montana Energy Tax_Rebuttal Power Costs_Electric Rev Req Model (2009 GRC) Revised 01-18-2010_DEM-WP(C) ENERG10C--ctn Mid-C_042010 2010GRC" xfId="668"/>
    <cellStyle name="_4.13E Montana Energy Tax_Rebuttal Power Costs_Final Order Electric EXHIBIT A-1" xfId="669"/>
    <cellStyle name="_4.13E Montana Energy Tax_Wind Integration 10GRC" xfId="670"/>
    <cellStyle name="_4.13E Montana Energy Tax_Wind Integration 10GRC 2" xfId="671"/>
    <cellStyle name="_4.13E Montana Energy Tax_Wind Integration 10GRC_DEM-WP(C) ENERG10C--ctn Mid-C_042010 2010GRC" xfId="672"/>
    <cellStyle name="_5 year summary (9-25-09)" xfId="673"/>
    <cellStyle name="_x0013__Adj Bench DR 3 for Initial Briefs (Electric)" xfId="674"/>
    <cellStyle name="_x0013__Adj Bench DR 3 for Initial Briefs (Electric) 2" xfId="675"/>
    <cellStyle name="_x0013__Adj Bench DR 3 for Initial Briefs (Electric)_DEM-WP(C) ENERG10C--ctn Mid-C_042010 2010GRC" xfId="676"/>
    <cellStyle name="_AURORA WIP" xfId="16"/>
    <cellStyle name="_AURORA WIP 2" xfId="677"/>
    <cellStyle name="_AURORA WIP 2 2" xfId="678"/>
    <cellStyle name="_AURORA WIP 3" xfId="679"/>
    <cellStyle name="_AURORA WIP 4" xfId="680"/>
    <cellStyle name="_AURORA WIP 4 2" xfId="681"/>
    <cellStyle name="_AURORA WIP 5" xfId="682"/>
    <cellStyle name="_AURORA WIP 5 2" xfId="683"/>
    <cellStyle name="_AURORA WIP_4 31E Reg Asset  Liab and EXH D" xfId="684"/>
    <cellStyle name="_AURORA WIP_4 31E Reg Asset  Liab and EXH D _ Aug 10 Filing (2)" xfId="685"/>
    <cellStyle name="_AURORA WIP_4 31E Reg Asset  Liab and EXH D _ Aug 10 Filing (2) 2" xfId="686"/>
    <cellStyle name="_AURORA WIP_4 31E Reg Asset  Liab and EXH D 2" xfId="687"/>
    <cellStyle name="_AURORA WIP_4 31E Reg Asset  Liab and EXH D 3" xfId="688"/>
    <cellStyle name="_AURORA WIP_Chelan PUD Power Costs (8-10)" xfId="689"/>
    <cellStyle name="_AURORA WIP_DEM-WP(C) Chelan Power Costs" xfId="690"/>
    <cellStyle name="_AURORA WIP_DEM-WP(C) Chelan Power Costs 2" xfId="691"/>
    <cellStyle name="_AURORA WIP_DEM-WP(C) Costs Not In AURORA 2010GRC As Filed" xfId="692"/>
    <cellStyle name="_AURORA WIP_DEM-WP(C) Costs Not In AURORA 2010GRC As Filed 2" xfId="693"/>
    <cellStyle name="_AURORA WIP_DEM-WP(C) Costs Not In AURORA 2010GRC As Filed 3" xfId="694"/>
    <cellStyle name="_AURORA WIP_DEM-WP(C) Costs Not In AURORA 2010GRC As Filed_DEM-WP(C) ENERG10C--ctn Mid-C_042010 2010GRC" xfId="695"/>
    <cellStyle name="_AURORA WIP_DEM-WP(C) ENERG10C--ctn Mid-C_042010 2010GRC" xfId="696"/>
    <cellStyle name="_AURORA WIP_DEM-WP(C) Gas Transport 2010GRC" xfId="697"/>
    <cellStyle name="_AURORA WIP_DEM-WP(C) Gas Transport 2010GRC 2" xfId="698"/>
    <cellStyle name="_AURORA WIP_NIM Summary" xfId="699"/>
    <cellStyle name="_AURORA WIP_NIM Summary 09GRC" xfId="700"/>
    <cellStyle name="_AURORA WIP_NIM Summary 09GRC 2" xfId="701"/>
    <cellStyle name="_AURORA WIP_NIM Summary 09GRC_DEM-WP(C) ENERG10C--ctn Mid-C_042010 2010GRC" xfId="702"/>
    <cellStyle name="_AURORA WIP_NIM Summary 2" xfId="703"/>
    <cellStyle name="_AURORA WIP_NIM Summary 3" xfId="704"/>
    <cellStyle name="_AURORA WIP_NIM Summary_DEM-WP(C) ENERG10C--ctn Mid-C_042010 2010GRC" xfId="705"/>
    <cellStyle name="_AURORA WIP_NIM+O&amp;M" xfId="706"/>
    <cellStyle name="_AURORA WIP_NIM+O&amp;M 2" xfId="707"/>
    <cellStyle name="_AURORA WIP_NIM+O&amp;M Monthly" xfId="708"/>
    <cellStyle name="_AURORA WIP_NIM+O&amp;M Monthly 2" xfId="709"/>
    <cellStyle name="_AURORA WIP_PCA 9 -  Exhibit D April 2010 (3)" xfId="710"/>
    <cellStyle name="_AURORA WIP_PCA 9 -  Exhibit D April 2010 (3) 2" xfId="711"/>
    <cellStyle name="_AURORA WIP_PCA 9 -  Exhibit D April 2010 (3)_DEM-WP(C) ENERG10C--ctn Mid-C_042010 2010GRC" xfId="712"/>
    <cellStyle name="_AURORA WIP_Reconciliation" xfId="713"/>
    <cellStyle name="_AURORA WIP_Reconciliation 2" xfId="714"/>
    <cellStyle name="_AURORA WIP_Reconciliation 3" xfId="715"/>
    <cellStyle name="_AURORA WIP_Reconciliation_DEM-WP(C) ENERG10C--ctn Mid-C_042010 2010GRC" xfId="716"/>
    <cellStyle name="_AURORA WIP_Wind Integration 10GRC" xfId="717"/>
    <cellStyle name="_AURORA WIP_Wind Integration 10GRC 2" xfId="718"/>
    <cellStyle name="_AURORA WIP_Wind Integration 10GRC_DEM-WP(C) ENERG10C--ctn Mid-C_042010 2010GRC" xfId="719"/>
    <cellStyle name="_Book1" xfId="17"/>
    <cellStyle name="_Book1 (2)" xfId="18"/>
    <cellStyle name="_Book1 (2) 2" xfId="720"/>
    <cellStyle name="_Book1 (2) 2 2" xfId="721"/>
    <cellStyle name="_Book1 (2) 3" xfId="722"/>
    <cellStyle name="_Book1 (2) 4" xfId="723"/>
    <cellStyle name="_Book1 (2) 4 2" xfId="724"/>
    <cellStyle name="_Book1 (2) 5" xfId="725"/>
    <cellStyle name="_Book1 (2) 6" xfId="726"/>
    <cellStyle name="_Book1 (2) 6 2" xfId="727"/>
    <cellStyle name="_Book1 (2) 7" xfId="728"/>
    <cellStyle name="_Book1 (2) 7 2" xfId="729"/>
    <cellStyle name="_Book1 (2)_04 07E Wild Horse Wind Expansion (C) (2)" xfId="19"/>
    <cellStyle name="_Book1 (2)_04 07E Wild Horse Wind Expansion (C) (2) 2" xfId="730"/>
    <cellStyle name="_Book1 (2)_04 07E Wild Horse Wind Expansion (C) (2)_Adj Bench DR 3 for Initial Briefs (Electric)" xfId="731"/>
    <cellStyle name="_Book1 (2)_04 07E Wild Horse Wind Expansion (C) (2)_Adj Bench DR 3 for Initial Briefs (Electric) 2" xfId="732"/>
    <cellStyle name="_Book1 (2)_04 07E Wild Horse Wind Expansion (C) (2)_Adj Bench DR 3 for Initial Briefs (Electric)_DEM-WP(C) ENERG10C--ctn Mid-C_042010 2010GRC" xfId="733"/>
    <cellStyle name="_Book1 (2)_04 07E Wild Horse Wind Expansion (C) (2)_DEM-WP(C) ENERG10C--ctn Mid-C_042010 2010GRC" xfId="734"/>
    <cellStyle name="_Book1 (2)_04 07E Wild Horse Wind Expansion (C) (2)_Electric Rev Req Model (2009 GRC) " xfId="735"/>
    <cellStyle name="_Book1 (2)_04 07E Wild Horse Wind Expansion (C) (2)_Electric Rev Req Model (2009 GRC)  2" xfId="736"/>
    <cellStyle name="_Book1 (2)_04 07E Wild Horse Wind Expansion (C) (2)_Electric Rev Req Model (2009 GRC) _DEM-WP(C) ENERG10C--ctn Mid-C_042010 2010GRC" xfId="737"/>
    <cellStyle name="_Book1 (2)_04 07E Wild Horse Wind Expansion (C) (2)_Electric Rev Req Model (2009 GRC) Rebuttal" xfId="738"/>
    <cellStyle name="_Book1 (2)_04 07E Wild Horse Wind Expansion (C) (2)_Electric Rev Req Model (2009 GRC) Rebuttal REmoval of New  WH Solar AdjustMI" xfId="739"/>
    <cellStyle name="_Book1 (2)_04 07E Wild Horse Wind Expansion (C) (2)_Electric Rev Req Model (2009 GRC) Rebuttal REmoval of New  WH Solar AdjustMI 2" xfId="740"/>
    <cellStyle name="_Book1 (2)_04 07E Wild Horse Wind Expansion (C) (2)_Electric Rev Req Model (2009 GRC) Rebuttal REmoval of New  WH Solar AdjustMI_DEM-WP(C) ENERG10C--ctn Mid-C_042010 2010GRC" xfId="741"/>
    <cellStyle name="_Book1 (2)_04 07E Wild Horse Wind Expansion (C) (2)_Electric Rev Req Model (2009 GRC) Revised 01-18-2010" xfId="742"/>
    <cellStyle name="_Book1 (2)_04 07E Wild Horse Wind Expansion (C) (2)_Electric Rev Req Model (2009 GRC) Revised 01-18-2010 2" xfId="743"/>
    <cellStyle name="_Book1 (2)_04 07E Wild Horse Wind Expansion (C) (2)_Electric Rev Req Model (2009 GRC) Revised 01-18-2010_DEM-WP(C) ENERG10C--ctn Mid-C_042010 2010GRC" xfId="744"/>
    <cellStyle name="_Book1 (2)_04 07E Wild Horse Wind Expansion (C) (2)_Final Order Electric EXHIBIT A-1" xfId="745"/>
    <cellStyle name="_Book1 (2)_04 07E Wild Horse Wind Expansion (C) (2)_TENASKA REGULATORY ASSET" xfId="746"/>
    <cellStyle name="_Book1 (2)_16.37E Wild Horse Expansion DeferralRevwrkingfile SF" xfId="747"/>
    <cellStyle name="_Book1 (2)_16.37E Wild Horse Expansion DeferralRevwrkingfile SF 2" xfId="748"/>
    <cellStyle name="_Book1 (2)_16.37E Wild Horse Expansion DeferralRevwrkingfile SF_DEM-WP(C) ENERG10C--ctn Mid-C_042010 2010GRC" xfId="749"/>
    <cellStyle name="_Book1 (2)_2009 GRC Compl Filing - Exhibit D" xfId="750"/>
    <cellStyle name="_Book1 (2)_2009 GRC Compl Filing - Exhibit D 2" xfId="751"/>
    <cellStyle name="_Book1 (2)_2009 GRC Compl Filing - Exhibit D_DEM-WP(C) ENERG10C--ctn Mid-C_042010 2010GRC" xfId="752"/>
    <cellStyle name="_Book1 (2)_4 31 Regulatory Assets and Liabilities  7 06- Exhibit D" xfId="20"/>
    <cellStyle name="_Book1 (2)_4 31 Regulatory Assets and Liabilities  7 06- Exhibit D 2" xfId="753"/>
    <cellStyle name="_Book1 (2)_4 31 Regulatory Assets and Liabilities  7 06- Exhibit D_DEM-WP(C) ENERG10C--ctn Mid-C_042010 2010GRC" xfId="754"/>
    <cellStyle name="_Book1 (2)_4 31 Regulatory Assets and Liabilities  7 06- Exhibit D_NIM Summary" xfId="755"/>
    <cellStyle name="_Book1 (2)_4 31 Regulatory Assets and Liabilities  7 06- Exhibit D_NIM Summary 2" xfId="756"/>
    <cellStyle name="_Book1 (2)_4 31 Regulatory Assets and Liabilities  7 06- Exhibit D_NIM Summary_DEM-WP(C) ENERG10C--ctn Mid-C_042010 2010GRC" xfId="757"/>
    <cellStyle name="_Book1 (2)_4 31E Reg Asset  Liab and EXH D" xfId="758"/>
    <cellStyle name="_Book1 (2)_4 31E Reg Asset  Liab and EXH D _ Aug 10 Filing (2)" xfId="759"/>
    <cellStyle name="_Book1 (2)_4 31E Reg Asset  Liab and EXH D _ Aug 10 Filing (2) 2" xfId="760"/>
    <cellStyle name="_Book1 (2)_4 31E Reg Asset  Liab and EXH D 2" xfId="761"/>
    <cellStyle name="_Book1 (2)_4 31E Reg Asset  Liab and EXH D 3" xfId="762"/>
    <cellStyle name="_Book1 (2)_4 32 Regulatory Assets and Liabilities  7 06- Exhibit D" xfId="21"/>
    <cellStyle name="_Book1 (2)_4 32 Regulatory Assets and Liabilities  7 06- Exhibit D 2" xfId="763"/>
    <cellStyle name="_Book1 (2)_4 32 Regulatory Assets and Liabilities  7 06- Exhibit D_DEM-WP(C) ENERG10C--ctn Mid-C_042010 2010GRC" xfId="764"/>
    <cellStyle name="_Book1 (2)_4 32 Regulatory Assets and Liabilities  7 06- Exhibit D_NIM Summary" xfId="765"/>
    <cellStyle name="_Book1 (2)_4 32 Regulatory Assets and Liabilities  7 06- Exhibit D_NIM Summary 2" xfId="766"/>
    <cellStyle name="_Book1 (2)_4 32 Regulatory Assets and Liabilities  7 06- Exhibit D_NIM Summary_DEM-WP(C) ENERG10C--ctn Mid-C_042010 2010GRC" xfId="767"/>
    <cellStyle name="_Book1 (2)_AURORA Total New" xfId="768"/>
    <cellStyle name="_Book1 (2)_AURORA Total New 2" xfId="769"/>
    <cellStyle name="_Book1 (2)_Book2" xfId="770"/>
    <cellStyle name="_Book1 (2)_Book2 2" xfId="771"/>
    <cellStyle name="_Book1 (2)_Book2_Adj Bench DR 3 for Initial Briefs (Electric)" xfId="772"/>
    <cellStyle name="_Book1 (2)_Book2_Adj Bench DR 3 for Initial Briefs (Electric) 2" xfId="773"/>
    <cellStyle name="_Book1 (2)_Book2_Adj Bench DR 3 for Initial Briefs (Electric)_DEM-WP(C) ENERG10C--ctn Mid-C_042010 2010GRC" xfId="774"/>
    <cellStyle name="_Book1 (2)_Book2_DEM-WP(C) ENERG10C--ctn Mid-C_042010 2010GRC" xfId="775"/>
    <cellStyle name="_Book1 (2)_Book2_Electric Rev Req Model (2009 GRC) Rebuttal" xfId="776"/>
    <cellStyle name="_Book1 (2)_Book2_Electric Rev Req Model (2009 GRC) Rebuttal REmoval of New  WH Solar AdjustMI" xfId="777"/>
    <cellStyle name="_Book1 (2)_Book2_Electric Rev Req Model (2009 GRC) Rebuttal REmoval of New  WH Solar AdjustMI 2" xfId="778"/>
    <cellStyle name="_Book1 (2)_Book2_Electric Rev Req Model (2009 GRC) Rebuttal REmoval of New  WH Solar AdjustMI_DEM-WP(C) ENERG10C--ctn Mid-C_042010 2010GRC" xfId="779"/>
    <cellStyle name="_Book1 (2)_Book2_Electric Rev Req Model (2009 GRC) Revised 01-18-2010" xfId="780"/>
    <cellStyle name="_Book1 (2)_Book2_Electric Rev Req Model (2009 GRC) Revised 01-18-2010 2" xfId="781"/>
    <cellStyle name="_Book1 (2)_Book2_Electric Rev Req Model (2009 GRC) Revised 01-18-2010_DEM-WP(C) ENERG10C--ctn Mid-C_042010 2010GRC" xfId="782"/>
    <cellStyle name="_Book1 (2)_Book2_Final Order Electric EXHIBIT A-1" xfId="783"/>
    <cellStyle name="_Book1 (2)_Book4" xfId="22"/>
    <cellStyle name="_Book1 (2)_Book4 2" xfId="784"/>
    <cellStyle name="_Book1 (2)_Book4_DEM-WP(C) ENERG10C--ctn Mid-C_042010 2010GRC" xfId="785"/>
    <cellStyle name="_Book1 (2)_Book9" xfId="23"/>
    <cellStyle name="_Book1 (2)_Book9 2" xfId="786"/>
    <cellStyle name="_Book1 (2)_Book9_DEM-WP(C) ENERG10C--ctn Mid-C_042010 2010GRC" xfId="787"/>
    <cellStyle name="_Book1 (2)_Chelan PUD Power Costs (8-10)" xfId="788"/>
    <cellStyle name="_Book1 (2)_DEM-WP(C) Chelan Power Costs" xfId="789"/>
    <cellStyle name="_Book1 (2)_DEM-WP(C) Chelan Power Costs 2" xfId="790"/>
    <cellStyle name="_Book1 (2)_DEM-WP(C) ENERG10C--ctn Mid-C_042010 2010GRC" xfId="791"/>
    <cellStyle name="_Book1 (2)_DEM-WP(C) Gas Transport 2010GRC" xfId="792"/>
    <cellStyle name="_Book1 (2)_DEM-WP(C) Gas Transport 2010GRC 2" xfId="793"/>
    <cellStyle name="_Book1 (2)_NIM Summary" xfId="794"/>
    <cellStyle name="_Book1 (2)_NIM Summary 09GRC" xfId="795"/>
    <cellStyle name="_Book1 (2)_NIM Summary 09GRC 2" xfId="796"/>
    <cellStyle name="_Book1 (2)_NIM Summary 09GRC_DEM-WP(C) ENERG10C--ctn Mid-C_042010 2010GRC" xfId="797"/>
    <cellStyle name="_Book1 (2)_NIM Summary 2" xfId="798"/>
    <cellStyle name="_Book1 (2)_NIM Summary 3" xfId="799"/>
    <cellStyle name="_Book1 (2)_NIM Summary_DEM-WP(C) ENERG10C--ctn Mid-C_042010 2010GRC" xfId="800"/>
    <cellStyle name="_Book1 (2)_PCA 9 -  Exhibit D April 2010 (3)" xfId="801"/>
    <cellStyle name="_Book1 (2)_PCA 9 -  Exhibit D April 2010 (3) 2" xfId="802"/>
    <cellStyle name="_Book1 (2)_PCA 9 -  Exhibit D April 2010 (3)_DEM-WP(C) ENERG10C--ctn Mid-C_042010 2010GRC" xfId="803"/>
    <cellStyle name="_Book1 (2)_Power Costs - Comparison bx Rbtl-Staff-Jt-PC" xfId="804"/>
    <cellStyle name="_Book1 (2)_Power Costs - Comparison bx Rbtl-Staff-Jt-PC 2" xfId="805"/>
    <cellStyle name="_Book1 (2)_Power Costs - Comparison bx Rbtl-Staff-Jt-PC_Adj Bench DR 3 for Initial Briefs (Electric)" xfId="806"/>
    <cellStyle name="_Book1 (2)_Power Costs - Comparison bx Rbtl-Staff-Jt-PC_Adj Bench DR 3 for Initial Briefs (Electric) 2" xfId="807"/>
    <cellStyle name="_Book1 (2)_Power Costs - Comparison bx Rbtl-Staff-Jt-PC_Adj Bench DR 3 for Initial Briefs (Electric)_DEM-WP(C) ENERG10C--ctn Mid-C_042010 2010GRC" xfId="808"/>
    <cellStyle name="_Book1 (2)_Power Costs - Comparison bx Rbtl-Staff-Jt-PC_DEM-WP(C) ENERG10C--ctn Mid-C_042010 2010GRC" xfId="809"/>
    <cellStyle name="_Book1 (2)_Power Costs - Comparison bx Rbtl-Staff-Jt-PC_Electric Rev Req Model (2009 GRC) Rebuttal" xfId="810"/>
    <cellStyle name="_Book1 (2)_Power Costs - Comparison bx Rbtl-Staff-Jt-PC_Electric Rev Req Model (2009 GRC) Rebuttal REmoval of New  WH Solar AdjustMI" xfId="811"/>
    <cellStyle name="_Book1 (2)_Power Costs - Comparison bx Rbtl-Staff-Jt-PC_Electric Rev Req Model (2009 GRC) Rebuttal REmoval of New  WH Solar AdjustMI 2" xfId="812"/>
    <cellStyle name="_Book1 (2)_Power Costs - Comparison bx Rbtl-Staff-Jt-PC_Electric Rev Req Model (2009 GRC) Rebuttal REmoval of New  WH Solar AdjustMI_DEM-WP(C) ENERG10C--ctn Mid-C_042010 2010GRC" xfId="813"/>
    <cellStyle name="_Book1 (2)_Power Costs - Comparison bx Rbtl-Staff-Jt-PC_Electric Rev Req Model (2009 GRC) Revised 01-18-2010" xfId="814"/>
    <cellStyle name="_Book1 (2)_Power Costs - Comparison bx Rbtl-Staff-Jt-PC_Electric Rev Req Model (2009 GRC) Revised 01-18-2010 2" xfId="815"/>
    <cellStyle name="_Book1 (2)_Power Costs - Comparison bx Rbtl-Staff-Jt-PC_Electric Rev Req Model (2009 GRC) Revised 01-18-2010_DEM-WP(C) ENERG10C--ctn Mid-C_042010 2010GRC" xfId="816"/>
    <cellStyle name="_Book1 (2)_Power Costs - Comparison bx Rbtl-Staff-Jt-PC_Final Order Electric EXHIBIT A-1" xfId="817"/>
    <cellStyle name="_Book1 (2)_Rebuttal Power Costs" xfId="818"/>
    <cellStyle name="_Book1 (2)_Rebuttal Power Costs 2" xfId="819"/>
    <cellStyle name="_Book1 (2)_Rebuttal Power Costs_Adj Bench DR 3 for Initial Briefs (Electric)" xfId="820"/>
    <cellStyle name="_Book1 (2)_Rebuttal Power Costs_Adj Bench DR 3 for Initial Briefs (Electric) 2" xfId="821"/>
    <cellStyle name="_Book1 (2)_Rebuttal Power Costs_Adj Bench DR 3 for Initial Briefs (Electric)_DEM-WP(C) ENERG10C--ctn Mid-C_042010 2010GRC" xfId="822"/>
    <cellStyle name="_Book1 (2)_Rebuttal Power Costs_DEM-WP(C) ENERG10C--ctn Mid-C_042010 2010GRC" xfId="823"/>
    <cellStyle name="_Book1 (2)_Rebuttal Power Costs_Electric Rev Req Model (2009 GRC) Rebuttal" xfId="824"/>
    <cellStyle name="_Book1 (2)_Rebuttal Power Costs_Electric Rev Req Model (2009 GRC) Rebuttal REmoval of New  WH Solar AdjustMI" xfId="825"/>
    <cellStyle name="_Book1 (2)_Rebuttal Power Costs_Electric Rev Req Model (2009 GRC) Rebuttal REmoval of New  WH Solar AdjustMI 2" xfId="826"/>
    <cellStyle name="_Book1 (2)_Rebuttal Power Costs_Electric Rev Req Model (2009 GRC) Rebuttal REmoval of New  WH Solar AdjustMI_DEM-WP(C) ENERG10C--ctn Mid-C_042010 2010GRC" xfId="827"/>
    <cellStyle name="_Book1 (2)_Rebuttal Power Costs_Electric Rev Req Model (2009 GRC) Revised 01-18-2010" xfId="828"/>
    <cellStyle name="_Book1 (2)_Rebuttal Power Costs_Electric Rev Req Model (2009 GRC) Revised 01-18-2010 2" xfId="829"/>
    <cellStyle name="_Book1 (2)_Rebuttal Power Costs_Electric Rev Req Model (2009 GRC) Revised 01-18-2010_DEM-WP(C) ENERG10C--ctn Mid-C_042010 2010GRC" xfId="830"/>
    <cellStyle name="_Book1 (2)_Rebuttal Power Costs_Final Order Electric EXHIBIT A-1" xfId="831"/>
    <cellStyle name="_Book1 (2)_Wind Integration 10GRC" xfId="832"/>
    <cellStyle name="_Book1 (2)_Wind Integration 10GRC 2" xfId="833"/>
    <cellStyle name="_Book1 (2)_Wind Integration 10GRC_DEM-WP(C) ENERG10C--ctn Mid-C_042010 2010GRC" xfId="834"/>
    <cellStyle name="_Book1 10" xfId="835"/>
    <cellStyle name="_Book1 10 2" xfId="836"/>
    <cellStyle name="_Book1 11" xfId="837"/>
    <cellStyle name="_Book1 11 2" xfId="838"/>
    <cellStyle name="_Book1 12" xfId="839"/>
    <cellStyle name="_Book1 12 2" xfId="840"/>
    <cellStyle name="_Book1 13" xfId="841"/>
    <cellStyle name="_Book1 13 2" xfId="842"/>
    <cellStyle name="_Book1 14" xfId="843"/>
    <cellStyle name="_Book1 14 2" xfId="844"/>
    <cellStyle name="_Book1 15" xfId="845"/>
    <cellStyle name="_Book1 16" xfId="846"/>
    <cellStyle name="_Book1 17" xfId="847"/>
    <cellStyle name="_Book1 17 2" xfId="848"/>
    <cellStyle name="_Book1 18" xfId="849"/>
    <cellStyle name="_Book1 18 2" xfId="850"/>
    <cellStyle name="_Book1 19" xfId="851"/>
    <cellStyle name="_Book1 19 2" xfId="852"/>
    <cellStyle name="_Book1 2" xfId="853"/>
    <cellStyle name="_Book1 2 2" xfId="854"/>
    <cellStyle name="_Book1 20" xfId="855"/>
    <cellStyle name="_Book1 20 2" xfId="856"/>
    <cellStyle name="_Book1 21" xfId="857"/>
    <cellStyle name="_Book1 21 2" xfId="858"/>
    <cellStyle name="_Book1 3" xfId="859"/>
    <cellStyle name="_Book1 3 2" xfId="860"/>
    <cellStyle name="_Book1 4" xfId="861"/>
    <cellStyle name="_Book1 4 2" xfId="862"/>
    <cellStyle name="_Book1 5" xfId="863"/>
    <cellStyle name="_Book1 5 2" xfId="864"/>
    <cellStyle name="_Book1 6" xfId="865"/>
    <cellStyle name="_Book1 7" xfId="866"/>
    <cellStyle name="_Book1 8" xfId="867"/>
    <cellStyle name="_Book1 8 2" xfId="868"/>
    <cellStyle name="_Book1 9" xfId="869"/>
    <cellStyle name="_Book1 9 2" xfId="870"/>
    <cellStyle name="_Book1_(C) WHE Proforma with ITC cash grant 10 Yr Amort_for deferral_102809" xfId="871"/>
    <cellStyle name="_Book1_(C) WHE Proforma with ITC cash grant 10 Yr Amort_for deferral_102809 2" xfId="872"/>
    <cellStyle name="_Book1_(C) WHE Proforma with ITC cash grant 10 Yr Amort_for deferral_102809_16.07E Wild Horse Wind Expansionwrkingfile" xfId="873"/>
    <cellStyle name="_Book1_(C) WHE Proforma with ITC cash grant 10 Yr Amort_for deferral_102809_16.07E Wild Horse Wind Expansionwrkingfile 2" xfId="874"/>
    <cellStyle name="_Book1_(C) WHE Proforma with ITC cash grant 10 Yr Amort_for deferral_102809_16.07E Wild Horse Wind Expansionwrkingfile SF" xfId="875"/>
    <cellStyle name="_Book1_(C) WHE Proforma with ITC cash grant 10 Yr Amort_for deferral_102809_16.07E Wild Horse Wind Expansionwrkingfile SF 2" xfId="876"/>
    <cellStyle name="_Book1_(C) WHE Proforma with ITC cash grant 10 Yr Amort_for deferral_102809_16.07E Wild Horse Wind Expansionwrkingfile SF_DEM-WP(C) ENERG10C--ctn Mid-C_042010 2010GRC" xfId="877"/>
    <cellStyle name="_Book1_(C) WHE Proforma with ITC cash grant 10 Yr Amort_for deferral_102809_16.07E Wild Horse Wind Expansionwrkingfile_DEM-WP(C) ENERG10C--ctn Mid-C_042010 2010GRC" xfId="878"/>
    <cellStyle name="_Book1_(C) WHE Proforma with ITC cash grant 10 Yr Amort_for deferral_102809_16.37E Wild Horse Expansion DeferralRevwrkingfile SF" xfId="879"/>
    <cellStyle name="_Book1_(C) WHE Proforma with ITC cash grant 10 Yr Amort_for deferral_102809_16.37E Wild Horse Expansion DeferralRevwrkingfile SF 2" xfId="880"/>
    <cellStyle name="_Book1_(C) WHE Proforma with ITC cash grant 10 Yr Amort_for deferral_102809_16.37E Wild Horse Expansion DeferralRevwrkingfile SF_DEM-WP(C) ENERG10C--ctn Mid-C_042010 2010GRC" xfId="881"/>
    <cellStyle name="_Book1_(C) WHE Proforma with ITC cash grant 10 Yr Amort_for deferral_102809_DEM-WP(C) ENERG10C--ctn Mid-C_042010 2010GRC" xfId="882"/>
    <cellStyle name="_Book1_(C) WHE Proforma with ITC cash grant 10 Yr Amort_for rebuttal_120709" xfId="883"/>
    <cellStyle name="_Book1_(C) WHE Proforma with ITC cash grant 10 Yr Amort_for rebuttal_120709 2" xfId="884"/>
    <cellStyle name="_Book1_(C) WHE Proforma with ITC cash grant 10 Yr Amort_for rebuttal_120709_DEM-WP(C) ENERG10C--ctn Mid-C_042010 2010GRC" xfId="885"/>
    <cellStyle name="_Book1_04.07E Wild Horse Wind Expansion" xfId="886"/>
    <cellStyle name="_Book1_04.07E Wild Horse Wind Expansion 2" xfId="887"/>
    <cellStyle name="_Book1_04.07E Wild Horse Wind Expansion_16.07E Wild Horse Wind Expansionwrkingfile" xfId="888"/>
    <cellStyle name="_Book1_04.07E Wild Horse Wind Expansion_16.07E Wild Horse Wind Expansionwrkingfile 2" xfId="889"/>
    <cellStyle name="_Book1_04.07E Wild Horse Wind Expansion_16.07E Wild Horse Wind Expansionwrkingfile SF" xfId="890"/>
    <cellStyle name="_Book1_04.07E Wild Horse Wind Expansion_16.07E Wild Horse Wind Expansionwrkingfile SF 2" xfId="891"/>
    <cellStyle name="_Book1_04.07E Wild Horse Wind Expansion_16.07E Wild Horse Wind Expansionwrkingfile SF_DEM-WP(C) ENERG10C--ctn Mid-C_042010 2010GRC" xfId="892"/>
    <cellStyle name="_Book1_04.07E Wild Horse Wind Expansion_16.07E Wild Horse Wind Expansionwrkingfile_DEM-WP(C) ENERG10C--ctn Mid-C_042010 2010GRC" xfId="893"/>
    <cellStyle name="_Book1_04.07E Wild Horse Wind Expansion_16.37E Wild Horse Expansion DeferralRevwrkingfile SF" xfId="894"/>
    <cellStyle name="_Book1_04.07E Wild Horse Wind Expansion_16.37E Wild Horse Expansion DeferralRevwrkingfile SF 2" xfId="895"/>
    <cellStyle name="_Book1_04.07E Wild Horse Wind Expansion_16.37E Wild Horse Expansion DeferralRevwrkingfile SF_DEM-WP(C) ENERG10C--ctn Mid-C_042010 2010GRC" xfId="896"/>
    <cellStyle name="_Book1_04.07E Wild Horse Wind Expansion_DEM-WP(C) ENERG10C--ctn Mid-C_042010 2010GRC" xfId="897"/>
    <cellStyle name="_Book1_16.07E Wild Horse Wind Expansionwrkingfile" xfId="898"/>
    <cellStyle name="_Book1_16.07E Wild Horse Wind Expansionwrkingfile 2" xfId="899"/>
    <cellStyle name="_Book1_16.07E Wild Horse Wind Expansionwrkingfile SF" xfId="900"/>
    <cellStyle name="_Book1_16.07E Wild Horse Wind Expansionwrkingfile SF 2" xfId="901"/>
    <cellStyle name="_Book1_16.07E Wild Horse Wind Expansionwrkingfile SF_DEM-WP(C) ENERG10C--ctn Mid-C_042010 2010GRC" xfId="902"/>
    <cellStyle name="_Book1_16.07E Wild Horse Wind Expansionwrkingfile_DEM-WP(C) ENERG10C--ctn Mid-C_042010 2010GRC" xfId="903"/>
    <cellStyle name="_Book1_16.37E Wild Horse Expansion DeferralRevwrkingfile SF" xfId="904"/>
    <cellStyle name="_Book1_16.37E Wild Horse Expansion DeferralRevwrkingfile SF 2" xfId="905"/>
    <cellStyle name="_Book1_16.37E Wild Horse Expansion DeferralRevwrkingfile SF_DEM-WP(C) ENERG10C--ctn Mid-C_042010 2010GRC" xfId="906"/>
    <cellStyle name="_Book1_2009 GRC Compl Filing - Exhibit D" xfId="907"/>
    <cellStyle name="_Book1_2009 GRC Compl Filing - Exhibit D 2" xfId="908"/>
    <cellStyle name="_Book1_2009 GRC Compl Filing - Exhibit D_DEM-WP(C) ENERG10C--ctn Mid-C_042010 2010GRC" xfId="909"/>
    <cellStyle name="_Book1_4 31 Regulatory Assets and Liabilities  7 06- Exhibit D" xfId="24"/>
    <cellStyle name="_Book1_4 31 Regulatory Assets and Liabilities  7 06- Exhibit D 2" xfId="910"/>
    <cellStyle name="_Book1_4 31 Regulatory Assets and Liabilities  7 06- Exhibit D_DEM-WP(C) ENERG10C--ctn Mid-C_042010 2010GRC" xfId="911"/>
    <cellStyle name="_Book1_4 31 Regulatory Assets and Liabilities  7 06- Exhibit D_NIM Summary" xfId="912"/>
    <cellStyle name="_Book1_4 31 Regulatory Assets and Liabilities  7 06- Exhibit D_NIM Summary 2" xfId="913"/>
    <cellStyle name="_Book1_4 31 Regulatory Assets and Liabilities  7 06- Exhibit D_NIM Summary_DEM-WP(C) ENERG10C--ctn Mid-C_042010 2010GRC" xfId="914"/>
    <cellStyle name="_Book1_4 31 Regulatory Assets and Liabilities  7 06- Exhibit D_NIM+O&amp;M" xfId="915"/>
    <cellStyle name="_Book1_4 31 Regulatory Assets and Liabilities  7 06- Exhibit D_NIM+O&amp;M Monthly" xfId="916"/>
    <cellStyle name="_Book1_4 31E Reg Asset  Liab and EXH D" xfId="917"/>
    <cellStyle name="_Book1_4 31E Reg Asset  Liab and EXH D _ Aug 10 Filing (2)" xfId="918"/>
    <cellStyle name="_Book1_4 31E Reg Asset  Liab and EXH D _ Aug 10 Filing (2) 2" xfId="919"/>
    <cellStyle name="_Book1_4 31E Reg Asset  Liab and EXH D 2" xfId="920"/>
    <cellStyle name="_Book1_4 31E Reg Asset  Liab and EXH D 3" xfId="921"/>
    <cellStyle name="_Book1_4 32 Regulatory Assets and Liabilities  7 06- Exhibit D" xfId="25"/>
    <cellStyle name="_Book1_4 32 Regulatory Assets and Liabilities  7 06- Exhibit D 2" xfId="922"/>
    <cellStyle name="_Book1_4 32 Regulatory Assets and Liabilities  7 06- Exhibit D_DEM-WP(C) ENERG10C--ctn Mid-C_042010 2010GRC" xfId="923"/>
    <cellStyle name="_Book1_4 32 Regulatory Assets and Liabilities  7 06- Exhibit D_NIM Summary" xfId="924"/>
    <cellStyle name="_Book1_4 32 Regulatory Assets and Liabilities  7 06- Exhibit D_NIM Summary 2" xfId="925"/>
    <cellStyle name="_Book1_4 32 Regulatory Assets and Liabilities  7 06- Exhibit D_NIM Summary_DEM-WP(C) ENERG10C--ctn Mid-C_042010 2010GRC" xfId="926"/>
    <cellStyle name="_Book1_4 32 Regulatory Assets and Liabilities  7 06- Exhibit D_NIM+O&amp;M" xfId="927"/>
    <cellStyle name="_Book1_4 32 Regulatory Assets and Liabilities  7 06- Exhibit D_NIM+O&amp;M Monthly" xfId="928"/>
    <cellStyle name="_Book1_AURORA Total New" xfId="929"/>
    <cellStyle name="_Book1_AURORA Total New 2" xfId="930"/>
    <cellStyle name="_Book1_Book1" xfId="931"/>
    <cellStyle name="_Book1_Book2" xfId="932"/>
    <cellStyle name="_Book1_Book2 2" xfId="933"/>
    <cellStyle name="_Book1_Book2_Adj Bench DR 3 for Initial Briefs (Electric)" xfId="934"/>
    <cellStyle name="_Book1_Book2_Adj Bench DR 3 for Initial Briefs (Electric) 2" xfId="935"/>
    <cellStyle name="_Book1_Book2_Adj Bench DR 3 for Initial Briefs (Electric)_DEM-WP(C) ENERG10C--ctn Mid-C_042010 2010GRC" xfId="936"/>
    <cellStyle name="_Book1_Book2_DEM-WP(C) ENERG10C--ctn Mid-C_042010 2010GRC" xfId="937"/>
    <cellStyle name="_Book1_Book2_Electric Rev Req Model (2009 GRC) Rebuttal" xfId="938"/>
    <cellStyle name="_Book1_Book2_Electric Rev Req Model (2009 GRC) Rebuttal REmoval of New  WH Solar AdjustMI" xfId="939"/>
    <cellStyle name="_Book1_Book2_Electric Rev Req Model (2009 GRC) Rebuttal REmoval of New  WH Solar AdjustMI 2" xfId="940"/>
    <cellStyle name="_Book1_Book2_Electric Rev Req Model (2009 GRC) Rebuttal REmoval of New  WH Solar AdjustMI_DEM-WP(C) ENERG10C--ctn Mid-C_042010 2010GRC" xfId="941"/>
    <cellStyle name="_Book1_Book2_Electric Rev Req Model (2009 GRC) Revised 01-18-2010" xfId="942"/>
    <cellStyle name="_Book1_Book2_Electric Rev Req Model (2009 GRC) Revised 01-18-2010 2" xfId="943"/>
    <cellStyle name="_Book1_Book2_Electric Rev Req Model (2009 GRC) Revised 01-18-2010_DEM-WP(C) ENERG10C--ctn Mid-C_042010 2010GRC" xfId="944"/>
    <cellStyle name="_Book1_Book2_Final Order Electric EXHIBIT A-1" xfId="945"/>
    <cellStyle name="_Book1_Book4" xfId="26"/>
    <cellStyle name="_Book1_Book4 2" xfId="946"/>
    <cellStyle name="_Book1_Book4_DEM-WP(C) ENERG10C--ctn Mid-C_042010 2010GRC" xfId="947"/>
    <cellStyle name="_Book1_Book9" xfId="27"/>
    <cellStyle name="_Book1_Book9 2" xfId="948"/>
    <cellStyle name="_Book1_Book9_DEM-WP(C) ENERG10C--ctn Mid-C_042010 2010GRC" xfId="949"/>
    <cellStyle name="_Book1_Chelan PUD Power Costs (8-10)" xfId="950"/>
    <cellStyle name="_Book1_DEM-WP(C) Chelan Power Costs" xfId="951"/>
    <cellStyle name="_Book1_DEM-WP(C) Chelan Power Costs 2" xfId="952"/>
    <cellStyle name="_Book1_DEM-WP(C) ENERG10C--ctn Mid-C_042010 2010GRC" xfId="953"/>
    <cellStyle name="_Book1_DEM-WP(C) Gas Transport 2010GRC" xfId="954"/>
    <cellStyle name="_Book1_DEM-WP(C) Gas Transport 2010GRC 2" xfId="955"/>
    <cellStyle name="_Book1_LSRWEP LGIA like Acctg Petition Aug 2010" xfId="956"/>
    <cellStyle name="_Book1_NIM Summary" xfId="957"/>
    <cellStyle name="_Book1_NIM Summary 09GRC" xfId="958"/>
    <cellStyle name="_Book1_NIM Summary 09GRC 2" xfId="959"/>
    <cellStyle name="_Book1_NIM Summary 09GRC_DEM-WP(C) ENERG10C--ctn Mid-C_042010 2010GRC" xfId="960"/>
    <cellStyle name="_Book1_NIM Summary 2" xfId="961"/>
    <cellStyle name="_Book1_NIM Summary 3" xfId="962"/>
    <cellStyle name="_Book1_NIM Summary_DEM-WP(C) ENERG10C--ctn Mid-C_042010 2010GRC" xfId="963"/>
    <cellStyle name="_Book1_NIM+O&amp;M" xfId="964"/>
    <cellStyle name="_Book1_NIM+O&amp;M 2" xfId="965"/>
    <cellStyle name="_Book1_NIM+O&amp;M Monthly" xfId="966"/>
    <cellStyle name="_Book1_NIM+O&amp;M Monthly 2" xfId="967"/>
    <cellStyle name="_Book1_PCA 9 -  Exhibit D April 2010 (3)" xfId="968"/>
    <cellStyle name="_Book1_PCA 9 -  Exhibit D April 2010 (3) 2" xfId="969"/>
    <cellStyle name="_Book1_PCA 9 -  Exhibit D April 2010 (3)_DEM-WP(C) ENERG10C--ctn Mid-C_042010 2010GRC" xfId="970"/>
    <cellStyle name="_Book1_Power Costs - Comparison bx Rbtl-Staff-Jt-PC" xfId="971"/>
    <cellStyle name="_Book1_Power Costs - Comparison bx Rbtl-Staff-Jt-PC 2" xfId="972"/>
    <cellStyle name="_Book1_Power Costs - Comparison bx Rbtl-Staff-Jt-PC_Adj Bench DR 3 for Initial Briefs (Electric)" xfId="973"/>
    <cellStyle name="_Book1_Power Costs - Comparison bx Rbtl-Staff-Jt-PC_Adj Bench DR 3 for Initial Briefs (Electric) 2" xfId="974"/>
    <cellStyle name="_Book1_Power Costs - Comparison bx Rbtl-Staff-Jt-PC_Adj Bench DR 3 for Initial Briefs (Electric)_DEM-WP(C) ENERG10C--ctn Mid-C_042010 2010GRC" xfId="975"/>
    <cellStyle name="_Book1_Power Costs - Comparison bx Rbtl-Staff-Jt-PC_DEM-WP(C) ENERG10C--ctn Mid-C_042010 2010GRC" xfId="976"/>
    <cellStyle name="_Book1_Power Costs - Comparison bx Rbtl-Staff-Jt-PC_Electric Rev Req Model (2009 GRC) Rebuttal" xfId="977"/>
    <cellStyle name="_Book1_Power Costs - Comparison bx Rbtl-Staff-Jt-PC_Electric Rev Req Model (2009 GRC) Rebuttal REmoval of New  WH Solar AdjustMI" xfId="978"/>
    <cellStyle name="_Book1_Power Costs - Comparison bx Rbtl-Staff-Jt-PC_Electric Rev Req Model (2009 GRC) Rebuttal REmoval of New  WH Solar AdjustMI 2" xfId="979"/>
    <cellStyle name="_Book1_Power Costs - Comparison bx Rbtl-Staff-Jt-PC_Electric Rev Req Model (2009 GRC) Rebuttal REmoval of New  WH Solar AdjustMI_DEM-WP(C) ENERG10C--ctn Mid-C_042010 2010GRC" xfId="980"/>
    <cellStyle name="_Book1_Power Costs - Comparison bx Rbtl-Staff-Jt-PC_Electric Rev Req Model (2009 GRC) Revised 01-18-2010" xfId="981"/>
    <cellStyle name="_Book1_Power Costs - Comparison bx Rbtl-Staff-Jt-PC_Electric Rev Req Model (2009 GRC) Revised 01-18-2010 2" xfId="982"/>
    <cellStyle name="_Book1_Power Costs - Comparison bx Rbtl-Staff-Jt-PC_Electric Rev Req Model (2009 GRC) Revised 01-18-2010_DEM-WP(C) ENERG10C--ctn Mid-C_042010 2010GRC" xfId="983"/>
    <cellStyle name="_Book1_Power Costs - Comparison bx Rbtl-Staff-Jt-PC_Final Order Electric EXHIBIT A-1" xfId="984"/>
    <cellStyle name="_Book1_Rebuttal Power Costs" xfId="985"/>
    <cellStyle name="_Book1_Rebuttal Power Costs 2" xfId="986"/>
    <cellStyle name="_Book1_Rebuttal Power Costs_Adj Bench DR 3 for Initial Briefs (Electric)" xfId="987"/>
    <cellStyle name="_Book1_Rebuttal Power Costs_Adj Bench DR 3 for Initial Briefs (Electric) 2" xfId="988"/>
    <cellStyle name="_Book1_Rebuttal Power Costs_Adj Bench DR 3 for Initial Briefs (Electric)_DEM-WP(C) ENERG10C--ctn Mid-C_042010 2010GRC" xfId="989"/>
    <cellStyle name="_Book1_Rebuttal Power Costs_DEM-WP(C) ENERG10C--ctn Mid-C_042010 2010GRC" xfId="990"/>
    <cellStyle name="_Book1_Rebuttal Power Costs_Electric Rev Req Model (2009 GRC) Rebuttal" xfId="991"/>
    <cellStyle name="_Book1_Rebuttal Power Costs_Electric Rev Req Model (2009 GRC) Rebuttal REmoval of New  WH Solar AdjustMI" xfId="992"/>
    <cellStyle name="_Book1_Rebuttal Power Costs_Electric Rev Req Model (2009 GRC) Rebuttal REmoval of New  WH Solar AdjustMI 2" xfId="993"/>
    <cellStyle name="_Book1_Rebuttal Power Costs_Electric Rev Req Model (2009 GRC) Rebuttal REmoval of New  WH Solar AdjustMI_DEM-WP(C) ENERG10C--ctn Mid-C_042010 2010GRC" xfId="994"/>
    <cellStyle name="_Book1_Rebuttal Power Costs_Electric Rev Req Model (2009 GRC) Revised 01-18-2010" xfId="995"/>
    <cellStyle name="_Book1_Rebuttal Power Costs_Electric Rev Req Model (2009 GRC) Revised 01-18-2010 2" xfId="996"/>
    <cellStyle name="_Book1_Rebuttal Power Costs_Electric Rev Req Model (2009 GRC) Revised 01-18-2010_DEM-WP(C) ENERG10C--ctn Mid-C_042010 2010GRC" xfId="997"/>
    <cellStyle name="_Book1_Rebuttal Power Costs_Final Order Electric EXHIBIT A-1" xfId="998"/>
    <cellStyle name="_Book1_Transmission Workbook for May BOD" xfId="999"/>
    <cellStyle name="_Book1_Transmission Workbook for May BOD 2" xfId="1000"/>
    <cellStyle name="_Book1_Transmission Workbook for May BOD_DEM-WP(C) ENERG10C--ctn Mid-C_042010 2010GRC" xfId="1001"/>
    <cellStyle name="_Book1_Wind Integration 10GRC" xfId="1002"/>
    <cellStyle name="_Book1_Wind Integration 10GRC 2" xfId="1003"/>
    <cellStyle name="_Book1_Wind Integration 10GRC_DEM-WP(C) ENERG10C--ctn Mid-C_042010 2010GRC" xfId="1004"/>
    <cellStyle name="_Book2" xfId="28"/>
    <cellStyle name="_x0013__Book2" xfId="1005"/>
    <cellStyle name="_Book2 10" xfId="1006"/>
    <cellStyle name="_Book2 11" xfId="1007"/>
    <cellStyle name="_Book2 12" xfId="1008"/>
    <cellStyle name="_Book2 12 2" xfId="1009"/>
    <cellStyle name="_Book2 13" xfId="1010"/>
    <cellStyle name="_Book2 13 2" xfId="1011"/>
    <cellStyle name="_Book2 14" xfId="1012"/>
    <cellStyle name="_Book2 14 2" xfId="1013"/>
    <cellStyle name="_Book2 15" xfId="1014"/>
    <cellStyle name="_Book2 15 2" xfId="1015"/>
    <cellStyle name="_Book2 16" xfId="1016"/>
    <cellStyle name="_Book2 16 2" xfId="1017"/>
    <cellStyle name="_Book2 2" xfId="1018"/>
    <cellStyle name="_x0013__Book2 2" xfId="1019"/>
    <cellStyle name="_Book2 2 2" xfId="1020"/>
    <cellStyle name="_Book2 2 3" xfId="1021"/>
    <cellStyle name="_Book2 3" xfId="1022"/>
    <cellStyle name="_x0013__Book2 3" xfId="1023"/>
    <cellStyle name="_Book2 4" xfId="1024"/>
    <cellStyle name="_Book2 4 2" xfId="1025"/>
    <cellStyle name="_Book2 5" xfId="1026"/>
    <cellStyle name="_Book2 5 2" xfId="1027"/>
    <cellStyle name="_Book2 6" xfId="1028"/>
    <cellStyle name="_Book2 6 2" xfId="1029"/>
    <cellStyle name="_Book2 7" xfId="1030"/>
    <cellStyle name="_Book2 7 2" xfId="1031"/>
    <cellStyle name="_Book2 8" xfId="1032"/>
    <cellStyle name="_Book2 8 2" xfId="1033"/>
    <cellStyle name="_Book2 9" xfId="1034"/>
    <cellStyle name="_Book2_04 07E Wild Horse Wind Expansion (C) (2)" xfId="29"/>
    <cellStyle name="_Book2_04 07E Wild Horse Wind Expansion (C) (2) 2" xfId="1035"/>
    <cellStyle name="_Book2_04 07E Wild Horse Wind Expansion (C) (2)_Adj Bench DR 3 for Initial Briefs (Electric)" xfId="1036"/>
    <cellStyle name="_Book2_04 07E Wild Horse Wind Expansion (C) (2)_Adj Bench DR 3 for Initial Briefs (Electric) 2" xfId="1037"/>
    <cellStyle name="_Book2_04 07E Wild Horse Wind Expansion (C) (2)_Adj Bench DR 3 for Initial Briefs (Electric)_DEM-WP(C) ENERG10C--ctn Mid-C_042010 2010GRC" xfId="1038"/>
    <cellStyle name="_Book2_04 07E Wild Horse Wind Expansion (C) (2)_DEM-WP(C) ENERG10C--ctn Mid-C_042010 2010GRC" xfId="1039"/>
    <cellStyle name="_Book2_04 07E Wild Horse Wind Expansion (C) (2)_Electric Rev Req Model (2009 GRC) " xfId="1040"/>
    <cellStyle name="_Book2_04 07E Wild Horse Wind Expansion (C) (2)_Electric Rev Req Model (2009 GRC)  2" xfId="1041"/>
    <cellStyle name="_Book2_04 07E Wild Horse Wind Expansion (C) (2)_Electric Rev Req Model (2009 GRC) _DEM-WP(C) ENERG10C--ctn Mid-C_042010 2010GRC" xfId="1042"/>
    <cellStyle name="_Book2_04 07E Wild Horse Wind Expansion (C) (2)_Electric Rev Req Model (2009 GRC) Rebuttal" xfId="1043"/>
    <cellStyle name="_Book2_04 07E Wild Horse Wind Expansion (C) (2)_Electric Rev Req Model (2009 GRC) Rebuttal REmoval of New  WH Solar AdjustMI" xfId="1044"/>
    <cellStyle name="_Book2_04 07E Wild Horse Wind Expansion (C) (2)_Electric Rev Req Model (2009 GRC) Rebuttal REmoval of New  WH Solar AdjustMI 2" xfId="1045"/>
    <cellStyle name="_Book2_04 07E Wild Horse Wind Expansion (C) (2)_Electric Rev Req Model (2009 GRC) Rebuttal REmoval of New  WH Solar AdjustMI_DEM-WP(C) ENERG10C--ctn Mid-C_042010 2010GRC" xfId="1046"/>
    <cellStyle name="_Book2_04 07E Wild Horse Wind Expansion (C) (2)_Electric Rev Req Model (2009 GRC) Revised 01-18-2010" xfId="1047"/>
    <cellStyle name="_Book2_04 07E Wild Horse Wind Expansion (C) (2)_Electric Rev Req Model (2009 GRC) Revised 01-18-2010 2" xfId="1048"/>
    <cellStyle name="_Book2_04 07E Wild Horse Wind Expansion (C) (2)_Electric Rev Req Model (2009 GRC) Revised 01-18-2010_DEM-WP(C) ENERG10C--ctn Mid-C_042010 2010GRC" xfId="1049"/>
    <cellStyle name="_Book2_04 07E Wild Horse Wind Expansion (C) (2)_Final Order Electric EXHIBIT A-1" xfId="1050"/>
    <cellStyle name="_Book2_04 07E Wild Horse Wind Expansion (C) (2)_TENASKA REGULATORY ASSET" xfId="1051"/>
    <cellStyle name="_Book2_16.37E Wild Horse Expansion DeferralRevwrkingfile SF" xfId="1052"/>
    <cellStyle name="_Book2_16.37E Wild Horse Expansion DeferralRevwrkingfile SF 2" xfId="1053"/>
    <cellStyle name="_Book2_16.37E Wild Horse Expansion DeferralRevwrkingfile SF_DEM-WP(C) ENERG10C--ctn Mid-C_042010 2010GRC" xfId="1054"/>
    <cellStyle name="_Book2_2009 GRC Compl Filing - Exhibit D" xfId="1055"/>
    <cellStyle name="_Book2_2009 GRC Compl Filing - Exhibit D 2" xfId="1056"/>
    <cellStyle name="_Book2_2009 GRC Compl Filing - Exhibit D_DEM-WP(C) ENERG10C--ctn Mid-C_042010 2010GRC" xfId="1057"/>
    <cellStyle name="_Book2_4 31 Regulatory Assets and Liabilities  7 06- Exhibit D" xfId="30"/>
    <cellStyle name="_Book2_4 31 Regulatory Assets and Liabilities  7 06- Exhibit D 2" xfId="1058"/>
    <cellStyle name="_Book2_4 31 Regulatory Assets and Liabilities  7 06- Exhibit D_DEM-WP(C) ENERG10C--ctn Mid-C_042010 2010GRC" xfId="1059"/>
    <cellStyle name="_Book2_4 31 Regulatory Assets and Liabilities  7 06- Exhibit D_NIM Summary" xfId="1060"/>
    <cellStyle name="_Book2_4 31 Regulatory Assets and Liabilities  7 06- Exhibit D_NIM Summary 2" xfId="1061"/>
    <cellStyle name="_Book2_4 31 Regulatory Assets and Liabilities  7 06- Exhibit D_NIM Summary_DEM-WP(C) ENERG10C--ctn Mid-C_042010 2010GRC" xfId="1062"/>
    <cellStyle name="_Book2_4 31E Reg Asset  Liab and EXH D" xfId="1063"/>
    <cellStyle name="_Book2_4 31E Reg Asset  Liab and EXH D _ Aug 10 Filing (2)" xfId="1064"/>
    <cellStyle name="_Book2_4 31E Reg Asset  Liab and EXH D _ Aug 10 Filing (2) 2" xfId="1065"/>
    <cellStyle name="_Book2_4 31E Reg Asset  Liab and EXH D 2" xfId="1066"/>
    <cellStyle name="_Book2_4 31E Reg Asset  Liab and EXH D 3" xfId="1067"/>
    <cellStyle name="_Book2_4 32 Regulatory Assets and Liabilities  7 06- Exhibit D" xfId="31"/>
    <cellStyle name="_Book2_4 32 Regulatory Assets and Liabilities  7 06- Exhibit D 2" xfId="1068"/>
    <cellStyle name="_Book2_4 32 Regulatory Assets and Liabilities  7 06- Exhibit D_DEM-WP(C) ENERG10C--ctn Mid-C_042010 2010GRC" xfId="1069"/>
    <cellStyle name="_Book2_4 32 Regulatory Assets and Liabilities  7 06- Exhibit D_NIM Summary" xfId="1070"/>
    <cellStyle name="_Book2_4 32 Regulatory Assets and Liabilities  7 06- Exhibit D_NIM Summary 2" xfId="1071"/>
    <cellStyle name="_Book2_4 32 Regulatory Assets and Liabilities  7 06- Exhibit D_NIM Summary_DEM-WP(C) ENERG10C--ctn Mid-C_042010 2010GRC" xfId="1072"/>
    <cellStyle name="_x0013__Book2_Adj Bench DR 3 for Initial Briefs (Electric)" xfId="1073"/>
    <cellStyle name="_x0013__Book2_Adj Bench DR 3 for Initial Briefs (Electric) 2" xfId="1074"/>
    <cellStyle name="_x0013__Book2_Adj Bench DR 3 for Initial Briefs (Electric)_DEM-WP(C) ENERG10C--ctn Mid-C_042010 2010GRC" xfId="1075"/>
    <cellStyle name="_Book2_AURORA Total New" xfId="1076"/>
    <cellStyle name="_Book2_AURORA Total New 2" xfId="1077"/>
    <cellStyle name="_Book2_Book2" xfId="1078"/>
    <cellStyle name="_Book2_Book2 2" xfId="1079"/>
    <cellStyle name="_Book2_Book2_Adj Bench DR 3 for Initial Briefs (Electric)" xfId="1080"/>
    <cellStyle name="_Book2_Book2_Adj Bench DR 3 for Initial Briefs (Electric) 2" xfId="1081"/>
    <cellStyle name="_Book2_Book2_Adj Bench DR 3 for Initial Briefs (Electric)_DEM-WP(C) ENERG10C--ctn Mid-C_042010 2010GRC" xfId="1082"/>
    <cellStyle name="_Book2_Book2_DEM-WP(C) ENERG10C--ctn Mid-C_042010 2010GRC" xfId="1083"/>
    <cellStyle name="_Book2_Book2_Electric Rev Req Model (2009 GRC) Rebuttal" xfId="1084"/>
    <cellStyle name="_Book2_Book2_Electric Rev Req Model (2009 GRC) Rebuttal REmoval of New  WH Solar AdjustMI" xfId="1085"/>
    <cellStyle name="_Book2_Book2_Electric Rev Req Model (2009 GRC) Rebuttal REmoval of New  WH Solar AdjustMI 2" xfId="1086"/>
    <cellStyle name="_Book2_Book2_Electric Rev Req Model (2009 GRC) Rebuttal REmoval of New  WH Solar AdjustMI_DEM-WP(C) ENERG10C--ctn Mid-C_042010 2010GRC" xfId="1087"/>
    <cellStyle name="_Book2_Book2_Electric Rev Req Model (2009 GRC) Revised 01-18-2010" xfId="1088"/>
    <cellStyle name="_Book2_Book2_Electric Rev Req Model (2009 GRC) Revised 01-18-2010 2" xfId="1089"/>
    <cellStyle name="_Book2_Book2_Electric Rev Req Model (2009 GRC) Revised 01-18-2010_DEM-WP(C) ENERG10C--ctn Mid-C_042010 2010GRC" xfId="1090"/>
    <cellStyle name="_Book2_Book2_Final Order Electric EXHIBIT A-1" xfId="1091"/>
    <cellStyle name="_Book2_Book4" xfId="32"/>
    <cellStyle name="_Book2_Book4 2" xfId="1092"/>
    <cellStyle name="_Book2_Book4_DEM-WP(C) ENERG10C--ctn Mid-C_042010 2010GRC" xfId="1093"/>
    <cellStyle name="_Book2_Book9" xfId="33"/>
    <cellStyle name="_Book2_Book9 2" xfId="1094"/>
    <cellStyle name="_Book2_Book9_DEM-WP(C) ENERG10C--ctn Mid-C_042010 2010GRC" xfId="1095"/>
    <cellStyle name="_Book2_Chelan PUD Power Costs (8-10)" xfId="1096"/>
    <cellStyle name="_Book2_DEM-WP(C) Chelan Power Costs" xfId="1097"/>
    <cellStyle name="_Book2_DEM-WP(C) Chelan Power Costs 2" xfId="1098"/>
    <cellStyle name="_Book2_DEM-WP(C) ENERG10C--ctn Mid-C_042010 2010GRC" xfId="1099"/>
    <cellStyle name="_x0013__Book2_DEM-WP(C) ENERG10C--ctn Mid-C_042010 2010GRC" xfId="1100"/>
    <cellStyle name="_Book2_DEM-WP(C) Gas Transport 2010GRC" xfId="1101"/>
    <cellStyle name="_Book2_DEM-WP(C) Gas Transport 2010GRC 2" xfId="1102"/>
    <cellStyle name="_x0013__Book2_Electric Rev Req Model (2009 GRC) Rebuttal" xfId="1103"/>
    <cellStyle name="_x0013__Book2_Electric Rev Req Model (2009 GRC) Rebuttal REmoval of New  WH Solar AdjustMI" xfId="1104"/>
    <cellStyle name="_x0013__Book2_Electric Rev Req Model (2009 GRC) Rebuttal REmoval of New  WH Solar AdjustMI 2" xfId="1105"/>
    <cellStyle name="_x0013__Book2_Electric Rev Req Model (2009 GRC) Rebuttal REmoval of New  WH Solar AdjustMI_DEM-WP(C) ENERG10C--ctn Mid-C_042010 2010GRC" xfId="1106"/>
    <cellStyle name="_x0013__Book2_Electric Rev Req Model (2009 GRC) Revised 01-18-2010" xfId="1107"/>
    <cellStyle name="_x0013__Book2_Electric Rev Req Model (2009 GRC) Revised 01-18-2010 2" xfId="1108"/>
    <cellStyle name="_x0013__Book2_Electric Rev Req Model (2009 GRC) Revised 01-18-2010_DEM-WP(C) ENERG10C--ctn Mid-C_042010 2010GRC" xfId="1109"/>
    <cellStyle name="_x0013__Book2_Final Order Electric EXHIBIT A-1" xfId="1110"/>
    <cellStyle name="_Book2_NIM Summary" xfId="1111"/>
    <cellStyle name="_Book2_NIM Summary 09GRC" xfId="1112"/>
    <cellStyle name="_Book2_NIM Summary 09GRC 2" xfId="1113"/>
    <cellStyle name="_Book2_NIM Summary 09GRC_DEM-WP(C) ENERG10C--ctn Mid-C_042010 2010GRC" xfId="1114"/>
    <cellStyle name="_Book2_NIM Summary 2" xfId="1115"/>
    <cellStyle name="_Book2_NIM Summary 3" xfId="1116"/>
    <cellStyle name="_Book2_NIM Summary_DEM-WP(C) ENERG10C--ctn Mid-C_042010 2010GRC" xfId="1117"/>
    <cellStyle name="_Book2_PCA 9 -  Exhibit D April 2010 (3)" xfId="1118"/>
    <cellStyle name="_Book2_PCA 9 -  Exhibit D April 2010 (3) 2" xfId="1119"/>
    <cellStyle name="_Book2_PCA 9 -  Exhibit D April 2010 (3)_DEM-WP(C) ENERG10C--ctn Mid-C_042010 2010GRC" xfId="1120"/>
    <cellStyle name="_Book2_Power Costs - Comparison bx Rbtl-Staff-Jt-PC" xfId="1121"/>
    <cellStyle name="_Book2_Power Costs - Comparison bx Rbtl-Staff-Jt-PC 2" xfId="1122"/>
    <cellStyle name="_Book2_Power Costs - Comparison bx Rbtl-Staff-Jt-PC_Adj Bench DR 3 for Initial Briefs (Electric)" xfId="1123"/>
    <cellStyle name="_Book2_Power Costs - Comparison bx Rbtl-Staff-Jt-PC_Adj Bench DR 3 for Initial Briefs (Electric) 2" xfId="1124"/>
    <cellStyle name="_Book2_Power Costs - Comparison bx Rbtl-Staff-Jt-PC_Adj Bench DR 3 for Initial Briefs (Electric)_DEM-WP(C) ENERG10C--ctn Mid-C_042010 2010GRC" xfId="1125"/>
    <cellStyle name="_Book2_Power Costs - Comparison bx Rbtl-Staff-Jt-PC_DEM-WP(C) ENERG10C--ctn Mid-C_042010 2010GRC" xfId="1126"/>
    <cellStyle name="_Book2_Power Costs - Comparison bx Rbtl-Staff-Jt-PC_Electric Rev Req Model (2009 GRC) Rebuttal" xfId="1127"/>
    <cellStyle name="_Book2_Power Costs - Comparison bx Rbtl-Staff-Jt-PC_Electric Rev Req Model (2009 GRC) Rebuttal REmoval of New  WH Solar AdjustMI" xfId="1128"/>
    <cellStyle name="_Book2_Power Costs - Comparison bx Rbtl-Staff-Jt-PC_Electric Rev Req Model (2009 GRC) Rebuttal REmoval of New  WH Solar AdjustMI 2" xfId="1129"/>
    <cellStyle name="_Book2_Power Costs - Comparison bx Rbtl-Staff-Jt-PC_Electric Rev Req Model (2009 GRC) Rebuttal REmoval of New  WH Solar AdjustMI_DEM-WP(C) ENERG10C--ctn Mid-C_042010 2010GRC" xfId="1130"/>
    <cellStyle name="_Book2_Power Costs - Comparison bx Rbtl-Staff-Jt-PC_Electric Rev Req Model (2009 GRC) Revised 01-18-2010" xfId="1131"/>
    <cellStyle name="_Book2_Power Costs - Comparison bx Rbtl-Staff-Jt-PC_Electric Rev Req Model (2009 GRC) Revised 01-18-2010 2" xfId="1132"/>
    <cellStyle name="_Book2_Power Costs - Comparison bx Rbtl-Staff-Jt-PC_Electric Rev Req Model (2009 GRC) Revised 01-18-2010_DEM-WP(C) ENERG10C--ctn Mid-C_042010 2010GRC" xfId="1133"/>
    <cellStyle name="_Book2_Power Costs - Comparison bx Rbtl-Staff-Jt-PC_Final Order Electric EXHIBIT A-1" xfId="1134"/>
    <cellStyle name="_Book2_Rebuttal Power Costs" xfId="1135"/>
    <cellStyle name="_Book2_Rebuttal Power Costs 2" xfId="1136"/>
    <cellStyle name="_Book2_Rebuttal Power Costs_Adj Bench DR 3 for Initial Briefs (Electric)" xfId="1137"/>
    <cellStyle name="_Book2_Rebuttal Power Costs_Adj Bench DR 3 for Initial Briefs (Electric) 2" xfId="1138"/>
    <cellStyle name="_Book2_Rebuttal Power Costs_Adj Bench DR 3 for Initial Briefs (Electric)_DEM-WP(C) ENERG10C--ctn Mid-C_042010 2010GRC" xfId="1139"/>
    <cellStyle name="_Book2_Rebuttal Power Costs_DEM-WP(C) ENERG10C--ctn Mid-C_042010 2010GRC" xfId="1140"/>
    <cellStyle name="_Book2_Rebuttal Power Costs_Electric Rev Req Model (2009 GRC) Rebuttal" xfId="1141"/>
    <cellStyle name="_Book2_Rebuttal Power Costs_Electric Rev Req Model (2009 GRC) Rebuttal REmoval of New  WH Solar AdjustMI" xfId="1142"/>
    <cellStyle name="_Book2_Rebuttal Power Costs_Electric Rev Req Model (2009 GRC) Rebuttal REmoval of New  WH Solar AdjustMI 2" xfId="1143"/>
    <cellStyle name="_Book2_Rebuttal Power Costs_Electric Rev Req Model (2009 GRC) Rebuttal REmoval of New  WH Solar AdjustMI_DEM-WP(C) ENERG10C--ctn Mid-C_042010 2010GRC" xfId="1144"/>
    <cellStyle name="_Book2_Rebuttal Power Costs_Electric Rev Req Model (2009 GRC) Revised 01-18-2010" xfId="1145"/>
    <cellStyle name="_Book2_Rebuttal Power Costs_Electric Rev Req Model (2009 GRC) Revised 01-18-2010 2" xfId="1146"/>
    <cellStyle name="_Book2_Rebuttal Power Costs_Electric Rev Req Model (2009 GRC) Revised 01-18-2010_DEM-WP(C) ENERG10C--ctn Mid-C_042010 2010GRC" xfId="1147"/>
    <cellStyle name="_Book2_Rebuttal Power Costs_Final Order Electric EXHIBIT A-1" xfId="1148"/>
    <cellStyle name="_Book2_Wind Integration 10GRC" xfId="1149"/>
    <cellStyle name="_Book2_Wind Integration 10GRC 2" xfId="1150"/>
    <cellStyle name="_Book2_Wind Integration 10GRC_DEM-WP(C) ENERG10C--ctn Mid-C_042010 2010GRC" xfId="1151"/>
    <cellStyle name="_Book3" xfId="34"/>
    <cellStyle name="_Book5" xfId="35"/>
    <cellStyle name="_Book5 2" xfId="1152"/>
    <cellStyle name="_Book5 2 2" xfId="1153"/>
    <cellStyle name="_Book5 3" xfId="1154"/>
    <cellStyle name="_Book5 4" xfId="1155"/>
    <cellStyle name="_Book5 4 2" xfId="1156"/>
    <cellStyle name="_Book5_4 31E Reg Asset  Liab and EXH D" xfId="1157"/>
    <cellStyle name="_Book5_4 31E Reg Asset  Liab and EXH D _ Aug 10 Filing (2)" xfId="1158"/>
    <cellStyle name="_Book5_Chelan PUD Power Costs (8-10)" xfId="1159"/>
    <cellStyle name="_Book5_DEM-WP(C) Chelan Power Costs" xfId="1160"/>
    <cellStyle name="_Book5_DEM-WP(C) Chelan Power Costs 2" xfId="1161"/>
    <cellStyle name="_Book5_DEM-WP(C) Costs Not In AURORA 2010GRC As Filed" xfId="1162"/>
    <cellStyle name="_Book5_DEM-WP(C) Costs Not In AURORA 2010GRC As Filed 2" xfId="1163"/>
    <cellStyle name="_Book5_DEM-WP(C) Costs Not In AURORA 2010GRC As Filed 3" xfId="1164"/>
    <cellStyle name="_Book5_DEM-WP(C) Costs Not In AURORA 2010GRC As Filed_DEM-WP(C) ENERG10C--ctn Mid-C_042010 2010GRC" xfId="1165"/>
    <cellStyle name="_Book5_DEM-WP(C) Gas Transport 2010GRC" xfId="1166"/>
    <cellStyle name="_Book5_DEM-WP(C) Gas Transport 2010GRC 2" xfId="1167"/>
    <cellStyle name="_Book5_NIM Summary" xfId="1168"/>
    <cellStyle name="_Book5_NIM Summary 09GRC" xfId="1169"/>
    <cellStyle name="_Book5_NIM Summary 2" xfId="1170"/>
    <cellStyle name="_Book5_NIM Summary 3" xfId="1171"/>
    <cellStyle name="_Book5_NIM Summary_DEM-WP(C) ENERG10C--ctn Mid-C_042010 2010GRC" xfId="1172"/>
    <cellStyle name="_Book5_PCA 9 -  Exhibit D April 2010 (3)" xfId="1173"/>
    <cellStyle name="_Book5_Reconciliation" xfId="1174"/>
    <cellStyle name="_Book5_Reconciliation 2" xfId="1175"/>
    <cellStyle name="_Book5_Reconciliation 3" xfId="1176"/>
    <cellStyle name="_Book5_Reconciliation_DEM-WP(C) ENERG10C--ctn Mid-C_042010 2010GRC" xfId="1177"/>
    <cellStyle name="_Book5_Wind Integration 10GRC" xfId="1178"/>
    <cellStyle name="_Book5_Wind Integration 10GRC 2" xfId="1179"/>
    <cellStyle name="_Book5_Wind Integration 10GRC_DEM-WP(C) ENERG10C--ctn Mid-C_042010 2010GRC" xfId="1180"/>
    <cellStyle name="_BPA NOS" xfId="1181"/>
    <cellStyle name="_BPA NOS 2" xfId="1182"/>
    <cellStyle name="_BPA NOS 2 2" xfId="1183"/>
    <cellStyle name="_BPA NOS 3" xfId="1184"/>
    <cellStyle name="_BPA NOS 3 2" xfId="1185"/>
    <cellStyle name="_BPA NOS_DEM-WP(C) Chelan Power Costs" xfId="1186"/>
    <cellStyle name="_BPA NOS_DEM-WP(C) Chelan Power Costs 2" xfId="1187"/>
    <cellStyle name="_BPA NOS_DEM-WP(C) ENERG10C--ctn Mid-C_042010 2010GRC" xfId="1188"/>
    <cellStyle name="_BPA NOS_DEM-WP(C) Gas Transport 2010GRC" xfId="1189"/>
    <cellStyle name="_BPA NOS_DEM-WP(C) Gas Transport 2010GRC 2" xfId="1190"/>
    <cellStyle name="_BPA NOS_DEM-WP(C) Wind Integration Summary 2010GRC" xfId="1191"/>
    <cellStyle name="_BPA NOS_DEM-WP(C) Wind Integration Summary 2010GRC 2" xfId="1192"/>
    <cellStyle name="_BPA NOS_DEM-WP(C) Wind Integration Summary 2010GRC_DEM-WP(C) ENERG10C--ctn Mid-C_042010 2010GRC" xfId="1193"/>
    <cellStyle name="_BPA NOS_NIM Summary" xfId="1194"/>
    <cellStyle name="_BPA NOS_NIM Summary 2" xfId="1195"/>
    <cellStyle name="_BPA NOS_NIM Summary_DEM-WP(C) ENERG10C--ctn Mid-C_042010 2010GRC" xfId="1196"/>
    <cellStyle name="_Chelan Debt Forecast 12.19.05" xfId="36"/>
    <cellStyle name="_Chelan Debt Forecast 12.19.05 2" xfId="1197"/>
    <cellStyle name="_Chelan Debt Forecast 12.19.05 2 2" xfId="1198"/>
    <cellStyle name="_Chelan Debt Forecast 12.19.05 3" xfId="1199"/>
    <cellStyle name="_Chelan Debt Forecast 12.19.05 4" xfId="1200"/>
    <cellStyle name="_Chelan Debt Forecast 12.19.05 4 2" xfId="1201"/>
    <cellStyle name="_Chelan Debt Forecast 12.19.05 5" xfId="1202"/>
    <cellStyle name="_Chelan Debt Forecast 12.19.05 5 2" xfId="1203"/>
    <cellStyle name="_Chelan Debt Forecast 12.19.05 6" xfId="1204"/>
    <cellStyle name="_Chelan Debt Forecast 12.19.05 7" xfId="1205"/>
    <cellStyle name="_Chelan Debt Forecast 12.19.05 7 2" xfId="1206"/>
    <cellStyle name="_Chelan Debt Forecast 12.19.05 8" xfId="1207"/>
    <cellStyle name="_Chelan Debt Forecast 12.19.05 8 2" xfId="1208"/>
    <cellStyle name="_Chelan Debt Forecast 12.19.05_(C) WHE Proforma with ITC cash grant 10 Yr Amort_for deferral_102809" xfId="1209"/>
    <cellStyle name="_Chelan Debt Forecast 12.19.05_(C) WHE Proforma with ITC cash grant 10 Yr Amort_for deferral_102809 2" xfId="1210"/>
    <cellStyle name="_Chelan Debt Forecast 12.19.05_(C) WHE Proforma with ITC cash grant 10 Yr Amort_for deferral_102809_16.07E Wild Horse Wind Expansionwrkingfile" xfId="1211"/>
    <cellStyle name="_Chelan Debt Forecast 12.19.05_(C) WHE Proforma with ITC cash grant 10 Yr Amort_for deferral_102809_16.07E Wild Horse Wind Expansionwrkingfile 2" xfId="1212"/>
    <cellStyle name="_Chelan Debt Forecast 12.19.05_(C) WHE Proforma with ITC cash grant 10 Yr Amort_for deferral_102809_16.07E Wild Horse Wind Expansionwrkingfile SF" xfId="1213"/>
    <cellStyle name="_Chelan Debt Forecast 12.19.05_(C) WHE Proforma with ITC cash grant 10 Yr Amort_for deferral_102809_16.07E Wild Horse Wind Expansionwrkingfile SF 2" xfId="1214"/>
    <cellStyle name="_Chelan Debt Forecast 12.19.05_(C) WHE Proforma with ITC cash grant 10 Yr Amort_for deferral_102809_16.07E Wild Horse Wind Expansionwrkingfile SF_DEM-WP(C) ENERG10C--ctn Mid-C_042010 2010GRC" xfId="1215"/>
    <cellStyle name="_Chelan Debt Forecast 12.19.05_(C) WHE Proforma with ITC cash grant 10 Yr Amort_for deferral_102809_16.07E Wild Horse Wind Expansionwrkingfile_DEM-WP(C) ENERG10C--ctn Mid-C_042010 2010GRC" xfId="1216"/>
    <cellStyle name="_Chelan Debt Forecast 12.19.05_(C) WHE Proforma with ITC cash grant 10 Yr Amort_for deferral_102809_16.37E Wild Horse Expansion DeferralRevwrkingfile SF" xfId="1217"/>
    <cellStyle name="_Chelan Debt Forecast 12.19.05_(C) WHE Proforma with ITC cash grant 10 Yr Amort_for deferral_102809_16.37E Wild Horse Expansion DeferralRevwrkingfile SF 2" xfId="1218"/>
    <cellStyle name="_Chelan Debt Forecast 12.19.05_(C) WHE Proforma with ITC cash grant 10 Yr Amort_for deferral_102809_16.37E Wild Horse Expansion DeferralRevwrkingfile SF_DEM-WP(C) ENERG10C--ctn Mid-C_042010 2010GRC" xfId="1219"/>
    <cellStyle name="_Chelan Debt Forecast 12.19.05_(C) WHE Proforma with ITC cash grant 10 Yr Amort_for deferral_102809_DEM-WP(C) ENERG10C--ctn Mid-C_042010 2010GRC" xfId="1220"/>
    <cellStyle name="_Chelan Debt Forecast 12.19.05_(C) WHE Proforma with ITC cash grant 10 Yr Amort_for rebuttal_120709" xfId="1221"/>
    <cellStyle name="_Chelan Debt Forecast 12.19.05_(C) WHE Proforma with ITC cash grant 10 Yr Amort_for rebuttal_120709 2" xfId="1222"/>
    <cellStyle name="_Chelan Debt Forecast 12.19.05_(C) WHE Proforma with ITC cash grant 10 Yr Amort_for rebuttal_120709_DEM-WP(C) ENERG10C--ctn Mid-C_042010 2010GRC" xfId="1223"/>
    <cellStyle name="_Chelan Debt Forecast 12.19.05_04.07E Wild Horse Wind Expansion" xfId="1224"/>
    <cellStyle name="_Chelan Debt Forecast 12.19.05_04.07E Wild Horse Wind Expansion 2" xfId="1225"/>
    <cellStyle name="_Chelan Debt Forecast 12.19.05_04.07E Wild Horse Wind Expansion_16.07E Wild Horse Wind Expansionwrkingfile" xfId="1226"/>
    <cellStyle name="_Chelan Debt Forecast 12.19.05_04.07E Wild Horse Wind Expansion_16.07E Wild Horse Wind Expansionwrkingfile 2" xfId="1227"/>
    <cellStyle name="_Chelan Debt Forecast 12.19.05_04.07E Wild Horse Wind Expansion_16.07E Wild Horse Wind Expansionwrkingfile SF" xfId="1228"/>
    <cellStyle name="_Chelan Debt Forecast 12.19.05_04.07E Wild Horse Wind Expansion_16.07E Wild Horse Wind Expansionwrkingfile SF 2" xfId="1229"/>
    <cellStyle name="_Chelan Debt Forecast 12.19.05_04.07E Wild Horse Wind Expansion_16.07E Wild Horse Wind Expansionwrkingfile SF_DEM-WP(C) ENERG10C--ctn Mid-C_042010 2010GRC" xfId="1230"/>
    <cellStyle name="_Chelan Debt Forecast 12.19.05_04.07E Wild Horse Wind Expansion_16.07E Wild Horse Wind Expansionwrkingfile_DEM-WP(C) ENERG10C--ctn Mid-C_042010 2010GRC" xfId="1231"/>
    <cellStyle name="_Chelan Debt Forecast 12.19.05_04.07E Wild Horse Wind Expansion_16.37E Wild Horse Expansion DeferralRevwrkingfile SF" xfId="1232"/>
    <cellStyle name="_Chelan Debt Forecast 12.19.05_04.07E Wild Horse Wind Expansion_16.37E Wild Horse Expansion DeferralRevwrkingfile SF 2" xfId="1233"/>
    <cellStyle name="_Chelan Debt Forecast 12.19.05_04.07E Wild Horse Wind Expansion_16.37E Wild Horse Expansion DeferralRevwrkingfile SF_DEM-WP(C) ENERG10C--ctn Mid-C_042010 2010GRC" xfId="1234"/>
    <cellStyle name="_Chelan Debt Forecast 12.19.05_04.07E Wild Horse Wind Expansion_DEM-WP(C) ENERG10C--ctn Mid-C_042010 2010GRC" xfId="1235"/>
    <cellStyle name="_Chelan Debt Forecast 12.19.05_16.07E Wild Horse Wind Expansionwrkingfile" xfId="1236"/>
    <cellStyle name="_Chelan Debt Forecast 12.19.05_16.07E Wild Horse Wind Expansionwrkingfile 2" xfId="1237"/>
    <cellStyle name="_Chelan Debt Forecast 12.19.05_16.07E Wild Horse Wind Expansionwrkingfile SF" xfId="1238"/>
    <cellStyle name="_Chelan Debt Forecast 12.19.05_16.07E Wild Horse Wind Expansionwrkingfile SF 2" xfId="1239"/>
    <cellStyle name="_Chelan Debt Forecast 12.19.05_16.07E Wild Horse Wind Expansionwrkingfile SF_DEM-WP(C) ENERG10C--ctn Mid-C_042010 2010GRC" xfId="1240"/>
    <cellStyle name="_Chelan Debt Forecast 12.19.05_16.07E Wild Horse Wind Expansionwrkingfile_DEM-WP(C) ENERG10C--ctn Mid-C_042010 2010GRC" xfId="1241"/>
    <cellStyle name="_Chelan Debt Forecast 12.19.05_16.37E Wild Horse Expansion DeferralRevwrkingfile SF" xfId="1242"/>
    <cellStyle name="_Chelan Debt Forecast 12.19.05_16.37E Wild Horse Expansion DeferralRevwrkingfile SF 2" xfId="1243"/>
    <cellStyle name="_Chelan Debt Forecast 12.19.05_16.37E Wild Horse Expansion DeferralRevwrkingfile SF_DEM-WP(C) ENERG10C--ctn Mid-C_042010 2010GRC" xfId="1244"/>
    <cellStyle name="_Chelan Debt Forecast 12.19.05_2009 GRC Compl Filing - Exhibit D" xfId="1245"/>
    <cellStyle name="_Chelan Debt Forecast 12.19.05_2009 GRC Compl Filing - Exhibit D 2" xfId="1246"/>
    <cellStyle name="_Chelan Debt Forecast 12.19.05_2009 GRC Compl Filing - Exhibit D_DEM-WP(C) ENERG10C--ctn Mid-C_042010 2010GRC" xfId="1247"/>
    <cellStyle name="_Chelan Debt Forecast 12.19.05_4 31 Regulatory Assets and Liabilities  7 06- Exhibit D" xfId="37"/>
    <cellStyle name="_Chelan Debt Forecast 12.19.05_4 31 Regulatory Assets and Liabilities  7 06- Exhibit D 2" xfId="1248"/>
    <cellStyle name="_Chelan Debt Forecast 12.19.05_4 31 Regulatory Assets and Liabilities  7 06- Exhibit D_DEM-WP(C) ENERG10C--ctn Mid-C_042010 2010GRC" xfId="1249"/>
    <cellStyle name="_Chelan Debt Forecast 12.19.05_4 31 Regulatory Assets and Liabilities  7 06- Exhibit D_NIM Summary" xfId="1250"/>
    <cellStyle name="_Chelan Debt Forecast 12.19.05_4 31 Regulatory Assets and Liabilities  7 06- Exhibit D_NIM Summary 2" xfId="1251"/>
    <cellStyle name="_Chelan Debt Forecast 12.19.05_4 31 Regulatory Assets and Liabilities  7 06- Exhibit D_NIM Summary_DEM-WP(C) ENERG10C--ctn Mid-C_042010 2010GRC" xfId="1252"/>
    <cellStyle name="_Chelan Debt Forecast 12.19.05_4 31 Regulatory Assets and Liabilities  7 06- Exhibit D_NIM+O&amp;M" xfId="1253"/>
    <cellStyle name="_Chelan Debt Forecast 12.19.05_4 31 Regulatory Assets and Liabilities  7 06- Exhibit D_NIM+O&amp;M Monthly" xfId="1254"/>
    <cellStyle name="_Chelan Debt Forecast 12.19.05_4 31E Reg Asset  Liab and EXH D" xfId="1255"/>
    <cellStyle name="_Chelan Debt Forecast 12.19.05_4 31E Reg Asset  Liab and EXH D _ Aug 10 Filing (2)" xfId="1256"/>
    <cellStyle name="_Chelan Debt Forecast 12.19.05_4 31E Reg Asset  Liab and EXH D _ Aug 10 Filing (2) 2" xfId="1257"/>
    <cellStyle name="_Chelan Debt Forecast 12.19.05_4 31E Reg Asset  Liab and EXH D 2" xfId="1258"/>
    <cellStyle name="_Chelan Debt Forecast 12.19.05_4 31E Reg Asset  Liab and EXH D 3" xfId="1259"/>
    <cellStyle name="_Chelan Debt Forecast 12.19.05_4 32 Regulatory Assets and Liabilities  7 06- Exhibit D" xfId="38"/>
    <cellStyle name="_Chelan Debt Forecast 12.19.05_4 32 Regulatory Assets and Liabilities  7 06- Exhibit D 2" xfId="1260"/>
    <cellStyle name="_Chelan Debt Forecast 12.19.05_4 32 Regulatory Assets and Liabilities  7 06- Exhibit D_DEM-WP(C) ENERG10C--ctn Mid-C_042010 2010GRC" xfId="1261"/>
    <cellStyle name="_Chelan Debt Forecast 12.19.05_4 32 Regulatory Assets and Liabilities  7 06- Exhibit D_NIM Summary" xfId="1262"/>
    <cellStyle name="_Chelan Debt Forecast 12.19.05_4 32 Regulatory Assets and Liabilities  7 06- Exhibit D_NIM Summary 2" xfId="1263"/>
    <cellStyle name="_Chelan Debt Forecast 12.19.05_4 32 Regulatory Assets and Liabilities  7 06- Exhibit D_NIM Summary_DEM-WP(C) ENERG10C--ctn Mid-C_042010 2010GRC" xfId="1264"/>
    <cellStyle name="_Chelan Debt Forecast 12.19.05_4 32 Regulatory Assets and Liabilities  7 06- Exhibit D_NIM+O&amp;M" xfId="1265"/>
    <cellStyle name="_Chelan Debt Forecast 12.19.05_4 32 Regulatory Assets and Liabilities  7 06- Exhibit D_NIM+O&amp;M Monthly" xfId="1266"/>
    <cellStyle name="_Chelan Debt Forecast 12.19.05_AURORA Total New" xfId="1267"/>
    <cellStyle name="_Chelan Debt Forecast 12.19.05_AURORA Total New 2" xfId="1268"/>
    <cellStyle name="_Chelan Debt Forecast 12.19.05_Book1" xfId="1269"/>
    <cellStyle name="_Chelan Debt Forecast 12.19.05_Book2" xfId="1270"/>
    <cellStyle name="_Chelan Debt Forecast 12.19.05_Book2 2" xfId="1271"/>
    <cellStyle name="_Chelan Debt Forecast 12.19.05_Book2_Adj Bench DR 3 for Initial Briefs (Electric)" xfId="1272"/>
    <cellStyle name="_Chelan Debt Forecast 12.19.05_Book2_Adj Bench DR 3 for Initial Briefs (Electric) 2" xfId="1273"/>
    <cellStyle name="_Chelan Debt Forecast 12.19.05_Book2_Adj Bench DR 3 for Initial Briefs (Electric)_DEM-WP(C) ENERG10C--ctn Mid-C_042010 2010GRC" xfId="1274"/>
    <cellStyle name="_Chelan Debt Forecast 12.19.05_Book2_DEM-WP(C) ENERG10C--ctn Mid-C_042010 2010GRC" xfId="1275"/>
    <cellStyle name="_Chelan Debt Forecast 12.19.05_Book2_Electric Rev Req Model (2009 GRC) Rebuttal" xfId="1276"/>
    <cellStyle name="_Chelan Debt Forecast 12.19.05_Book2_Electric Rev Req Model (2009 GRC) Rebuttal REmoval of New  WH Solar AdjustMI" xfId="1277"/>
    <cellStyle name="_Chelan Debt Forecast 12.19.05_Book2_Electric Rev Req Model (2009 GRC) Rebuttal REmoval of New  WH Solar AdjustMI 2" xfId="1278"/>
    <cellStyle name="_Chelan Debt Forecast 12.19.05_Book2_Electric Rev Req Model (2009 GRC) Rebuttal REmoval of New  WH Solar AdjustMI_DEM-WP(C) ENERG10C--ctn Mid-C_042010 2010GRC" xfId="1279"/>
    <cellStyle name="_Chelan Debt Forecast 12.19.05_Book2_Electric Rev Req Model (2009 GRC) Revised 01-18-2010" xfId="1280"/>
    <cellStyle name="_Chelan Debt Forecast 12.19.05_Book2_Electric Rev Req Model (2009 GRC) Revised 01-18-2010 2" xfId="1281"/>
    <cellStyle name="_Chelan Debt Forecast 12.19.05_Book2_Electric Rev Req Model (2009 GRC) Revised 01-18-2010_DEM-WP(C) ENERG10C--ctn Mid-C_042010 2010GRC" xfId="1282"/>
    <cellStyle name="_Chelan Debt Forecast 12.19.05_Book2_Final Order Electric EXHIBIT A-1" xfId="1283"/>
    <cellStyle name="_Chelan Debt Forecast 12.19.05_Book4" xfId="39"/>
    <cellStyle name="_Chelan Debt Forecast 12.19.05_Book4 2" xfId="1284"/>
    <cellStyle name="_Chelan Debt Forecast 12.19.05_Book4_DEM-WP(C) ENERG10C--ctn Mid-C_042010 2010GRC" xfId="1285"/>
    <cellStyle name="_Chelan Debt Forecast 12.19.05_Book9" xfId="40"/>
    <cellStyle name="_Chelan Debt Forecast 12.19.05_Book9 2" xfId="1286"/>
    <cellStyle name="_Chelan Debt Forecast 12.19.05_Book9_DEM-WP(C) ENERG10C--ctn Mid-C_042010 2010GRC" xfId="1287"/>
    <cellStyle name="_Chelan Debt Forecast 12.19.05_Chelan PUD Power Costs (8-10)" xfId="1288"/>
    <cellStyle name="_Chelan Debt Forecast 12.19.05_DEM-WP(C) Chelan Power Costs" xfId="1289"/>
    <cellStyle name="_Chelan Debt Forecast 12.19.05_DEM-WP(C) Chelan Power Costs 2" xfId="1290"/>
    <cellStyle name="_Chelan Debt Forecast 12.19.05_DEM-WP(C) ENERG10C--ctn Mid-C_042010 2010GRC" xfId="1291"/>
    <cellStyle name="_Chelan Debt Forecast 12.19.05_DEM-WP(C) Gas Transport 2010GRC" xfId="1292"/>
    <cellStyle name="_Chelan Debt Forecast 12.19.05_DEM-WP(C) Gas Transport 2010GRC 2" xfId="1293"/>
    <cellStyle name="_Chelan Debt Forecast 12.19.05_Exhibit D fr R Gho 12-31-08" xfId="1294"/>
    <cellStyle name="_Chelan Debt Forecast 12.19.05_Exhibit D fr R Gho 12-31-08 2" xfId="1295"/>
    <cellStyle name="_Chelan Debt Forecast 12.19.05_Exhibit D fr R Gho 12-31-08 v2" xfId="1296"/>
    <cellStyle name="_Chelan Debt Forecast 12.19.05_Exhibit D fr R Gho 12-31-08 v2 2" xfId="1297"/>
    <cellStyle name="_Chelan Debt Forecast 12.19.05_Exhibit D fr R Gho 12-31-08 v2_DEM-WP(C) ENERG10C--ctn Mid-C_042010 2010GRC" xfId="1298"/>
    <cellStyle name="_Chelan Debt Forecast 12.19.05_Exhibit D fr R Gho 12-31-08 v2_NIM Summary" xfId="1299"/>
    <cellStyle name="_Chelan Debt Forecast 12.19.05_Exhibit D fr R Gho 12-31-08 v2_NIM Summary 2" xfId="1300"/>
    <cellStyle name="_Chelan Debt Forecast 12.19.05_Exhibit D fr R Gho 12-31-08 v2_NIM Summary_DEM-WP(C) ENERG10C--ctn Mid-C_042010 2010GRC" xfId="1301"/>
    <cellStyle name="_Chelan Debt Forecast 12.19.05_Exhibit D fr R Gho 12-31-08_DEM-WP(C) ENERG10C--ctn Mid-C_042010 2010GRC" xfId="1302"/>
    <cellStyle name="_Chelan Debt Forecast 12.19.05_Exhibit D fr R Gho 12-31-08_NIM Summary" xfId="1303"/>
    <cellStyle name="_Chelan Debt Forecast 12.19.05_Exhibit D fr R Gho 12-31-08_NIM Summary 2" xfId="1304"/>
    <cellStyle name="_Chelan Debt Forecast 12.19.05_Exhibit D fr R Gho 12-31-08_NIM Summary_DEM-WP(C) ENERG10C--ctn Mid-C_042010 2010GRC" xfId="1305"/>
    <cellStyle name="_Chelan Debt Forecast 12.19.05_Hopkins Ridge Prepaid Tran - Interest Earned RY 12ME Feb  '11" xfId="1306"/>
    <cellStyle name="_Chelan Debt Forecast 12.19.05_Hopkins Ridge Prepaid Tran - Interest Earned RY 12ME Feb  '11 2" xfId="1307"/>
    <cellStyle name="_Chelan Debt Forecast 12.19.05_Hopkins Ridge Prepaid Tran - Interest Earned RY 12ME Feb  '11_DEM-WP(C) ENERG10C--ctn Mid-C_042010 2010GRC" xfId="1308"/>
    <cellStyle name="_Chelan Debt Forecast 12.19.05_Hopkins Ridge Prepaid Tran - Interest Earned RY 12ME Feb  '11_NIM Summary" xfId="1309"/>
    <cellStyle name="_Chelan Debt Forecast 12.19.05_Hopkins Ridge Prepaid Tran - Interest Earned RY 12ME Feb  '11_NIM Summary 2" xfId="1310"/>
    <cellStyle name="_Chelan Debt Forecast 12.19.05_Hopkins Ridge Prepaid Tran - Interest Earned RY 12ME Feb  '11_NIM Summary_DEM-WP(C) ENERG10C--ctn Mid-C_042010 2010GRC" xfId="1311"/>
    <cellStyle name="_Chelan Debt Forecast 12.19.05_Hopkins Ridge Prepaid Tran - Interest Earned RY 12ME Feb  '11_Transmission Workbook for May BOD" xfId="1312"/>
    <cellStyle name="_Chelan Debt Forecast 12.19.05_Hopkins Ridge Prepaid Tran - Interest Earned RY 12ME Feb  '11_Transmission Workbook for May BOD 2" xfId="1313"/>
    <cellStyle name="_Chelan Debt Forecast 12.19.05_Hopkins Ridge Prepaid Tran - Interest Earned RY 12ME Feb  '11_Transmission Workbook for May BOD_DEM-WP(C) ENERG10C--ctn Mid-C_042010 2010GRC" xfId="1314"/>
    <cellStyle name="_Chelan Debt Forecast 12.19.05_LSRWEP LGIA like Acctg Petition Aug 2010" xfId="1315"/>
    <cellStyle name="_Chelan Debt Forecast 12.19.05_NIM Summary" xfId="1316"/>
    <cellStyle name="_Chelan Debt Forecast 12.19.05_NIM Summary 09GRC" xfId="1317"/>
    <cellStyle name="_Chelan Debt Forecast 12.19.05_NIM Summary 09GRC 2" xfId="1318"/>
    <cellStyle name="_Chelan Debt Forecast 12.19.05_NIM Summary 09GRC_DEM-WP(C) ENERG10C--ctn Mid-C_042010 2010GRC" xfId="1319"/>
    <cellStyle name="_Chelan Debt Forecast 12.19.05_NIM Summary 2" xfId="1320"/>
    <cellStyle name="_Chelan Debt Forecast 12.19.05_NIM Summary 3" xfId="1321"/>
    <cellStyle name="_Chelan Debt Forecast 12.19.05_NIM Summary_DEM-WP(C) ENERG10C--ctn Mid-C_042010 2010GRC" xfId="1322"/>
    <cellStyle name="_Chelan Debt Forecast 12.19.05_NIM+O&amp;M" xfId="1323"/>
    <cellStyle name="_Chelan Debt Forecast 12.19.05_NIM+O&amp;M 2" xfId="1324"/>
    <cellStyle name="_Chelan Debt Forecast 12.19.05_NIM+O&amp;M Monthly" xfId="1325"/>
    <cellStyle name="_Chelan Debt Forecast 12.19.05_NIM+O&amp;M Monthly 2" xfId="1326"/>
    <cellStyle name="_Chelan Debt Forecast 12.19.05_PCA 7 - Exhibit D update 11_30_08 (2)" xfId="1327"/>
    <cellStyle name="_Chelan Debt Forecast 12.19.05_PCA 7 - Exhibit D update 11_30_08 (2) 2" xfId="1328"/>
    <cellStyle name="_Chelan Debt Forecast 12.19.05_PCA 7 - Exhibit D update 11_30_08 (2) 2 2" xfId="1329"/>
    <cellStyle name="_Chelan Debt Forecast 12.19.05_PCA 7 - Exhibit D update 11_30_08 (2) 3" xfId="1330"/>
    <cellStyle name="_Chelan Debt Forecast 12.19.05_PCA 7 - Exhibit D update 11_30_08 (2)_DEM-WP(C) ENERG10C--ctn Mid-C_042010 2010GRC" xfId="1331"/>
    <cellStyle name="_Chelan Debt Forecast 12.19.05_PCA 7 - Exhibit D update 11_30_08 (2)_NIM Summary" xfId="1332"/>
    <cellStyle name="_Chelan Debt Forecast 12.19.05_PCA 7 - Exhibit D update 11_30_08 (2)_NIM Summary 2" xfId="1333"/>
    <cellStyle name="_Chelan Debt Forecast 12.19.05_PCA 7 - Exhibit D update 11_30_08 (2)_NIM Summary_DEM-WP(C) ENERG10C--ctn Mid-C_042010 2010GRC" xfId="1334"/>
    <cellStyle name="_Chelan Debt Forecast 12.19.05_PCA 9 -  Exhibit D April 2010 (3)" xfId="1335"/>
    <cellStyle name="_Chelan Debt Forecast 12.19.05_PCA 9 -  Exhibit D April 2010 (3) 2" xfId="1336"/>
    <cellStyle name="_Chelan Debt Forecast 12.19.05_PCA 9 -  Exhibit D April 2010 (3)_DEM-WP(C) ENERG10C--ctn Mid-C_042010 2010GRC" xfId="1337"/>
    <cellStyle name="_Chelan Debt Forecast 12.19.05_Power Costs - Comparison bx Rbtl-Staff-Jt-PC" xfId="1338"/>
    <cellStyle name="_Chelan Debt Forecast 12.19.05_Power Costs - Comparison bx Rbtl-Staff-Jt-PC 2" xfId="1339"/>
    <cellStyle name="_Chelan Debt Forecast 12.19.05_Power Costs - Comparison bx Rbtl-Staff-Jt-PC_Adj Bench DR 3 for Initial Briefs (Electric)" xfId="1340"/>
    <cellStyle name="_Chelan Debt Forecast 12.19.05_Power Costs - Comparison bx Rbtl-Staff-Jt-PC_Adj Bench DR 3 for Initial Briefs (Electric) 2" xfId="1341"/>
    <cellStyle name="_Chelan Debt Forecast 12.19.05_Power Costs - Comparison bx Rbtl-Staff-Jt-PC_Adj Bench DR 3 for Initial Briefs (Electric)_DEM-WP(C) ENERG10C--ctn Mid-C_042010 2010GRC" xfId="1342"/>
    <cellStyle name="_Chelan Debt Forecast 12.19.05_Power Costs - Comparison bx Rbtl-Staff-Jt-PC_DEM-WP(C) ENERG10C--ctn Mid-C_042010 2010GRC" xfId="1343"/>
    <cellStyle name="_Chelan Debt Forecast 12.19.05_Power Costs - Comparison bx Rbtl-Staff-Jt-PC_Electric Rev Req Model (2009 GRC) Rebuttal" xfId="1344"/>
    <cellStyle name="_Chelan Debt Forecast 12.19.05_Power Costs - Comparison bx Rbtl-Staff-Jt-PC_Electric Rev Req Model (2009 GRC) Rebuttal REmoval of New  WH Solar AdjustMI" xfId="1345"/>
    <cellStyle name="_Chelan Debt Forecast 12.19.05_Power Costs - Comparison bx Rbtl-Staff-Jt-PC_Electric Rev Req Model (2009 GRC) Rebuttal REmoval of New  WH Solar AdjustMI 2" xfId="1346"/>
    <cellStyle name="_Chelan Debt Forecast 12.19.05_Power Costs - Comparison bx Rbtl-Staff-Jt-PC_Electric Rev Req Model (2009 GRC) Rebuttal REmoval of New  WH Solar AdjustMI_DEM-WP(C) ENERG10C--ctn Mid-C_042010 2010GRC" xfId="1347"/>
    <cellStyle name="_Chelan Debt Forecast 12.19.05_Power Costs - Comparison bx Rbtl-Staff-Jt-PC_Electric Rev Req Model (2009 GRC) Revised 01-18-2010" xfId="1348"/>
    <cellStyle name="_Chelan Debt Forecast 12.19.05_Power Costs - Comparison bx Rbtl-Staff-Jt-PC_Electric Rev Req Model (2009 GRC) Revised 01-18-2010 2" xfId="1349"/>
    <cellStyle name="_Chelan Debt Forecast 12.19.05_Power Costs - Comparison bx Rbtl-Staff-Jt-PC_Electric Rev Req Model (2009 GRC) Revised 01-18-2010_DEM-WP(C) ENERG10C--ctn Mid-C_042010 2010GRC" xfId="1350"/>
    <cellStyle name="_Chelan Debt Forecast 12.19.05_Power Costs - Comparison bx Rbtl-Staff-Jt-PC_Final Order Electric EXHIBIT A-1" xfId="1351"/>
    <cellStyle name="_Chelan Debt Forecast 12.19.05_Rebuttal Power Costs" xfId="1352"/>
    <cellStyle name="_Chelan Debt Forecast 12.19.05_Rebuttal Power Costs 2" xfId="1353"/>
    <cellStyle name="_Chelan Debt Forecast 12.19.05_Rebuttal Power Costs_Adj Bench DR 3 for Initial Briefs (Electric)" xfId="1354"/>
    <cellStyle name="_Chelan Debt Forecast 12.19.05_Rebuttal Power Costs_Adj Bench DR 3 for Initial Briefs (Electric) 2" xfId="1355"/>
    <cellStyle name="_Chelan Debt Forecast 12.19.05_Rebuttal Power Costs_Adj Bench DR 3 for Initial Briefs (Electric)_DEM-WP(C) ENERG10C--ctn Mid-C_042010 2010GRC" xfId="1356"/>
    <cellStyle name="_Chelan Debt Forecast 12.19.05_Rebuttal Power Costs_DEM-WP(C) ENERG10C--ctn Mid-C_042010 2010GRC" xfId="1357"/>
    <cellStyle name="_Chelan Debt Forecast 12.19.05_Rebuttal Power Costs_Electric Rev Req Model (2009 GRC) Rebuttal" xfId="1358"/>
    <cellStyle name="_Chelan Debt Forecast 12.19.05_Rebuttal Power Costs_Electric Rev Req Model (2009 GRC) Rebuttal REmoval of New  WH Solar AdjustMI" xfId="1359"/>
    <cellStyle name="_Chelan Debt Forecast 12.19.05_Rebuttal Power Costs_Electric Rev Req Model (2009 GRC) Rebuttal REmoval of New  WH Solar AdjustMI 2" xfId="1360"/>
    <cellStyle name="_Chelan Debt Forecast 12.19.05_Rebuttal Power Costs_Electric Rev Req Model (2009 GRC) Rebuttal REmoval of New  WH Solar AdjustMI_DEM-WP(C) ENERG10C--ctn Mid-C_042010 2010GRC" xfId="1361"/>
    <cellStyle name="_Chelan Debt Forecast 12.19.05_Rebuttal Power Costs_Electric Rev Req Model (2009 GRC) Revised 01-18-2010" xfId="1362"/>
    <cellStyle name="_Chelan Debt Forecast 12.19.05_Rebuttal Power Costs_Electric Rev Req Model (2009 GRC) Revised 01-18-2010 2" xfId="1363"/>
    <cellStyle name="_Chelan Debt Forecast 12.19.05_Rebuttal Power Costs_Electric Rev Req Model (2009 GRC) Revised 01-18-2010_DEM-WP(C) ENERG10C--ctn Mid-C_042010 2010GRC" xfId="1364"/>
    <cellStyle name="_Chelan Debt Forecast 12.19.05_Rebuttal Power Costs_Final Order Electric EXHIBIT A-1" xfId="1365"/>
    <cellStyle name="_Chelan Debt Forecast 12.19.05_Transmission Workbook for May BOD" xfId="1366"/>
    <cellStyle name="_Chelan Debt Forecast 12.19.05_Transmission Workbook for May BOD 2" xfId="1367"/>
    <cellStyle name="_Chelan Debt Forecast 12.19.05_Transmission Workbook for May BOD_DEM-WP(C) ENERG10C--ctn Mid-C_042010 2010GRC" xfId="1368"/>
    <cellStyle name="_Chelan Debt Forecast 12.19.05_Wind Integration 10GRC" xfId="1369"/>
    <cellStyle name="_Chelan Debt Forecast 12.19.05_Wind Integration 10GRC 2" xfId="1370"/>
    <cellStyle name="_Chelan Debt Forecast 12.19.05_Wind Integration 10GRC_DEM-WP(C) ENERG10C--ctn Mid-C_042010 2010GRC" xfId="1371"/>
    <cellStyle name="_Colstrip FOR - GADS 1990-2009" xfId="1372"/>
    <cellStyle name="_Colstrip FOR - GADS 1990-2009 2" xfId="1373"/>
    <cellStyle name="_Colstrip FOR - GADS 1990-2009 3" xfId="1374"/>
    <cellStyle name="_x0013__Confidential Material" xfId="1375"/>
    <cellStyle name="_Copy 11-9 Sumas Proforma - Current" xfId="41"/>
    <cellStyle name="_Costs not in AURORA 06GRC" xfId="42"/>
    <cellStyle name="_Costs not in AURORA 06GRC 2" xfId="1376"/>
    <cellStyle name="_Costs not in AURORA 06GRC 2 2" xfId="1377"/>
    <cellStyle name="_Costs not in AURORA 06GRC 3" xfId="1378"/>
    <cellStyle name="_Costs not in AURORA 06GRC 4" xfId="1379"/>
    <cellStyle name="_Costs not in AURORA 06GRC 4 2" xfId="1380"/>
    <cellStyle name="_Costs not in AURORA 06GRC 5" xfId="1381"/>
    <cellStyle name="_Costs not in AURORA 06GRC 6" xfId="1382"/>
    <cellStyle name="_Costs not in AURORA 06GRC 6 2" xfId="1383"/>
    <cellStyle name="_Costs not in AURORA 06GRC 7" xfId="1384"/>
    <cellStyle name="_Costs not in AURORA 06GRC 7 2" xfId="1385"/>
    <cellStyle name="_Costs not in AURORA 06GRC_04 07E Wild Horse Wind Expansion (C) (2)" xfId="43"/>
    <cellStyle name="_Costs not in AURORA 06GRC_04 07E Wild Horse Wind Expansion (C) (2) 2" xfId="1386"/>
    <cellStyle name="_Costs not in AURORA 06GRC_04 07E Wild Horse Wind Expansion (C) (2)_Adj Bench DR 3 for Initial Briefs (Electric)" xfId="1387"/>
    <cellStyle name="_Costs not in AURORA 06GRC_04 07E Wild Horse Wind Expansion (C) (2)_Adj Bench DR 3 for Initial Briefs (Electric) 2" xfId="1388"/>
    <cellStyle name="_Costs not in AURORA 06GRC_04 07E Wild Horse Wind Expansion (C) (2)_Adj Bench DR 3 for Initial Briefs (Electric)_DEM-WP(C) ENERG10C--ctn Mid-C_042010 2010GRC" xfId="1389"/>
    <cellStyle name="_Costs not in AURORA 06GRC_04 07E Wild Horse Wind Expansion (C) (2)_DEM-WP(C) ENERG10C--ctn Mid-C_042010 2010GRC" xfId="1390"/>
    <cellStyle name="_Costs not in AURORA 06GRC_04 07E Wild Horse Wind Expansion (C) (2)_Electric Rev Req Model (2009 GRC) " xfId="1391"/>
    <cellStyle name="_Costs not in AURORA 06GRC_04 07E Wild Horse Wind Expansion (C) (2)_Electric Rev Req Model (2009 GRC)  2" xfId="1392"/>
    <cellStyle name="_Costs not in AURORA 06GRC_04 07E Wild Horse Wind Expansion (C) (2)_Electric Rev Req Model (2009 GRC) _DEM-WP(C) ENERG10C--ctn Mid-C_042010 2010GRC" xfId="1393"/>
    <cellStyle name="_Costs not in AURORA 06GRC_04 07E Wild Horse Wind Expansion (C) (2)_Electric Rev Req Model (2009 GRC) Rebuttal" xfId="1394"/>
    <cellStyle name="_Costs not in AURORA 06GRC_04 07E Wild Horse Wind Expansion (C) (2)_Electric Rev Req Model (2009 GRC) Rebuttal REmoval of New  WH Solar AdjustMI" xfId="1395"/>
    <cellStyle name="_Costs not in AURORA 06GRC_04 07E Wild Horse Wind Expansion (C) (2)_Electric Rev Req Model (2009 GRC) Rebuttal REmoval of New  WH Solar AdjustMI 2" xfId="1396"/>
    <cellStyle name="_Costs not in AURORA 06GRC_04 07E Wild Horse Wind Expansion (C) (2)_Electric Rev Req Model (2009 GRC) Rebuttal REmoval of New  WH Solar AdjustMI_DEM-WP(C) ENERG10C--ctn Mid-C_042010 2010GRC" xfId="1397"/>
    <cellStyle name="_Costs not in AURORA 06GRC_04 07E Wild Horse Wind Expansion (C) (2)_Electric Rev Req Model (2009 GRC) Revised 01-18-2010" xfId="1398"/>
    <cellStyle name="_Costs not in AURORA 06GRC_04 07E Wild Horse Wind Expansion (C) (2)_Electric Rev Req Model (2009 GRC) Revised 01-18-2010 2" xfId="1399"/>
    <cellStyle name="_Costs not in AURORA 06GRC_04 07E Wild Horse Wind Expansion (C) (2)_Electric Rev Req Model (2009 GRC) Revised 01-18-2010_DEM-WP(C) ENERG10C--ctn Mid-C_042010 2010GRC" xfId="1400"/>
    <cellStyle name="_Costs not in AURORA 06GRC_04 07E Wild Horse Wind Expansion (C) (2)_Final Order Electric EXHIBIT A-1" xfId="1401"/>
    <cellStyle name="_Costs not in AURORA 06GRC_04 07E Wild Horse Wind Expansion (C) (2)_TENASKA REGULATORY ASSET" xfId="1402"/>
    <cellStyle name="_Costs not in AURORA 06GRC_16.37E Wild Horse Expansion DeferralRevwrkingfile SF" xfId="1403"/>
    <cellStyle name="_Costs not in AURORA 06GRC_16.37E Wild Horse Expansion DeferralRevwrkingfile SF 2" xfId="1404"/>
    <cellStyle name="_Costs not in AURORA 06GRC_16.37E Wild Horse Expansion DeferralRevwrkingfile SF_DEM-WP(C) ENERG10C--ctn Mid-C_042010 2010GRC" xfId="1405"/>
    <cellStyle name="_Costs not in AURORA 06GRC_2009 GRC Compl Filing - Exhibit D" xfId="1406"/>
    <cellStyle name="_Costs not in AURORA 06GRC_2009 GRC Compl Filing - Exhibit D 2" xfId="1407"/>
    <cellStyle name="_Costs not in AURORA 06GRC_2009 GRC Compl Filing - Exhibit D_DEM-WP(C) ENERG10C--ctn Mid-C_042010 2010GRC" xfId="1408"/>
    <cellStyle name="_Costs not in AURORA 06GRC_4 31 Regulatory Assets and Liabilities  7 06- Exhibit D" xfId="44"/>
    <cellStyle name="_Costs not in AURORA 06GRC_4 31 Regulatory Assets and Liabilities  7 06- Exhibit D 2" xfId="1409"/>
    <cellStyle name="_Costs not in AURORA 06GRC_4 31 Regulatory Assets and Liabilities  7 06- Exhibit D_DEM-WP(C) ENERG10C--ctn Mid-C_042010 2010GRC" xfId="1410"/>
    <cellStyle name="_Costs not in AURORA 06GRC_4 31 Regulatory Assets and Liabilities  7 06- Exhibit D_NIM Summary" xfId="1411"/>
    <cellStyle name="_Costs not in AURORA 06GRC_4 31 Regulatory Assets and Liabilities  7 06- Exhibit D_NIM Summary 2" xfId="1412"/>
    <cellStyle name="_Costs not in AURORA 06GRC_4 31 Regulatory Assets and Liabilities  7 06- Exhibit D_NIM Summary_DEM-WP(C) ENERG10C--ctn Mid-C_042010 2010GRC" xfId="1413"/>
    <cellStyle name="_Costs not in AURORA 06GRC_4 31E Reg Asset  Liab and EXH D" xfId="1414"/>
    <cellStyle name="_Costs not in AURORA 06GRC_4 31E Reg Asset  Liab and EXH D _ Aug 10 Filing (2)" xfId="1415"/>
    <cellStyle name="_Costs not in AURORA 06GRC_4 31E Reg Asset  Liab and EXH D _ Aug 10 Filing (2) 2" xfId="1416"/>
    <cellStyle name="_Costs not in AURORA 06GRC_4 31E Reg Asset  Liab and EXH D 2" xfId="1417"/>
    <cellStyle name="_Costs not in AURORA 06GRC_4 31E Reg Asset  Liab and EXH D 3" xfId="1418"/>
    <cellStyle name="_Costs not in AURORA 06GRC_4 32 Regulatory Assets and Liabilities  7 06- Exhibit D" xfId="45"/>
    <cellStyle name="_Costs not in AURORA 06GRC_4 32 Regulatory Assets and Liabilities  7 06- Exhibit D 2" xfId="1419"/>
    <cellStyle name="_Costs not in AURORA 06GRC_4 32 Regulatory Assets and Liabilities  7 06- Exhibit D_DEM-WP(C) ENERG10C--ctn Mid-C_042010 2010GRC" xfId="1420"/>
    <cellStyle name="_Costs not in AURORA 06GRC_4 32 Regulatory Assets and Liabilities  7 06- Exhibit D_NIM Summary" xfId="1421"/>
    <cellStyle name="_Costs not in AURORA 06GRC_4 32 Regulatory Assets and Liabilities  7 06- Exhibit D_NIM Summary 2" xfId="1422"/>
    <cellStyle name="_Costs not in AURORA 06GRC_4 32 Regulatory Assets and Liabilities  7 06- Exhibit D_NIM Summary_DEM-WP(C) ENERG10C--ctn Mid-C_042010 2010GRC" xfId="1423"/>
    <cellStyle name="_Costs not in AURORA 06GRC_AURORA Total New" xfId="1424"/>
    <cellStyle name="_Costs not in AURORA 06GRC_AURORA Total New 2" xfId="1425"/>
    <cellStyle name="_Costs not in AURORA 06GRC_Book2" xfId="1426"/>
    <cellStyle name="_Costs not in AURORA 06GRC_Book2 2" xfId="1427"/>
    <cellStyle name="_Costs not in AURORA 06GRC_Book2_Adj Bench DR 3 for Initial Briefs (Electric)" xfId="1428"/>
    <cellStyle name="_Costs not in AURORA 06GRC_Book2_Adj Bench DR 3 for Initial Briefs (Electric) 2" xfId="1429"/>
    <cellStyle name="_Costs not in AURORA 06GRC_Book2_Adj Bench DR 3 for Initial Briefs (Electric)_DEM-WP(C) ENERG10C--ctn Mid-C_042010 2010GRC" xfId="1430"/>
    <cellStyle name="_Costs not in AURORA 06GRC_Book2_DEM-WP(C) ENERG10C--ctn Mid-C_042010 2010GRC" xfId="1431"/>
    <cellStyle name="_Costs not in AURORA 06GRC_Book2_Electric Rev Req Model (2009 GRC) Rebuttal" xfId="1432"/>
    <cellStyle name="_Costs not in AURORA 06GRC_Book2_Electric Rev Req Model (2009 GRC) Rebuttal REmoval of New  WH Solar AdjustMI" xfId="1433"/>
    <cellStyle name="_Costs not in AURORA 06GRC_Book2_Electric Rev Req Model (2009 GRC) Rebuttal REmoval of New  WH Solar AdjustMI 2" xfId="1434"/>
    <cellStyle name="_Costs not in AURORA 06GRC_Book2_Electric Rev Req Model (2009 GRC) Rebuttal REmoval of New  WH Solar AdjustMI_DEM-WP(C) ENERG10C--ctn Mid-C_042010 2010GRC" xfId="1435"/>
    <cellStyle name="_Costs not in AURORA 06GRC_Book2_Electric Rev Req Model (2009 GRC) Revised 01-18-2010" xfId="1436"/>
    <cellStyle name="_Costs not in AURORA 06GRC_Book2_Electric Rev Req Model (2009 GRC) Revised 01-18-2010 2" xfId="1437"/>
    <cellStyle name="_Costs not in AURORA 06GRC_Book2_Electric Rev Req Model (2009 GRC) Revised 01-18-2010_DEM-WP(C) ENERG10C--ctn Mid-C_042010 2010GRC" xfId="1438"/>
    <cellStyle name="_Costs not in AURORA 06GRC_Book2_Final Order Electric EXHIBIT A-1" xfId="1439"/>
    <cellStyle name="_Costs not in AURORA 06GRC_Book4" xfId="46"/>
    <cellStyle name="_Costs not in AURORA 06GRC_Book4 2" xfId="1440"/>
    <cellStyle name="_Costs not in AURORA 06GRC_Book4_DEM-WP(C) ENERG10C--ctn Mid-C_042010 2010GRC" xfId="1441"/>
    <cellStyle name="_Costs not in AURORA 06GRC_Book9" xfId="47"/>
    <cellStyle name="_Costs not in AURORA 06GRC_Book9 2" xfId="1442"/>
    <cellStyle name="_Costs not in AURORA 06GRC_Book9_DEM-WP(C) ENERG10C--ctn Mid-C_042010 2010GRC" xfId="1443"/>
    <cellStyle name="_Costs not in AURORA 06GRC_Chelan PUD Power Costs (8-10)" xfId="1444"/>
    <cellStyle name="_Costs not in AURORA 06GRC_DEM-WP(C) Chelan Power Costs" xfId="1445"/>
    <cellStyle name="_Costs not in AURORA 06GRC_DEM-WP(C) Chelan Power Costs 2" xfId="1446"/>
    <cellStyle name="_Costs not in AURORA 06GRC_DEM-WP(C) ENERG10C--ctn Mid-C_042010 2010GRC" xfId="1447"/>
    <cellStyle name="_Costs not in AURORA 06GRC_DEM-WP(C) Gas Transport 2010GRC" xfId="1448"/>
    <cellStyle name="_Costs not in AURORA 06GRC_DEM-WP(C) Gas Transport 2010GRC 2" xfId="1449"/>
    <cellStyle name="_Costs not in AURORA 06GRC_Exhibit D fr R Gho 12-31-08" xfId="1450"/>
    <cellStyle name="_Costs not in AURORA 06GRC_Exhibit D fr R Gho 12-31-08 2" xfId="1451"/>
    <cellStyle name="_Costs not in AURORA 06GRC_Exhibit D fr R Gho 12-31-08 v2" xfId="1452"/>
    <cellStyle name="_Costs not in AURORA 06GRC_Exhibit D fr R Gho 12-31-08 v2 2" xfId="1453"/>
    <cellStyle name="_Costs not in AURORA 06GRC_Exhibit D fr R Gho 12-31-08 v2_DEM-WP(C) ENERG10C--ctn Mid-C_042010 2010GRC" xfId="1454"/>
    <cellStyle name="_Costs not in AURORA 06GRC_Exhibit D fr R Gho 12-31-08 v2_NIM Summary" xfId="1455"/>
    <cellStyle name="_Costs not in AURORA 06GRC_Exhibit D fr R Gho 12-31-08 v2_NIM Summary 2" xfId="1456"/>
    <cellStyle name="_Costs not in AURORA 06GRC_Exhibit D fr R Gho 12-31-08 v2_NIM Summary_DEM-WP(C) ENERG10C--ctn Mid-C_042010 2010GRC" xfId="1457"/>
    <cellStyle name="_Costs not in AURORA 06GRC_Exhibit D fr R Gho 12-31-08_DEM-WP(C) ENERG10C--ctn Mid-C_042010 2010GRC" xfId="1458"/>
    <cellStyle name="_Costs not in AURORA 06GRC_Exhibit D fr R Gho 12-31-08_NIM Summary" xfId="1459"/>
    <cellStyle name="_Costs not in AURORA 06GRC_Exhibit D fr R Gho 12-31-08_NIM Summary 2" xfId="1460"/>
    <cellStyle name="_Costs not in AURORA 06GRC_Exhibit D fr R Gho 12-31-08_NIM Summary_DEM-WP(C) ENERG10C--ctn Mid-C_042010 2010GRC" xfId="1461"/>
    <cellStyle name="_Costs not in AURORA 06GRC_Hopkins Ridge Prepaid Tran - Interest Earned RY 12ME Feb  '11" xfId="1462"/>
    <cellStyle name="_Costs not in AURORA 06GRC_Hopkins Ridge Prepaid Tran - Interest Earned RY 12ME Feb  '11 2" xfId="1463"/>
    <cellStyle name="_Costs not in AURORA 06GRC_Hopkins Ridge Prepaid Tran - Interest Earned RY 12ME Feb  '11_DEM-WP(C) ENERG10C--ctn Mid-C_042010 2010GRC" xfId="1464"/>
    <cellStyle name="_Costs not in AURORA 06GRC_Hopkins Ridge Prepaid Tran - Interest Earned RY 12ME Feb  '11_NIM Summary" xfId="1465"/>
    <cellStyle name="_Costs not in AURORA 06GRC_Hopkins Ridge Prepaid Tran - Interest Earned RY 12ME Feb  '11_NIM Summary 2" xfId="1466"/>
    <cellStyle name="_Costs not in AURORA 06GRC_Hopkins Ridge Prepaid Tran - Interest Earned RY 12ME Feb  '11_NIM Summary_DEM-WP(C) ENERG10C--ctn Mid-C_042010 2010GRC" xfId="1467"/>
    <cellStyle name="_Costs not in AURORA 06GRC_Hopkins Ridge Prepaid Tran - Interest Earned RY 12ME Feb  '11_Transmission Workbook for May BOD" xfId="1468"/>
    <cellStyle name="_Costs not in AURORA 06GRC_Hopkins Ridge Prepaid Tran - Interest Earned RY 12ME Feb  '11_Transmission Workbook for May BOD 2" xfId="1469"/>
    <cellStyle name="_Costs not in AURORA 06GRC_Hopkins Ridge Prepaid Tran - Interest Earned RY 12ME Feb  '11_Transmission Workbook for May BOD_DEM-WP(C) ENERG10C--ctn Mid-C_042010 2010GRC" xfId="1470"/>
    <cellStyle name="_Costs not in AURORA 06GRC_NIM Summary" xfId="1471"/>
    <cellStyle name="_Costs not in AURORA 06GRC_NIM Summary 09GRC" xfId="1472"/>
    <cellStyle name="_Costs not in AURORA 06GRC_NIM Summary 09GRC 2" xfId="1473"/>
    <cellStyle name="_Costs not in AURORA 06GRC_NIM Summary 09GRC_DEM-WP(C) ENERG10C--ctn Mid-C_042010 2010GRC" xfId="1474"/>
    <cellStyle name="_Costs not in AURORA 06GRC_NIM Summary 2" xfId="1475"/>
    <cellStyle name="_Costs not in AURORA 06GRC_NIM Summary 3" xfId="1476"/>
    <cellStyle name="_Costs not in AURORA 06GRC_NIM Summary_DEM-WP(C) ENERG10C--ctn Mid-C_042010 2010GRC" xfId="1477"/>
    <cellStyle name="_Costs not in AURORA 06GRC_PCA 7 - Exhibit D update 11_30_08 (2)" xfId="1478"/>
    <cellStyle name="_Costs not in AURORA 06GRC_PCA 7 - Exhibit D update 11_30_08 (2) 2" xfId="1479"/>
    <cellStyle name="_Costs not in AURORA 06GRC_PCA 7 - Exhibit D update 11_30_08 (2) 2 2" xfId="1480"/>
    <cellStyle name="_Costs not in AURORA 06GRC_PCA 7 - Exhibit D update 11_30_08 (2) 3" xfId="1481"/>
    <cellStyle name="_Costs not in AURORA 06GRC_PCA 7 - Exhibit D update 11_30_08 (2)_DEM-WP(C) ENERG10C--ctn Mid-C_042010 2010GRC" xfId="1482"/>
    <cellStyle name="_Costs not in AURORA 06GRC_PCA 7 - Exhibit D update 11_30_08 (2)_NIM Summary" xfId="1483"/>
    <cellStyle name="_Costs not in AURORA 06GRC_PCA 7 - Exhibit D update 11_30_08 (2)_NIM Summary 2" xfId="1484"/>
    <cellStyle name="_Costs not in AURORA 06GRC_PCA 7 - Exhibit D update 11_30_08 (2)_NIM Summary_DEM-WP(C) ENERG10C--ctn Mid-C_042010 2010GRC" xfId="1485"/>
    <cellStyle name="_Costs not in AURORA 06GRC_PCA 9 -  Exhibit D April 2010 (3)" xfId="1486"/>
    <cellStyle name="_Costs not in AURORA 06GRC_PCA 9 -  Exhibit D April 2010 (3) 2" xfId="1487"/>
    <cellStyle name="_Costs not in AURORA 06GRC_PCA 9 -  Exhibit D April 2010 (3)_DEM-WP(C) ENERG10C--ctn Mid-C_042010 2010GRC" xfId="1488"/>
    <cellStyle name="_Costs not in AURORA 06GRC_Power Costs - Comparison bx Rbtl-Staff-Jt-PC" xfId="1489"/>
    <cellStyle name="_Costs not in AURORA 06GRC_Power Costs - Comparison bx Rbtl-Staff-Jt-PC 2" xfId="1490"/>
    <cellStyle name="_Costs not in AURORA 06GRC_Power Costs - Comparison bx Rbtl-Staff-Jt-PC_Adj Bench DR 3 for Initial Briefs (Electric)" xfId="1491"/>
    <cellStyle name="_Costs not in AURORA 06GRC_Power Costs - Comparison bx Rbtl-Staff-Jt-PC_Adj Bench DR 3 for Initial Briefs (Electric) 2" xfId="1492"/>
    <cellStyle name="_Costs not in AURORA 06GRC_Power Costs - Comparison bx Rbtl-Staff-Jt-PC_Adj Bench DR 3 for Initial Briefs (Electric)_DEM-WP(C) ENERG10C--ctn Mid-C_042010 2010GRC" xfId="1493"/>
    <cellStyle name="_Costs not in AURORA 06GRC_Power Costs - Comparison bx Rbtl-Staff-Jt-PC_DEM-WP(C) ENERG10C--ctn Mid-C_042010 2010GRC" xfId="1494"/>
    <cellStyle name="_Costs not in AURORA 06GRC_Power Costs - Comparison bx Rbtl-Staff-Jt-PC_Electric Rev Req Model (2009 GRC) Rebuttal" xfId="1495"/>
    <cellStyle name="_Costs not in AURORA 06GRC_Power Costs - Comparison bx Rbtl-Staff-Jt-PC_Electric Rev Req Model (2009 GRC) Rebuttal REmoval of New  WH Solar AdjustMI" xfId="1496"/>
    <cellStyle name="_Costs not in AURORA 06GRC_Power Costs - Comparison bx Rbtl-Staff-Jt-PC_Electric Rev Req Model (2009 GRC) Rebuttal REmoval of New  WH Solar AdjustMI 2" xfId="1497"/>
    <cellStyle name="_Costs not in AURORA 06GRC_Power Costs - Comparison bx Rbtl-Staff-Jt-PC_Electric Rev Req Model (2009 GRC) Rebuttal REmoval of New  WH Solar AdjustMI_DEM-WP(C) ENERG10C--ctn Mid-C_042010 2010GRC" xfId="1498"/>
    <cellStyle name="_Costs not in AURORA 06GRC_Power Costs - Comparison bx Rbtl-Staff-Jt-PC_Electric Rev Req Model (2009 GRC) Revised 01-18-2010" xfId="1499"/>
    <cellStyle name="_Costs not in AURORA 06GRC_Power Costs - Comparison bx Rbtl-Staff-Jt-PC_Electric Rev Req Model (2009 GRC) Revised 01-18-2010 2" xfId="1500"/>
    <cellStyle name="_Costs not in AURORA 06GRC_Power Costs - Comparison bx Rbtl-Staff-Jt-PC_Electric Rev Req Model (2009 GRC) Revised 01-18-2010_DEM-WP(C) ENERG10C--ctn Mid-C_042010 2010GRC" xfId="1501"/>
    <cellStyle name="_Costs not in AURORA 06GRC_Power Costs - Comparison bx Rbtl-Staff-Jt-PC_Final Order Electric EXHIBIT A-1" xfId="1502"/>
    <cellStyle name="_Costs not in AURORA 06GRC_Rebuttal Power Costs" xfId="1503"/>
    <cellStyle name="_Costs not in AURORA 06GRC_Rebuttal Power Costs 2" xfId="1504"/>
    <cellStyle name="_Costs not in AURORA 06GRC_Rebuttal Power Costs_Adj Bench DR 3 for Initial Briefs (Electric)" xfId="1505"/>
    <cellStyle name="_Costs not in AURORA 06GRC_Rebuttal Power Costs_Adj Bench DR 3 for Initial Briefs (Electric) 2" xfId="1506"/>
    <cellStyle name="_Costs not in AURORA 06GRC_Rebuttal Power Costs_Adj Bench DR 3 for Initial Briefs (Electric)_DEM-WP(C) ENERG10C--ctn Mid-C_042010 2010GRC" xfId="1507"/>
    <cellStyle name="_Costs not in AURORA 06GRC_Rebuttal Power Costs_DEM-WP(C) ENERG10C--ctn Mid-C_042010 2010GRC" xfId="1508"/>
    <cellStyle name="_Costs not in AURORA 06GRC_Rebuttal Power Costs_Electric Rev Req Model (2009 GRC) Rebuttal" xfId="1509"/>
    <cellStyle name="_Costs not in AURORA 06GRC_Rebuttal Power Costs_Electric Rev Req Model (2009 GRC) Rebuttal REmoval of New  WH Solar AdjustMI" xfId="1510"/>
    <cellStyle name="_Costs not in AURORA 06GRC_Rebuttal Power Costs_Electric Rev Req Model (2009 GRC) Rebuttal REmoval of New  WH Solar AdjustMI 2" xfId="1511"/>
    <cellStyle name="_Costs not in AURORA 06GRC_Rebuttal Power Costs_Electric Rev Req Model (2009 GRC) Rebuttal REmoval of New  WH Solar AdjustMI_DEM-WP(C) ENERG10C--ctn Mid-C_042010 2010GRC" xfId="1512"/>
    <cellStyle name="_Costs not in AURORA 06GRC_Rebuttal Power Costs_Electric Rev Req Model (2009 GRC) Revised 01-18-2010" xfId="1513"/>
    <cellStyle name="_Costs not in AURORA 06GRC_Rebuttal Power Costs_Electric Rev Req Model (2009 GRC) Revised 01-18-2010 2" xfId="1514"/>
    <cellStyle name="_Costs not in AURORA 06GRC_Rebuttal Power Costs_Electric Rev Req Model (2009 GRC) Revised 01-18-2010_DEM-WP(C) ENERG10C--ctn Mid-C_042010 2010GRC" xfId="1515"/>
    <cellStyle name="_Costs not in AURORA 06GRC_Rebuttal Power Costs_Final Order Electric EXHIBIT A-1" xfId="1516"/>
    <cellStyle name="_Costs not in AURORA 06GRC_Transmission Workbook for May BOD" xfId="1517"/>
    <cellStyle name="_Costs not in AURORA 06GRC_Transmission Workbook for May BOD 2" xfId="1518"/>
    <cellStyle name="_Costs not in AURORA 06GRC_Transmission Workbook for May BOD_DEM-WP(C) ENERG10C--ctn Mid-C_042010 2010GRC" xfId="1519"/>
    <cellStyle name="_Costs not in AURORA 06GRC_Wind Integration 10GRC" xfId="1520"/>
    <cellStyle name="_Costs not in AURORA 06GRC_Wind Integration 10GRC 2" xfId="1521"/>
    <cellStyle name="_Costs not in AURORA 06GRC_Wind Integration 10GRC_DEM-WP(C) ENERG10C--ctn Mid-C_042010 2010GRC" xfId="1522"/>
    <cellStyle name="_Costs not in AURORA 2006GRC 6.15.06" xfId="48"/>
    <cellStyle name="_Costs not in AURORA 2006GRC 6.15.06 2" xfId="1523"/>
    <cellStyle name="_Costs not in AURORA 2006GRC 6.15.06 2 2" xfId="1524"/>
    <cellStyle name="_Costs not in AURORA 2006GRC 6.15.06 3" xfId="1525"/>
    <cellStyle name="_Costs not in AURORA 2006GRC 6.15.06 4" xfId="1526"/>
    <cellStyle name="_Costs not in AURORA 2006GRC 6.15.06 4 2" xfId="1527"/>
    <cellStyle name="_Costs not in AURORA 2006GRC 6.15.06 5" xfId="1528"/>
    <cellStyle name="_Costs not in AURORA 2006GRC 6.15.06 6" xfId="1529"/>
    <cellStyle name="_Costs not in AURORA 2006GRC 6.15.06 6 2" xfId="1530"/>
    <cellStyle name="_Costs not in AURORA 2006GRC 6.15.06 7" xfId="1531"/>
    <cellStyle name="_Costs not in AURORA 2006GRC 6.15.06 7 2" xfId="1532"/>
    <cellStyle name="_Costs not in AURORA 2006GRC 6.15.06_04 07E Wild Horse Wind Expansion (C) (2)" xfId="49"/>
    <cellStyle name="_Costs not in AURORA 2006GRC 6.15.06_04 07E Wild Horse Wind Expansion (C) (2) 2" xfId="1533"/>
    <cellStyle name="_Costs not in AURORA 2006GRC 6.15.06_04 07E Wild Horse Wind Expansion (C) (2)_Adj Bench DR 3 for Initial Briefs (Electric)" xfId="1534"/>
    <cellStyle name="_Costs not in AURORA 2006GRC 6.15.06_04 07E Wild Horse Wind Expansion (C) (2)_Adj Bench DR 3 for Initial Briefs (Electric) 2" xfId="1535"/>
    <cellStyle name="_Costs not in AURORA 2006GRC 6.15.06_04 07E Wild Horse Wind Expansion (C) (2)_Adj Bench DR 3 for Initial Briefs (Electric)_DEM-WP(C) ENERG10C--ctn Mid-C_042010 2010GRC" xfId="1536"/>
    <cellStyle name="_Costs not in AURORA 2006GRC 6.15.06_04 07E Wild Horse Wind Expansion (C) (2)_DEM-WP(C) ENERG10C--ctn Mid-C_042010 2010GRC" xfId="1537"/>
    <cellStyle name="_Costs not in AURORA 2006GRC 6.15.06_04 07E Wild Horse Wind Expansion (C) (2)_Electric Rev Req Model (2009 GRC) " xfId="1538"/>
    <cellStyle name="_Costs not in AURORA 2006GRC 6.15.06_04 07E Wild Horse Wind Expansion (C) (2)_Electric Rev Req Model (2009 GRC)  2" xfId="1539"/>
    <cellStyle name="_Costs not in AURORA 2006GRC 6.15.06_04 07E Wild Horse Wind Expansion (C) (2)_Electric Rev Req Model (2009 GRC) _DEM-WP(C) ENERG10C--ctn Mid-C_042010 2010GRC" xfId="1540"/>
    <cellStyle name="_Costs not in AURORA 2006GRC 6.15.06_04 07E Wild Horse Wind Expansion (C) (2)_Electric Rev Req Model (2009 GRC) Rebuttal" xfId="1541"/>
    <cellStyle name="_Costs not in AURORA 2006GRC 6.15.06_04 07E Wild Horse Wind Expansion (C) (2)_Electric Rev Req Model (2009 GRC) Rebuttal REmoval of New  WH Solar AdjustMI" xfId="1542"/>
    <cellStyle name="_Costs not in AURORA 2006GRC 6.15.06_04 07E Wild Horse Wind Expansion (C) (2)_Electric Rev Req Model (2009 GRC) Rebuttal REmoval of New  WH Solar AdjustMI 2" xfId="1543"/>
    <cellStyle name="_Costs not in AURORA 2006GRC 6.15.06_04 07E Wild Horse Wind Expansion (C) (2)_Electric Rev Req Model (2009 GRC) Rebuttal REmoval of New  WH Solar AdjustMI_DEM-WP(C) ENERG10C--ctn Mid-C_042010 2010GRC" xfId="1544"/>
    <cellStyle name="_Costs not in AURORA 2006GRC 6.15.06_04 07E Wild Horse Wind Expansion (C) (2)_Electric Rev Req Model (2009 GRC) Revised 01-18-2010" xfId="1545"/>
    <cellStyle name="_Costs not in AURORA 2006GRC 6.15.06_04 07E Wild Horse Wind Expansion (C) (2)_Electric Rev Req Model (2009 GRC) Revised 01-18-2010 2" xfId="1546"/>
    <cellStyle name="_Costs not in AURORA 2006GRC 6.15.06_04 07E Wild Horse Wind Expansion (C) (2)_Electric Rev Req Model (2009 GRC) Revised 01-18-2010_DEM-WP(C) ENERG10C--ctn Mid-C_042010 2010GRC" xfId="1547"/>
    <cellStyle name="_Costs not in AURORA 2006GRC 6.15.06_04 07E Wild Horse Wind Expansion (C) (2)_Final Order Electric EXHIBIT A-1" xfId="1548"/>
    <cellStyle name="_Costs not in AURORA 2006GRC 6.15.06_04 07E Wild Horse Wind Expansion (C) (2)_TENASKA REGULATORY ASSET" xfId="1549"/>
    <cellStyle name="_Costs not in AURORA 2006GRC 6.15.06_16.37E Wild Horse Expansion DeferralRevwrkingfile SF" xfId="1550"/>
    <cellStyle name="_Costs not in AURORA 2006GRC 6.15.06_16.37E Wild Horse Expansion DeferralRevwrkingfile SF 2" xfId="1551"/>
    <cellStyle name="_Costs not in AURORA 2006GRC 6.15.06_16.37E Wild Horse Expansion DeferralRevwrkingfile SF_DEM-WP(C) ENERG10C--ctn Mid-C_042010 2010GRC" xfId="1552"/>
    <cellStyle name="_Costs not in AURORA 2006GRC 6.15.06_2009 GRC Compl Filing - Exhibit D" xfId="1553"/>
    <cellStyle name="_Costs not in AURORA 2006GRC 6.15.06_2009 GRC Compl Filing - Exhibit D 2" xfId="1554"/>
    <cellStyle name="_Costs not in AURORA 2006GRC 6.15.06_2009 GRC Compl Filing - Exhibit D_DEM-WP(C) ENERG10C--ctn Mid-C_042010 2010GRC" xfId="1555"/>
    <cellStyle name="_Costs not in AURORA 2006GRC 6.15.06_4 31 Regulatory Assets and Liabilities  7 06- Exhibit D" xfId="50"/>
    <cellStyle name="_Costs not in AURORA 2006GRC 6.15.06_4 31 Regulatory Assets and Liabilities  7 06- Exhibit D 2" xfId="1556"/>
    <cellStyle name="_Costs not in AURORA 2006GRC 6.15.06_4 31 Regulatory Assets and Liabilities  7 06- Exhibit D_DEM-WP(C) ENERG10C--ctn Mid-C_042010 2010GRC" xfId="1557"/>
    <cellStyle name="_Costs not in AURORA 2006GRC 6.15.06_4 31 Regulatory Assets and Liabilities  7 06- Exhibit D_NIM Summary" xfId="1558"/>
    <cellStyle name="_Costs not in AURORA 2006GRC 6.15.06_4 31 Regulatory Assets and Liabilities  7 06- Exhibit D_NIM Summary 2" xfId="1559"/>
    <cellStyle name="_Costs not in AURORA 2006GRC 6.15.06_4 31 Regulatory Assets and Liabilities  7 06- Exhibit D_NIM Summary_DEM-WP(C) ENERG10C--ctn Mid-C_042010 2010GRC" xfId="1560"/>
    <cellStyle name="_Costs not in AURORA 2006GRC 6.15.06_4 31E Reg Asset  Liab and EXH D" xfId="1561"/>
    <cellStyle name="_Costs not in AURORA 2006GRC 6.15.06_4 31E Reg Asset  Liab and EXH D _ Aug 10 Filing (2)" xfId="1562"/>
    <cellStyle name="_Costs not in AURORA 2006GRC 6.15.06_4 31E Reg Asset  Liab and EXH D _ Aug 10 Filing (2) 2" xfId="1563"/>
    <cellStyle name="_Costs not in AURORA 2006GRC 6.15.06_4 31E Reg Asset  Liab and EXH D 2" xfId="1564"/>
    <cellStyle name="_Costs not in AURORA 2006GRC 6.15.06_4 31E Reg Asset  Liab and EXH D 3" xfId="1565"/>
    <cellStyle name="_Costs not in AURORA 2006GRC 6.15.06_4 32 Regulatory Assets and Liabilities  7 06- Exhibit D" xfId="51"/>
    <cellStyle name="_Costs not in AURORA 2006GRC 6.15.06_4 32 Regulatory Assets and Liabilities  7 06- Exhibit D 2" xfId="1566"/>
    <cellStyle name="_Costs not in AURORA 2006GRC 6.15.06_4 32 Regulatory Assets and Liabilities  7 06- Exhibit D_DEM-WP(C) ENERG10C--ctn Mid-C_042010 2010GRC" xfId="1567"/>
    <cellStyle name="_Costs not in AURORA 2006GRC 6.15.06_4 32 Regulatory Assets and Liabilities  7 06- Exhibit D_NIM Summary" xfId="1568"/>
    <cellStyle name="_Costs not in AURORA 2006GRC 6.15.06_4 32 Regulatory Assets and Liabilities  7 06- Exhibit D_NIM Summary 2" xfId="1569"/>
    <cellStyle name="_Costs not in AURORA 2006GRC 6.15.06_4 32 Regulatory Assets and Liabilities  7 06- Exhibit D_NIM Summary_DEM-WP(C) ENERG10C--ctn Mid-C_042010 2010GRC" xfId="1570"/>
    <cellStyle name="_Costs not in AURORA 2006GRC 6.15.06_AURORA Total New" xfId="1571"/>
    <cellStyle name="_Costs not in AURORA 2006GRC 6.15.06_AURORA Total New 2" xfId="1572"/>
    <cellStyle name="_Costs not in AURORA 2006GRC 6.15.06_Book2" xfId="1573"/>
    <cellStyle name="_Costs not in AURORA 2006GRC 6.15.06_Book2 2" xfId="1574"/>
    <cellStyle name="_Costs not in AURORA 2006GRC 6.15.06_Book2_Adj Bench DR 3 for Initial Briefs (Electric)" xfId="1575"/>
    <cellStyle name="_Costs not in AURORA 2006GRC 6.15.06_Book2_Adj Bench DR 3 for Initial Briefs (Electric) 2" xfId="1576"/>
    <cellStyle name="_Costs not in AURORA 2006GRC 6.15.06_Book2_Adj Bench DR 3 for Initial Briefs (Electric)_DEM-WP(C) ENERG10C--ctn Mid-C_042010 2010GRC" xfId="1577"/>
    <cellStyle name="_Costs not in AURORA 2006GRC 6.15.06_Book2_DEM-WP(C) ENERG10C--ctn Mid-C_042010 2010GRC" xfId="1578"/>
    <cellStyle name="_Costs not in AURORA 2006GRC 6.15.06_Book2_Electric Rev Req Model (2009 GRC) Rebuttal" xfId="1579"/>
    <cellStyle name="_Costs not in AURORA 2006GRC 6.15.06_Book2_Electric Rev Req Model (2009 GRC) Rebuttal REmoval of New  WH Solar AdjustMI" xfId="1580"/>
    <cellStyle name="_Costs not in AURORA 2006GRC 6.15.06_Book2_Electric Rev Req Model (2009 GRC) Rebuttal REmoval of New  WH Solar AdjustMI 2" xfId="1581"/>
    <cellStyle name="_Costs not in AURORA 2006GRC 6.15.06_Book2_Electric Rev Req Model (2009 GRC) Rebuttal REmoval of New  WH Solar AdjustMI_DEM-WP(C) ENERG10C--ctn Mid-C_042010 2010GRC" xfId="1582"/>
    <cellStyle name="_Costs not in AURORA 2006GRC 6.15.06_Book2_Electric Rev Req Model (2009 GRC) Revised 01-18-2010" xfId="1583"/>
    <cellStyle name="_Costs not in AURORA 2006GRC 6.15.06_Book2_Electric Rev Req Model (2009 GRC) Revised 01-18-2010 2" xfId="1584"/>
    <cellStyle name="_Costs not in AURORA 2006GRC 6.15.06_Book2_Electric Rev Req Model (2009 GRC) Revised 01-18-2010_DEM-WP(C) ENERG10C--ctn Mid-C_042010 2010GRC" xfId="1585"/>
    <cellStyle name="_Costs not in AURORA 2006GRC 6.15.06_Book2_Final Order Electric EXHIBIT A-1" xfId="1586"/>
    <cellStyle name="_Costs not in AURORA 2006GRC 6.15.06_Book4" xfId="52"/>
    <cellStyle name="_Costs not in AURORA 2006GRC 6.15.06_Book4 2" xfId="1587"/>
    <cellStyle name="_Costs not in AURORA 2006GRC 6.15.06_Book4_DEM-WP(C) ENERG10C--ctn Mid-C_042010 2010GRC" xfId="1588"/>
    <cellStyle name="_Costs not in AURORA 2006GRC 6.15.06_Book9" xfId="53"/>
    <cellStyle name="_Costs not in AURORA 2006GRC 6.15.06_Book9 2" xfId="1589"/>
    <cellStyle name="_Costs not in AURORA 2006GRC 6.15.06_Book9_DEM-WP(C) ENERG10C--ctn Mid-C_042010 2010GRC" xfId="1590"/>
    <cellStyle name="_Costs not in AURORA 2006GRC 6.15.06_Chelan PUD Power Costs (8-10)" xfId="1591"/>
    <cellStyle name="_Costs not in AURORA 2006GRC 6.15.06_DEM-WP(C) Chelan Power Costs" xfId="1592"/>
    <cellStyle name="_Costs not in AURORA 2006GRC 6.15.06_DEM-WP(C) Chelan Power Costs 2" xfId="1593"/>
    <cellStyle name="_Costs not in AURORA 2006GRC 6.15.06_DEM-WP(C) ENERG10C--ctn Mid-C_042010 2010GRC" xfId="1594"/>
    <cellStyle name="_Costs not in AURORA 2006GRC 6.15.06_DEM-WP(C) Gas Transport 2010GRC" xfId="1595"/>
    <cellStyle name="_Costs not in AURORA 2006GRC 6.15.06_DEM-WP(C) Gas Transport 2010GRC 2" xfId="1596"/>
    <cellStyle name="_Costs not in AURORA 2006GRC 6.15.06_NIM Summary" xfId="1597"/>
    <cellStyle name="_Costs not in AURORA 2006GRC 6.15.06_NIM Summary 09GRC" xfId="1598"/>
    <cellStyle name="_Costs not in AURORA 2006GRC 6.15.06_NIM Summary 09GRC 2" xfId="1599"/>
    <cellStyle name="_Costs not in AURORA 2006GRC 6.15.06_NIM Summary 09GRC_DEM-WP(C) ENERG10C--ctn Mid-C_042010 2010GRC" xfId="1600"/>
    <cellStyle name="_Costs not in AURORA 2006GRC 6.15.06_NIM Summary 2" xfId="1601"/>
    <cellStyle name="_Costs not in AURORA 2006GRC 6.15.06_NIM Summary 3" xfId="1602"/>
    <cellStyle name="_Costs not in AURORA 2006GRC 6.15.06_NIM Summary_DEM-WP(C) ENERG10C--ctn Mid-C_042010 2010GRC" xfId="1603"/>
    <cellStyle name="_Costs not in AURORA 2006GRC 6.15.06_PCA 9 -  Exhibit D April 2010 (3)" xfId="1604"/>
    <cellStyle name="_Costs not in AURORA 2006GRC 6.15.06_PCA 9 -  Exhibit D April 2010 (3) 2" xfId="1605"/>
    <cellStyle name="_Costs not in AURORA 2006GRC 6.15.06_PCA 9 -  Exhibit D April 2010 (3)_DEM-WP(C) ENERG10C--ctn Mid-C_042010 2010GRC" xfId="1606"/>
    <cellStyle name="_Costs not in AURORA 2006GRC 6.15.06_Power Costs - Comparison bx Rbtl-Staff-Jt-PC" xfId="1607"/>
    <cellStyle name="_Costs not in AURORA 2006GRC 6.15.06_Power Costs - Comparison bx Rbtl-Staff-Jt-PC 2" xfId="1608"/>
    <cellStyle name="_Costs not in AURORA 2006GRC 6.15.06_Power Costs - Comparison bx Rbtl-Staff-Jt-PC_Adj Bench DR 3 for Initial Briefs (Electric)" xfId="1609"/>
    <cellStyle name="_Costs not in AURORA 2006GRC 6.15.06_Power Costs - Comparison bx Rbtl-Staff-Jt-PC_Adj Bench DR 3 for Initial Briefs (Electric) 2" xfId="1610"/>
    <cellStyle name="_Costs not in AURORA 2006GRC 6.15.06_Power Costs - Comparison bx Rbtl-Staff-Jt-PC_Adj Bench DR 3 for Initial Briefs (Electric)_DEM-WP(C) ENERG10C--ctn Mid-C_042010 2010GRC" xfId="1611"/>
    <cellStyle name="_Costs not in AURORA 2006GRC 6.15.06_Power Costs - Comparison bx Rbtl-Staff-Jt-PC_DEM-WP(C) ENERG10C--ctn Mid-C_042010 2010GRC" xfId="1612"/>
    <cellStyle name="_Costs not in AURORA 2006GRC 6.15.06_Power Costs - Comparison bx Rbtl-Staff-Jt-PC_Electric Rev Req Model (2009 GRC) Rebuttal" xfId="1613"/>
    <cellStyle name="_Costs not in AURORA 2006GRC 6.15.06_Power Costs - Comparison bx Rbtl-Staff-Jt-PC_Electric Rev Req Model (2009 GRC) Rebuttal REmoval of New  WH Solar AdjustMI" xfId="1614"/>
    <cellStyle name="_Costs not in AURORA 2006GRC 6.15.06_Power Costs - Comparison bx Rbtl-Staff-Jt-PC_Electric Rev Req Model (2009 GRC) Rebuttal REmoval of New  WH Solar AdjustMI 2" xfId="1615"/>
    <cellStyle name="_Costs not in AURORA 2006GRC 6.15.06_Power Costs - Comparison bx Rbtl-Staff-Jt-PC_Electric Rev Req Model (2009 GRC) Rebuttal REmoval of New  WH Solar AdjustMI_DEM-WP(C) ENERG10C--ctn Mid-C_042010 2010GRC" xfId="1616"/>
    <cellStyle name="_Costs not in AURORA 2006GRC 6.15.06_Power Costs - Comparison bx Rbtl-Staff-Jt-PC_Electric Rev Req Model (2009 GRC) Revised 01-18-2010" xfId="1617"/>
    <cellStyle name="_Costs not in AURORA 2006GRC 6.15.06_Power Costs - Comparison bx Rbtl-Staff-Jt-PC_Electric Rev Req Model (2009 GRC) Revised 01-18-2010 2" xfId="1618"/>
    <cellStyle name="_Costs not in AURORA 2006GRC 6.15.06_Power Costs - Comparison bx Rbtl-Staff-Jt-PC_Electric Rev Req Model (2009 GRC) Revised 01-18-2010_DEM-WP(C) ENERG10C--ctn Mid-C_042010 2010GRC" xfId="1619"/>
    <cellStyle name="_Costs not in AURORA 2006GRC 6.15.06_Power Costs - Comparison bx Rbtl-Staff-Jt-PC_Final Order Electric EXHIBIT A-1" xfId="1620"/>
    <cellStyle name="_Costs not in AURORA 2006GRC 6.15.06_Rebuttal Power Costs" xfId="1621"/>
    <cellStyle name="_Costs not in AURORA 2006GRC 6.15.06_Rebuttal Power Costs 2" xfId="1622"/>
    <cellStyle name="_Costs not in AURORA 2006GRC 6.15.06_Rebuttal Power Costs_Adj Bench DR 3 for Initial Briefs (Electric)" xfId="1623"/>
    <cellStyle name="_Costs not in AURORA 2006GRC 6.15.06_Rebuttal Power Costs_Adj Bench DR 3 for Initial Briefs (Electric) 2" xfId="1624"/>
    <cellStyle name="_Costs not in AURORA 2006GRC 6.15.06_Rebuttal Power Costs_Adj Bench DR 3 for Initial Briefs (Electric)_DEM-WP(C) ENERG10C--ctn Mid-C_042010 2010GRC" xfId="1625"/>
    <cellStyle name="_Costs not in AURORA 2006GRC 6.15.06_Rebuttal Power Costs_DEM-WP(C) ENERG10C--ctn Mid-C_042010 2010GRC" xfId="1626"/>
    <cellStyle name="_Costs not in AURORA 2006GRC 6.15.06_Rebuttal Power Costs_Electric Rev Req Model (2009 GRC) Rebuttal" xfId="1627"/>
    <cellStyle name="_Costs not in AURORA 2006GRC 6.15.06_Rebuttal Power Costs_Electric Rev Req Model (2009 GRC) Rebuttal REmoval of New  WH Solar AdjustMI" xfId="1628"/>
    <cellStyle name="_Costs not in AURORA 2006GRC 6.15.06_Rebuttal Power Costs_Electric Rev Req Model (2009 GRC) Rebuttal REmoval of New  WH Solar AdjustMI 2" xfId="1629"/>
    <cellStyle name="_Costs not in AURORA 2006GRC 6.15.06_Rebuttal Power Costs_Electric Rev Req Model (2009 GRC) Rebuttal REmoval of New  WH Solar AdjustMI_DEM-WP(C) ENERG10C--ctn Mid-C_042010 2010GRC" xfId="1630"/>
    <cellStyle name="_Costs not in AURORA 2006GRC 6.15.06_Rebuttal Power Costs_Electric Rev Req Model (2009 GRC) Revised 01-18-2010" xfId="1631"/>
    <cellStyle name="_Costs not in AURORA 2006GRC 6.15.06_Rebuttal Power Costs_Electric Rev Req Model (2009 GRC) Revised 01-18-2010 2" xfId="1632"/>
    <cellStyle name="_Costs not in AURORA 2006GRC 6.15.06_Rebuttal Power Costs_Electric Rev Req Model (2009 GRC) Revised 01-18-2010_DEM-WP(C) ENERG10C--ctn Mid-C_042010 2010GRC" xfId="1633"/>
    <cellStyle name="_Costs not in AURORA 2006GRC 6.15.06_Rebuttal Power Costs_Final Order Electric EXHIBIT A-1" xfId="1634"/>
    <cellStyle name="_Costs not in AURORA 2006GRC 6.15.06_Wind Integration 10GRC" xfId="1635"/>
    <cellStyle name="_Costs not in AURORA 2006GRC 6.15.06_Wind Integration 10GRC 2" xfId="1636"/>
    <cellStyle name="_Costs not in AURORA 2006GRC 6.15.06_Wind Integration 10GRC_DEM-WP(C) ENERG10C--ctn Mid-C_042010 2010GRC" xfId="1637"/>
    <cellStyle name="_Costs not in AURORA 2006GRC w gas price updated" xfId="54"/>
    <cellStyle name="_Costs not in AURORA 2006GRC w gas price updated 2" xfId="1638"/>
    <cellStyle name="_Costs not in AURORA 2006GRC w gas price updated 2 2" xfId="1639"/>
    <cellStyle name="_Costs not in AURORA 2006GRC w gas price updated 3" xfId="1640"/>
    <cellStyle name="_Costs not in AURORA 2006GRC w gas price updated_Adj Bench DR 3 for Initial Briefs (Electric)" xfId="1641"/>
    <cellStyle name="_Costs not in AURORA 2006GRC w gas price updated_Adj Bench DR 3 for Initial Briefs (Electric) 2" xfId="1642"/>
    <cellStyle name="_Costs not in AURORA 2006GRC w gas price updated_Adj Bench DR 3 for Initial Briefs (Electric)_DEM-WP(C) ENERG10C--ctn Mid-C_042010 2010GRC" xfId="1643"/>
    <cellStyle name="_Costs not in AURORA 2006GRC w gas price updated_Book2" xfId="1644"/>
    <cellStyle name="_Costs not in AURORA 2006GRC w gas price updated_Book2 2" xfId="1645"/>
    <cellStyle name="_Costs not in AURORA 2006GRC w gas price updated_Book2_Adj Bench DR 3 for Initial Briefs (Electric)" xfId="1646"/>
    <cellStyle name="_Costs not in AURORA 2006GRC w gas price updated_Book2_Adj Bench DR 3 for Initial Briefs (Electric) 2" xfId="1647"/>
    <cellStyle name="_Costs not in AURORA 2006GRC w gas price updated_Book2_Adj Bench DR 3 for Initial Briefs (Electric)_DEM-WP(C) ENERG10C--ctn Mid-C_042010 2010GRC" xfId="1648"/>
    <cellStyle name="_Costs not in AURORA 2006GRC w gas price updated_Book2_DEM-WP(C) ENERG10C--ctn Mid-C_042010 2010GRC" xfId="1649"/>
    <cellStyle name="_Costs not in AURORA 2006GRC w gas price updated_Book2_Electric Rev Req Model (2009 GRC) Rebuttal" xfId="1650"/>
    <cellStyle name="_Costs not in AURORA 2006GRC w gas price updated_Book2_Electric Rev Req Model (2009 GRC) Rebuttal REmoval of New  WH Solar AdjustMI" xfId="1651"/>
    <cellStyle name="_Costs not in AURORA 2006GRC w gas price updated_Book2_Electric Rev Req Model (2009 GRC) Rebuttal REmoval of New  WH Solar AdjustMI 2" xfId="1652"/>
    <cellStyle name="_Costs not in AURORA 2006GRC w gas price updated_Book2_Electric Rev Req Model (2009 GRC) Rebuttal REmoval of New  WH Solar AdjustMI_DEM-WP(C) ENERG10C--ctn Mid-C_042010 2010GRC" xfId="1653"/>
    <cellStyle name="_Costs not in AURORA 2006GRC w gas price updated_Book2_Electric Rev Req Model (2009 GRC) Revised 01-18-2010" xfId="1654"/>
    <cellStyle name="_Costs not in AURORA 2006GRC w gas price updated_Book2_Electric Rev Req Model (2009 GRC) Revised 01-18-2010 2" xfId="1655"/>
    <cellStyle name="_Costs not in AURORA 2006GRC w gas price updated_Book2_Electric Rev Req Model (2009 GRC) Revised 01-18-2010_DEM-WP(C) ENERG10C--ctn Mid-C_042010 2010GRC" xfId="1656"/>
    <cellStyle name="_Costs not in AURORA 2006GRC w gas price updated_Book2_Final Order Electric EXHIBIT A-1" xfId="1657"/>
    <cellStyle name="_Costs not in AURORA 2006GRC w gas price updated_Chelan PUD Power Costs (8-10)" xfId="1658"/>
    <cellStyle name="_Costs not in AURORA 2006GRC w gas price updated_Confidential Material" xfId="1659"/>
    <cellStyle name="_Costs not in AURORA 2006GRC w gas price updated_DEM-WP(C) Colstrip 12 Coal Cost Forecast 2010GRC" xfId="1660"/>
    <cellStyle name="_Costs not in AURORA 2006GRC w gas price updated_DEM-WP(C) ENERG10C--ctn Mid-C_042010 2010GRC" xfId="1661"/>
    <cellStyle name="_Costs not in AURORA 2006GRC w gas price updated_DEM-WP(C) Production O&amp;M 2010GRC As-Filed" xfId="1662"/>
    <cellStyle name="_Costs not in AURORA 2006GRC w gas price updated_DEM-WP(C) Production O&amp;M 2010GRC As-Filed 2" xfId="1663"/>
    <cellStyle name="_Costs not in AURORA 2006GRC w gas price updated_DEM-WP(C) Production O&amp;M 2010GRC As-Filed 3" xfId="1664"/>
    <cellStyle name="_Costs not in AURORA 2006GRC w gas price updated_Electric Rev Req Model (2009 GRC) " xfId="1665"/>
    <cellStyle name="_Costs not in AURORA 2006GRC w gas price updated_Electric Rev Req Model (2009 GRC)  2" xfId="1666"/>
    <cellStyle name="_Costs not in AURORA 2006GRC w gas price updated_Electric Rev Req Model (2009 GRC) _DEM-WP(C) ENERG10C--ctn Mid-C_042010 2010GRC" xfId="1667"/>
    <cellStyle name="_Costs not in AURORA 2006GRC w gas price updated_Electric Rev Req Model (2009 GRC) Rebuttal" xfId="1668"/>
    <cellStyle name="_Costs not in AURORA 2006GRC w gas price updated_Electric Rev Req Model (2009 GRC) Rebuttal REmoval of New  WH Solar AdjustMI" xfId="1669"/>
    <cellStyle name="_Costs not in AURORA 2006GRC w gas price updated_Electric Rev Req Model (2009 GRC) Rebuttal REmoval of New  WH Solar AdjustMI 2" xfId="1670"/>
    <cellStyle name="_Costs not in AURORA 2006GRC w gas price updated_Electric Rev Req Model (2009 GRC) Rebuttal REmoval of New  WH Solar AdjustMI_DEM-WP(C) ENERG10C--ctn Mid-C_042010 2010GRC" xfId="1671"/>
    <cellStyle name="_Costs not in AURORA 2006GRC w gas price updated_Electric Rev Req Model (2009 GRC) Revised 01-18-2010" xfId="1672"/>
    <cellStyle name="_Costs not in AURORA 2006GRC w gas price updated_Electric Rev Req Model (2009 GRC) Revised 01-18-2010 2" xfId="1673"/>
    <cellStyle name="_Costs not in AURORA 2006GRC w gas price updated_Electric Rev Req Model (2009 GRC) Revised 01-18-2010_DEM-WP(C) ENERG10C--ctn Mid-C_042010 2010GRC" xfId="1674"/>
    <cellStyle name="_Costs not in AURORA 2006GRC w gas price updated_Final Order Electric EXHIBIT A-1" xfId="1675"/>
    <cellStyle name="_Costs not in AURORA 2006GRC w gas price updated_NIM Summary" xfId="1676"/>
    <cellStyle name="_Costs not in AURORA 2006GRC w gas price updated_NIM Summary 2" xfId="1677"/>
    <cellStyle name="_Costs not in AURORA 2006GRC w gas price updated_NIM Summary_DEM-WP(C) ENERG10C--ctn Mid-C_042010 2010GRC" xfId="1678"/>
    <cellStyle name="_Costs not in AURORA 2006GRC w gas price updated_Rebuttal Power Costs" xfId="1679"/>
    <cellStyle name="_Costs not in AURORA 2006GRC w gas price updated_Rebuttal Power Costs 2" xfId="1680"/>
    <cellStyle name="_Costs not in AURORA 2006GRC w gas price updated_Rebuttal Power Costs_Adj Bench DR 3 for Initial Briefs (Electric)" xfId="1681"/>
    <cellStyle name="_Costs not in AURORA 2006GRC w gas price updated_Rebuttal Power Costs_Adj Bench DR 3 for Initial Briefs (Electric) 2" xfId="1682"/>
    <cellStyle name="_Costs not in AURORA 2006GRC w gas price updated_Rebuttal Power Costs_Adj Bench DR 3 for Initial Briefs (Electric)_DEM-WP(C) ENERG10C--ctn Mid-C_042010 2010GRC" xfId="1683"/>
    <cellStyle name="_Costs not in AURORA 2006GRC w gas price updated_Rebuttal Power Costs_DEM-WP(C) ENERG10C--ctn Mid-C_042010 2010GRC" xfId="1684"/>
    <cellStyle name="_Costs not in AURORA 2006GRC w gas price updated_Rebuttal Power Costs_Electric Rev Req Model (2009 GRC) Rebuttal" xfId="1685"/>
    <cellStyle name="_Costs not in AURORA 2006GRC w gas price updated_Rebuttal Power Costs_Electric Rev Req Model (2009 GRC) Rebuttal REmoval of New  WH Solar AdjustMI" xfId="1686"/>
    <cellStyle name="_Costs not in AURORA 2006GRC w gas price updated_Rebuttal Power Costs_Electric Rev Req Model (2009 GRC) Rebuttal REmoval of New  WH Solar AdjustMI 2" xfId="1687"/>
    <cellStyle name="_Costs not in AURORA 2006GRC w gas price updated_Rebuttal Power Costs_Electric Rev Req Model (2009 GRC) Rebuttal REmoval of New  WH Solar AdjustMI_DEM-WP(C) ENERG10C--ctn Mid-C_042010 2010GRC" xfId="1688"/>
    <cellStyle name="_Costs not in AURORA 2006GRC w gas price updated_Rebuttal Power Costs_Electric Rev Req Model (2009 GRC) Revised 01-18-2010" xfId="1689"/>
    <cellStyle name="_Costs not in AURORA 2006GRC w gas price updated_Rebuttal Power Costs_Electric Rev Req Model (2009 GRC) Revised 01-18-2010 2" xfId="1690"/>
    <cellStyle name="_Costs not in AURORA 2006GRC w gas price updated_Rebuttal Power Costs_Electric Rev Req Model (2009 GRC) Revised 01-18-2010_DEM-WP(C) ENERG10C--ctn Mid-C_042010 2010GRC" xfId="1691"/>
    <cellStyle name="_Costs not in AURORA 2006GRC w gas price updated_Rebuttal Power Costs_Final Order Electric EXHIBIT A-1" xfId="1692"/>
    <cellStyle name="_Costs not in AURORA 2006GRC w gas price updated_TENASKA REGULATORY ASSET" xfId="1693"/>
    <cellStyle name="_Costs not in AURORA 2007 Rate Case" xfId="55"/>
    <cellStyle name="_Costs not in AURORA 2007 Rate Case 2" xfId="1694"/>
    <cellStyle name="_Costs not in AURORA 2007 Rate Case 2 2" xfId="1695"/>
    <cellStyle name="_Costs not in AURORA 2007 Rate Case 3" xfId="1696"/>
    <cellStyle name="_Costs not in AURORA 2007 Rate Case 4" xfId="1697"/>
    <cellStyle name="_Costs not in AURORA 2007 Rate Case 4 2" xfId="1698"/>
    <cellStyle name="_Costs not in AURORA 2007 Rate Case 5" xfId="1699"/>
    <cellStyle name="_Costs not in AURORA 2007 Rate Case 6" xfId="1700"/>
    <cellStyle name="_Costs not in AURORA 2007 Rate Case 6 2" xfId="1701"/>
    <cellStyle name="_Costs not in AURORA 2007 Rate Case 7" xfId="1702"/>
    <cellStyle name="_Costs not in AURORA 2007 Rate Case 7 2" xfId="1703"/>
    <cellStyle name="_Costs not in AURORA 2007 Rate Case_(C) WHE Proforma with ITC cash grant 10 Yr Amort_for deferral_102809" xfId="1704"/>
    <cellStyle name="_Costs not in AURORA 2007 Rate Case_(C) WHE Proforma with ITC cash grant 10 Yr Amort_for deferral_102809 2" xfId="1705"/>
    <cellStyle name="_Costs not in AURORA 2007 Rate Case_(C) WHE Proforma with ITC cash grant 10 Yr Amort_for deferral_102809_16.07E Wild Horse Wind Expansionwrkingfile" xfId="1706"/>
    <cellStyle name="_Costs not in AURORA 2007 Rate Case_(C) WHE Proforma with ITC cash grant 10 Yr Amort_for deferral_102809_16.07E Wild Horse Wind Expansionwrkingfile 2" xfId="1707"/>
    <cellStyle name="_Costs not in AURORA 2007 Rate Case_(C) WHE Proforma with ITC cash grant 10 Yr Amort_for deferral_102809_16.07E Wild Horse Wind Expansionwrkingfile SF" xfId="1708"/>
    <cellStyle name="_Costs not in AURORA 2007 Rate Case_(C) WHE Proforma with ITC cash grant 10 Yr Amort_for deferral_102809_16.07E Wild Horse Wind Expansionwrkingfile SF 2" xfId="1709"/>
    <cellStyle name="_Costs not in AURORA 2007 Rate Case_(C) WHE Proforma with ITC cash grant 10 Yr Amort_for deferral_102809_16.07E Wild Horse Wind Expansionwrkingfile SF_DEM-WP(C) ENERG10C--ctn Mid-C_042010 2010GRC" xfId="1710"/>
    <cellStyle name="_Costs not in AURORA 2007 Rate Case_(C) WHE Proforma with ITC cash grant 10 Yr Amort_for deferral_102809_16.07E Wild Horse Wind Expansionwrkingfile_DEM-WP(C) ENERG10C--ctn Mid-C_042010 2010GRC" xfId="1711"/>
    <cellStyle name="_Costs not in AURORA 2007 Rate Case_(C) WHE Proforma with ITC cash grant 10 Yr Amort_for deferral_102809_16.37E Wild Horse Expansion DeferralRevwrkingfile SF" xfId="1712"/>
    <cellStyle name="_Costs not in AURORA 2007 Rate Case_(C) WHE Proforma with ITC cash grant 10 Yr Amort_for deferral_102809_16.37E Wild Horse Expansion DeferralRevwrkingfile SF 2" xfId="1713"/>
    <cellStyle name="_Costs not in AURORA 2007 Rate Case_(C) WHE Proforma with ITC cash grant 10 Yr Amort_for deferral_102809_16.37E Wild Horse Expansion DeferralRevwrkingfile SF_DEM-WP(C) ENERG10C--ctn Mid-C_042010 2010GRC" xfId="1714"/>
    <cellStyle name="_Costs not in AURORA 2007 Rate Case_(C) WHE Proforma with ITC cash grant 10 Yr Amort_for deferral_102809_DEM-WP(C) ENERG10C--ctn Mid-C_042010 2010GRC" xfId="1715"/>
    <cellStyle name="_Costs not in AURORA 2007 Rate Case_(C) WHE Proforma with ITC cash grant 10 Yr Amort_for rebuttal_120709" xfId="1716"/>
    <cellStyle name="_Costs not in AURORA 2007 Rate Case_(C) WHE Proforma with ITC cash grant 10 Yr Amort_for rebuttal_120709 2" xfId="1717"/>
    <cellStyle name="_Costs not in AURORA 2007 Rate Case_(C) WHE Proforma with ITC cash grant 10 Yr Amort_for rebuttal_120709_DEM-WP(C) ENERG10C--ctn Mid-C_042010 2010GRC" xfId="1718"/>
    <cellStyle name="_Costs not in AURORA 2007 Rate Case_04.07E Wild Horse Wind Expansion" xfId="1719"/>
    <cellStyle name="_Costs not in AURORA 2007 Rate Case_04.07E Wild Horse Wind Expansion 2" xfId="1720"/>
    <cellStyle name="_Costs not in AURORA 2007 Rate Case_04.07E Wild Horse Wind Expansion_16.07E Wild Horse Wind Expansionwrkingfile" xfId="1721"/>
    <cellStyle name="_Costs not in AURORA 2007 Rate Case_04.07E Wild Horse Wind Expansion_16.07E Wild Horse Wind Expansionwrkingfile 2" xfId="1722"/>
    <cellStyle name="_Costs not in AURORA 2007 Rate Case_04.07E Wild Horse Wind Expansion_16.07E Wild Horse Wind Expansionwrkingfile SF" xfId="1723"/>
    <cellStyle name="_Costs not in AURORA 2007 Rate Case_04.07E Wild Horse Wind Expansion_16.07E Wild Horse Wind Expansionwrkingfile SF 2" xfId="1724"/>
    <cellStyle name="_Costs not in AURORA 2007 Rate Case_04.07E Wild Horse Wind Expansion_16.07E Wild Horse Wind Expansionwrkingfile SF_DEM-WP(C) ENERG10C--ctn Mid-C_042010 2010GRC" xfId="1725"/>
    <cellStyle name="_Costs not in AURORA 2007 Rate Case_04.07E Wild Horse Wind Expansion_16.07E Wild Horse Wind Expansionwrkingfile_DEM-WP(C) ENERG10C--ctn Mid-C_042010 2010GRC" xfId="1726"/>
    <cellStyle name="_Costs not in AURORA 2007 Rate Case_04.07E Wild Horse Wind Expansion_16.37E Wild Horse Expansion DeferralRevwrkingfile SF" xfId="1727"/>
    <cellStyle name="_Costs not in AURORA 2007 Rate Case_04.07E Wild Horse Wind Expansion_16.37E Wild Horse Expansion DeferralRevwrkingfile SF 2" xfId="1728"/>
    <cellStyle name="_Costs not in AURORA 2007 Rate Case_04.07E Wild Horse Wind Expansion_16.37E Wild Horse Expansion DeferralRevwrkingfile SF_DEM-WP(C) ENERG10C--ctn Mid-C_042010 2010GRC" xfId="1729"/>
    <cellStyle name="_Costs not in AURORA 2007 Rate Case_04.07E Wild Horse Wind Expansion_DEM-WP(C) ENERG10C--ctn Mid-C_042010 2010GRC" xfId="1730"/>
    <cellStyle name="_Costs not in AURORA 2007 Rate Case_16.07E Wild Horse Wind Expansionwrkingfile" xfId="1731"/>
    <cellStyle name="_Costs not in AURORA 2007 Rate Case_16.07E Wild Horse Wind Expansionwrkingfile 2" xfId="1732"/>
    <cellStyle name="_Costs not in AURORA 2007 Rate Case_16.07E Wild Horse Wind Expansionwrkingfile SF" xfId="1733"/>
    <cellStyle name="_Costs not in AURORA 2007 Rate Case_16.07E Wild Horse Wind Expansionwrkingfile SF 2" xfId="1734"/>
    <cellStyle name="_Costs not in AURORA 2007 Rate Case_16.07E Wild Horse Wind Expansionwrkingfile SF_DEM-WP(C) ENERG10C--ctn Mid-C_042010 2010GRC" xfId="1735"/>
    <cellStyle name="_Costs not in AURORA 2007 Rate Case_16.07E Wild Horse Wind Expansionwrkingfile_DEM-WP(C) ENERG10C--ctn Mid-C_042010 2010GRC" xfId="1736"/>
    <cellStyle name="_Costs not in AURORA 2007 Rate Case_16.37E Wild Horse Expansion DeferralRevwrkingfile SF" xfId="1737"/>
    <cellStyle name="_Costs not in AURORA 2007 Rate Case_16.37E Wild Horse Expansion DeferralRevwrkingfile SF 2" xfId="1738"/>
    <cellStyle name="_Costs not in AURORA 2007 Rate Case_16.37E Wild Horse Expansion DeferralRevwrkingfile SF_DEM-WP(C) ENERG10C--ctn Mid-C_042010 2010GRC" xfId="1739"/>
    <cellStyle name="_Costs not in AURORA 2007 Rate Case_2009 GRC Compl Filing - Exhibit D" xfId="1740"/>
    <cellStyle name="_Costs not in AURORA 2007 Rate Case_2009 GRC Compl Filing - Exhibit D 2" xfId="1741"/>
    <cellStyle name="_Costs not in AURORA 2007 Rate Case_2009 GRC Compl Filing - Exhibit D_DEM-WP(C) ENERG10C--ctn Mid-C_042010 2010GRC" xfId="1742"/>
    <cellStyle name="_Costs not in AURORA 2007 Rate Case_4 31 Regulatory Assets and Liabilities  7 06- Exhibit D" xfId="56"/>
    <cellStyle name="_Costs not in AURORA 2007 Rate Case_4 31 Regulatory Assets and Liabilities  7 06- Exhibit D 2" xfId="1743"/>
    <cellStyle name="_Costs not in AURORA 2007 Rate Case_4 31 Regulatory Assets and Liabilities  7 06- Exhibit D_DEM-WP(C) ENERG10C--ctn Mid-C_042010 2010GRC" xfId="1744"/>
    <cellStyle name="_Costs not in AURORA 2007 Rate Case_4 31 Regulatory Assets and Liabilities  7 06- Exhibit D_NIM Summary" xfId="1745"/>
    <cellStyle name="_Costs not in AURORA 2007 Rate Case_4 31 Regulatory Assets and Liabilities  7 06- Exhibit D_NIM Summary 2" xfId="1746"/>
    <cellStyle name="_Costs not in AURORA 2007 Rate Case_4 31 Regulatory Assets and Liabilities  7 06- Exhibit D_NIM Summary_DEM-WP(C) ENERG10C--ctn Mid-C_042010 2010GRC" xfId="1747"/>
    <cellStyle name="_Costs not in AURORA 2007 Rate Case_4 31E Reg Asset  Liab and EXH D" xfId="1748"/>
    <cellStyle name="_Costs not in AURORA 2007 Rate Case_4 31E Reg Asset  Liab and EXH D _ Aug 10 Filing (2)" xfId="1749"/>
    <cellStyle name="_Costs not in AURORA 2007 Rate Case_4 31E Reg Asset  Liab and EXH D _ Aug 10 Filing (2) 2" xfId="1750"/>
    <cellStyle name="_Costs not in AURORA 2007 Rate Case_4 31E Reg Asset  Liab and EXH D 2" xfId="1751"/>
    <cellStyle name="_Costs not in AURORA 2007 Rate Case_4 31E Reg Asset  Liab and EXH D 3" xfId="1752"/>
    <cellStyle name="_Costs not in AURORA 2007 Rate Case_4 32 Regulatory Assets and Liabilities  7 06- Exhibit D" xfId="57"/>
    <cellStyle name="_Costs not in AURORA 2007 Rate Case_4 32 Regulatory Assets and Liabilities  7 06- Exhibit D 2" xfId="1753"/>
    <cellStyle name="_Costs not in AURORA 2007 Rate Case_4 32 Regulatory Assets and Liabilities  7 06- Exhibit D_DEM-WP(C) ENERG10C--ctn Mid-C_042010 2010GRC" xfId="1754"/>
    <cellStyle name="_Costs not in AURORA 2007 Rate Case_4 32 Regulatory Assets and Liabilities  7 06- Exhibit D_NIM Summary" xfId="1755"/>
    <cellStyle name="_Costs not in AURORA 2007 Rate Case_4 32 Regulatory Assets and Liabilities  7 06- Exhibit D_NIM Summary 2" xfId="1756"/>
    <cellStyle name="_Costs not in AURORA 2007 Rate Case_4 32 Regulatory Assets and Liabilities  7 06- Exhibit D_NIM Summary_DEM-WP(C) ENERG10C--ctn Mid-C_042010 2010GRC" xfId="1757"/>
    <cellStyle name="_Costs not in AURORA 2007 Rate Case_AURORA Total New" xfId="1758"/>
    <cellStyle name="_Costs not in AURORA 2007 Rate Case_AURORA Total New 2" xfId="1759"/>
    <cellStyle name="_Costs not in AURORA 2007 Rate Case_Book1" xfId="1760"/>
    <cellStyle name="_Costs not in AURORA 2007 Rate Case_Book2" xfId="1761"/>
    <cellStyle name="_Costs not in AURORA 2007 Rate Case_Book2 2" xfId="1762"/>
    <cellStyle name="_Costs not in AURORA 2007 Rate Case_Book2_Adj Bench DR 3 for Initial Briefs (Electric)" xfId="1763"/>
    <cellStyle name="_Costs not in AURORA 2007 Rate Case_Book2_Adj Bench DR 3 for Initial Briefs (Electric) 2" xfId="1764"/>
    <cellStyle name="_Costs not in AURORA 2007 Rate Case_Book2_Adj Bench DR 3 for Initial Briefs (Electric)_DEM-WP(C) ENERG10C--ctn Mid-C_042010 2010GRC" xfId="1765"/>
    <cellStyle name="_Costs not in AURORA 2007 Rate Case_Book2_DEM-WP(C) ENERG10C--ctn Mid-C_042010 2010GRC" xfId="1766"/>
    <cellStyle name="_Costs not in AURORA 2007 Rate Case_Book2_Electric Rev Req Model (2009 GRC) Rebuttal" xfId="1767"/>
    <cellStyle name="_Costs not in AURORA 2007 Rate Case_Book2_Electric Rev Req Model (2009 GRC) Rebuttal REmoval of New  WH Solar AdjustMI" xfId="1768"/>
    <cellStyle name="_Costs not in AURORA 2007 Rate Case_Book2_Electric Rev Req Model (2009 GRC) Rebuttal REmoval of New  WH Solar AdjustMI 2" xfId="1769"/>
    <cellStyle name="_Costs not in AURORA 2007 Rate Case_Book2_Electric Rev Req Model (2009 GRC) Rebuttal REmoval of New  WH Solar AdjustMI_DEM-WP(C) ENERG10C--ctn Mid-C_042010 2010GRC" xfId="1770"/>
    <cellStyle name="_Costs not in AURORA 2007 Rate Case_Book2_Electric Rev Req Model (2009 GRC) Revised 01-18-2010" xfId="1771"/>
    <cellStyle name="_Costs not in AURORA 2007 Rate Case_Book2_Electric Rev Req Model (2009 GRC) Revised 01-18-2010 2" xfId="1772"/>
    <cellStyle name="_Costs not in AURORA 2007 Rate Case_Book2_Electric Rev Req Model (2009 GRC) Revised 01-18-2010_DEM-WP(C) ENERG10C--ctn Mid-C_042010 2010GRC" xfId="1773"/>
    <cellStyle name="_Costs not in AURORA 2007 Rate Case_Book2_Final Order Electric EXHIBIT A-1" xfId="1774"/>
    <cellStyle name="_Costs not in AURORA 2007 Rate Case_Book4" xfId="58"/>
    <cellStyle name="_Costs not in AURORA 2007 Rate Case_Book4 2" xfId="1775"/>
    <cellStyle name="_Costs not in AURORA 2007 Rate Case_Book4_DEM-WP(C) ENERG10C--ctn Mid-C_042010 2010GRC" xfId="1776"/>
    <cellStyle name="_Costs not in AURORA 2007 Rate Case_Book9" xfId="59"/>
    <cellStyle name="_Costs not in AURORA 2007 Rate Case_Book9 2" xfId="1777"/>
    <cellStyle name="_Costs not in AURORA 2007 Rate Case_Book9_DEM-WP(C) ENERG10C--ctn Mid-C_042010 2010GRC" xfId="1778"/>
    <cellStyle name="_Costs not in AURORA 2007 Rate Case_Chelan PUD Power Costs (8-10)" xfId="1779"/>
    <cellStyle name="_Costs not in AURORA 2007 Rate Case_DEM-WP(C) Chelan Power Costs" xfId="1780"/>
    <cellStyle name="_Costs not in AURORA 2007 Rate Case_DEM-WP(C) Chelan Power Costs 2" xfId="1781"/>
    <cellStyle name="_Costs not in AURORA 2007 Rate Case_DEM-WP(C) ENERG10C--ctn Mid-C_042010 2010GRC" xfId="1782"/>
    <cellStyle name="_Costs not in AURORA 2007 Rate Case_DEM-WP(C) Gas Transport 2010GRC" xfId="1783"/>
    <cellStyle name="_Costs not in AURORA 2007 Rate Case_DEM-WP(C) Gas Transport 2010GRC 2" xfId="1784"/>
    <cellStyle name="_Costs not in AURORA 2007 Rate Case_LSRWEP LGIA like Acctg Petition Aug 2010" xfId="1785"/>
    <cellStyle name="_Costs not in AURORA 2007 Rate Case_NIM Summary" xfId="1786"/>
    <cellStyle name="_Costs not in AURORA 2007 Rate Case_NIM Summary 09GRC" xfId="1787"/>
    <cellStyle name="_Costs not in AURORA 2007 Rate Case_NIM Summary 09GRC 2" xfId="1788"/>
    <cellStyle name="_Costs not in AURORA 2007 Rate Case_NIM Summary 09GRC_DEM-WP(C) ENERG10C--ctn Mid-C_042010 2010GRC" xfId="1789"/>
    <cellStyle name="_Costs not in AURORA 2007 Rate Case_NIM Summary 2" xfId="1790"/>
    <cellStyle name="_Costs not in AURORA 2007 Rate Case_NIM Summary 3" xfId="1791"/>
    <cellStyle name="_Costs not in AURORA 2007 Rate Case_NIM Summary_DEM-WP(C) ENERG10C--ctn Mid-C_042010 2010GRC" xfId="1792"/>
    <cellStyle name="_Costs not in AURORA 2007 Rate Case_PCA 9 -  Exhibit D April 2010 (3)" xfId="1793"/>
    <cellStyle name="_Costs not in AURORA 2007 Rate Case_PCA 9 -  Exhibit D April 2010 (3) 2" xfId="1794"/>
    <cellStyle name="_Costs not in AURORA 2007 Rate Case_PCA 9 -  Exhibit D April 2010 (3)_DEM-WP(C) ENERG10C--ctn Mid-C_042010 2010GRC" xfId="1795"/>
    <cellStyle name="_Costs not in AURORA 2007 Rate Case_Power Costs - Comparison bx Rbtl-Staff-Jt-PC" xfId="1796"/>
    <cellStyle name="_Costs not in AURORA 2007 Rate Case_Power Costs - Comparison bx Rbtl-Staff-Jt-PC 2" xfId="1797"/>
    <cellStyle name="_Costs not in AURORA 2007 Rate Case_Power Costs - Comparison bx Rbtl-Staff-Jt-PC_Adj Bench DR 3 for Initial Briefs (Electric)" xfId="1798"/>
    <cellStyle name="_Costs not in AURORA 2007 Rate Case_Power Costs - Comparison bx Rbtl-Staff-Jt-PC_Adj Bench DR 3 for Initial Briefs (Electric) 2" xfId="1799"/>
    <cellStyle name="_Costs not in AURORA 2007 Rate Case_Power Costs - Comparison bx Rbtl-Staff-Jt-PC_Adj Bench DR 3 for Initial Briefs (Electric)_DEM-WP(C) ENERG10C--ctn Mid-C_042010 2010GRC" xfId="1800"/>
    <cellStyle name="_Costs not in AURORA 2007 Rate Case_Power Costs - Comparison bx Rbtl-Staff-Jt-PC_DEM-WP(C) ENERG10C--ctn Mid-C_042010 2010GRC" xfId="1801"/>
    <cellStyle name="_Costs not in AURORA 2007 Rate Case_Power Costs - Comparison bx Rbtl-Staff-Jt-PC_Electric Rev Req Model (2009 GRC) Rebuttal" xfId="1802"/>
    <cellStyle name="_Costs not in AURORA 2007 Rate Case_Power Costs - Comparison bx Rbtl-Staff-Jt-PC_Electric Rev Req Model (2009 GRC) Rebuttal REmoval of New  WH Solar AdjustMI" xfId="1803"/>
    <cellStyle name="_Costs not in AURORA 2007 Rate Case_Power Costs - Comparison bx Rbtl-Staff-Jt-PC_Electric Rev Req Model (2009 GRC) Rebuttal REmoval of New  WH Solar AdjustMI 2" xfId="1804"/>
    <cellStyle name="_Costs not in AURORA 2007 Rate Case_Power Costs - Comparison bx Rbtl-Staff-Jt-PC_Electric Rev Req Model (2009 GRC) Rebuttal REmoval of New  WH Solar AdjustMI_DEM-WP(C) ENERG10C--ctn Mid-C_042010 2010GRC" xfId="1805"/>
    <cellStyle name="_Costs not in AURORA 2007 Rate Case_Power Costs - Comparison bx Rbtl-Staff-Jt-PC_Electric Rev Req Model (2009 GRC) Revised 01-18-2010" xfId="1806"/>
    <cellStyle name="_Costs not in AURORA 2007 Rate Case_Power Costs - Comparison bx Rbtl-Staff-Jt-PC_Electric Rev Req Model (2009 GRC) Revised 01-18-2010 2" xfId="1807"/>
    <cellStyle name="_Costs not in AURORA 2007 Rate Case_Power Costs - Comparison bx Rbtl-Staff-Jt-PC_Electric Rev Req Model (2009 GRC) Revised 01-18-2010_DEM-WP(C) ENERG10C--ctn Mid-C_042010 2010GRC" xfId="1808"/>
    <cellStyle name="_Costs not in AURORA 2007 Rate Case_Power Costs - Comparison bx Rbtl-Staff-Jt-PC_Final Order Electric EXHIBIT A-1" xfId="1809"/>
    <cellStyle name="_Costs not in AURORA 2007 Rate Case_Rebuttal Power Costs" xfId="1810"/>
    <cellStyle name="_Costs not in AURORA 2007 Rate Case_Rebuttal Power Costs 2" xfId="1811"/>
    <cellStyle name="_Costs not in AURORA 2007 Rate Case_Rebuttal Power Costs_Adj Bench DR 3 for Initial Briefs (Electric)" xfId="1812"/>
    <cellStyle name="_Costs not in AURORA 2007 Rate Case_Rebuttal Power Costs_Adj Bench DR 3 for Initial Briefs (Electric) 2" xfId="1813"/>
    <cellStyle name="_Costs not in AURORA 2007 Rate Case_Rebuttal Power Costs_Adj Bench DR 3 for Initial Briefs (Electric)_DEM-WP(C) ENERG10C--ctn Mid-C_042010 2010GRC" xfId="1814"/>
    <cellStyle name="_Costs not in AURORA 2007 Rate Case_Rebuttal Power Costs_DEM-WP(C) ENERG10C--ctn Mid-C_042010 2010GRC" xfId="1815"/>
    <cellStyle name="_Costs not in AURORA 2007 Rate Case_Rebuttal Power Costs_Electric Rev Req Model (2009 GRC) Rebuttal" xfId="1816"/>
    <cellStyle name="_Costs not in AURORA 2007 Rate Case_Rebuttal Power Costs_Electric Rev Req Model (2009 GRC) Rebuttal REmoval of New  WH Solar AdjustMI" xfId="1817"/>
    <cellStyle name="_Costs not in AURORA 2007 Rate Case_Rebuttal Power Costs_Electric Rev Req Model (2009 GRC) Rebuttal REmoval of New  WH Solar AdjustMI 2" xfId="1818"/>
    <cellStyle name="_Costs not in AURORA 2007 Rate Case_Rebuttal Power Costs_Electric Rev Req Model (2009 GRC) Rebuttal REmoval of New  WH Solar AdjustMI_DEM-WP(C) ENERG10C--ctn Mid-C_042010 2010GRC" xfId="1819"/>
    <cellStyle name="_Costs not in AURORA 2007 Rate Case_Rebuttal Power Costs_Electric Rev Req Model (2009 GRC) Revised 01-18-2010" xfId="1820"/>
    <cellStyle name="_Costs not in AURORA 2007 Rate Case_Rebuttal Power Costs_Electric Rev Req Model (2009 GRC) Revised 01-18-2010 2" xfId="1821"/>
    <cellStyle name="_Costs not in AURORA 2007 Rate Case_Rebuttal Power Costs_Electric Rev Req Model (2009 GRC) Revised 01-18-2010_DEM-WP(C) ENERG10C--ctn Mid-C_042010 2010GRC" xfId="1822"/>
    <cellStyle name="_Costs not in AURORA 2007 Rate Case_Rebuttal Power Costs_Final Order Electric EXHIBIT A-1" xfId="1823"/>
    <cellStyle name="_Costs not in AURORA 2007 Rate Case_Transmission Workbook for May BOD" xfId="1824"/>
    <cellStyle name="_Costs not in AURORA 2007 Rate Case_Transmission Workbook for May BOD 2" xfId="1825"/>
    <cellStyle name="_Costs not in AURORA 2007 Rate Case_Transmission Workbook for May BOD_DEM-WP(C) ENERG10C--ctn Mid-C_042010 2010GRC" xfId="1826"/>
    <cellStyle name="_Costs not in AURORA 2007 Rate Case_Wind Integration 10GRC" xfId="1827"/>
    <cellStyle name="_Costs not in AURORA 2007 Rate Case_Wind Integration 10GRC 2" xfId="1828"/>
    <cellStyle name="_Costs not in AURORA 2007 Rate Case_Wind Integration 10GRC_DEM-WP(C) ENERG10C--ctn Mid-C_042010 2010GRC" xfId="1829"/>
    <cellStyle name="_Costs not in KWI3000 '06Budget" xfId="60"/>
    <cellStyle name="_Costs not in KWI3000 '06Budget 2" xfId="1830"/>
    <cellStyle name="_Costs not in KWI3000 '06Budget 2 2" xfId="1831"/>
    <cellStyle name="_Costs not in KWI3000 '06Budget 3" xfId="1832"/>
    <cellStyle name="_Costs not in KWI3000 '06Budget 4" xfId="1833"/>
    <cellStyle name="_Costs not in KWI3000 '06Budget 4 2" xfId="1834"/>
    <cellStyle name="_Costs not in KWI3000 '06Budget 5" xfId="1835"/>
    <cellStyle name="_Costs not in KWI3000 '06Budget 5 2" xfId="1836"/>
    <cellStyle name="_Costs not in KWI3000 '06Budget 6" xfId="1837"/>
    <cellStyle name="_Costs not in KWI3000 '06Budget 7" xfId="1838"/>
    <cellStyle name="_Costs not in KWI3000 '06Budget 7 2" xfId="1839"/>
    <cellStyle name="_Costs not in KWI3000 '06Budget 8" xfId="1840"/>
    <cellStyle name="_Costs not in KWI3000 '06Budget 8 2" xfId="1841"/>
    <cellStyle name="_Costs not in KWI3000 '06Budget_(C) WHE Proforma with ITC cash grant 10 Yr Amort_for deferral_102809" xfId="1842"/>
    <cellStyle name="_Costs not in KWI3000 '06Budget_(C) WHE Proforma with ITC cash grant 10 Yr Amort_for deferral_102809 2" xfId="1843"/>
    <cellStyle name="_Costs not in KWI3000 '06Budget_(C) WHE Proforma with ITC cash grant 10 Yr Amort_for deferral_102809_16.07E Wild Horse Wind Expansionwrkingfile" xfId="1844"/>
    <cellStyle name="_Costs not in KWI3000 '06Budget_(C) WHE Proforma with ITC cash grant 10 Yr Amort_for deferral_102809_16.07E Wild Horse Wind Expansionwrkingfile 2" xfId="1845"/>
    <cellStyle name="_Costs not in KWI3000 '06Budget_(C) WHE Proforma with ITC cash grant 10 Yr Amort_for deferral_102809_16.07E Wild Horse Wind Expansionwrkingfile SF" xfId="1846"/>
    <cellStyle name="_Costs not in KWI3000 '06Budget_(C) WHE Proforma with ITC cash grant 10 Yr Amort_for deferral_102809_16.07E Wild Horse Wind Expansionwrkingfile SF 2" xfId="1847"/>
    <cellStyle name="_Costs not in KWI3000 '06Budget_(C) WHE Proforma with ITC cash grant 10 Yr Amort_for deferral_102809_16.07E Wild Horse Wind Expansionwrkingfile SF_DEM-WP(C) ENERG10C--ctn Mid-C_042010 2010GRC" xfId="1848"/>
    <cellStyle name="_Costs not in KWI3000 '06Budget_(C) WHE Proforma with ITC cash grant 10 Yr Amort_for deferral_102809_16.07E Wild Horse Wind Expansionwrkingfile_DEM-WP(C) ENERG10C--ctn Mid-C_042010 2010GRC" xfId="1849"/>
    <cellStyle name="_Costs not in KWI3000 '06Budget_(C) WHE Proforma with ITC cash grant 10 Yr Amort_for deferral_102809_16.37E Wild Horse Expansion DeferralRevwrkingfile SF" xfId="1850"/>
    <cellStyle name="_Costs not in KWI3000 '06Budget_(C) WHE Proforma with ITC cash grant 10 Yr Amort_for deferral_102809_16.37E Wild Horse Expansion DeferralRevwrkingfile SF 2" xfId="1851"/>
    <cellStyle name="_Costs not in KWI3000 '06Budget_(C) WHE Proforma with ITC cash grant 10 Yr Amort_for deferral_102809_16.37E Wild Horse Expansion DeferralRevwrkingfile SF_DEM-WP(C) ENERG10C--ctn Mid-C_042010 2010GRC" xfId="1852"/>
    <cellStyle name="_Costs not in KWI3000 '06Budget_(C) WHE Proforma with ITC cash grant 10 Yr Amort_for deferral_102809_DEM-WP(C) ENERG10C--ctn Mid-C_042010 2010GRC" xfId="1853"/>
    <cellStyle name="_Costs not in KWI3000 '06Budget_(C) WHE Proforma with ITC cash grant 10 Yr Amort_for rebuttal_120709" xfId="1854"/>
    <cellStyle name="_Costs not in KWI3000 '06Budget_(C) WHE Proforma with ITC cash grant 10 Yr Amort_for rebuttal_120709 2" xfId="1855"/>
    <cellStyle name="_Costs not in KWI3000 '06Budget_(C) WHE Proforma with ITC cash grant 10 Yr Amort_for rebuttal_120709_DEM-WP(C) ENERG10C--ctn Mid-C_042010 2010GRC" xfId="1856"/>
    <cellStyle name="_Costs not in KWI3000 '06Budget_04.07E Wild Horse Wind Expansion" xfId="1857"/>
    <cellStyle name="_Costs not in KWI3000 '06Budget_04.07E Wild Horse Wind Expansion 2" xfId="1858"/>
    <cellStyle name="_Costs not in KWI3000 '06Budget_04.07E Wild Horse Wind Expansion_16.07E Wild Horse Wind Expansionwrkingfile" xfId="1859"/>
    <cellStyle name="_Costs not in KWI3000 '06Budget_04.07E Wild Horse Wind Expansion_16.07E Wild Horse Wind Expansionwrkingfile 2" xfId="1860"/>
    <cellStyle name="_Costs not in KWI3000 '06Budget_04.07E Wild Horse Wind Expansion_16.07E Wild Horse Wind Expansionwrkingfile SF" xfId="1861"/>
    <cellStyle name="_Costs not in KWI3000 '06Budget_04.07E Wild Horse Wind Expansion_16.07E Wild Horse Wind Expansionwrkingfile SF 2" xfId="1862"/>
    <cellStyle name="_Costs not in KWI3000 '06Budget_04.07E Wild Horse Wind Expansion_16.07E Wild Horse Wind Expansionwrkingfile SF_DEM-WP(C) ENERG10C--ctn Mid-C_042010 2010GRC" xfId="1863"/>
    <cellStyle name="_Costs not in KWI3000 '06Budget_04.07E Wild Horse Wind Expansion_16.07E Wild Horse Wind Expansionwrkingfile_DEM-WP(C) ENERG10C--ctn Mid-C_042010 2010GRC" xfId="1864"/>
    <cellStyle name="_Costs not in KWI3000 '06Budget_04.07E Wild Horse Wind Expansion_16.37E Wild Horse Expansion DeferralRevwrkingfile SF" xfId="1865"/>
    <cellStyle name="_Costs not in KWI3000 '06Budget_04.07E Wild Horse Wind Expansion_16.37E Wild Horse Expansion DeferralRevwrkingfile SF 2" xfId="1866"/>
    <cellStyle name="_Costs not in KWI3000 '06Budget_04.07E Wild Horse Wind Expansion_16.37E Wild Horse Expansion DeferralRevwrkingfile SF_DEM-WP(C) ENERG10C--ctn Mid-C_042010 2010GRC" xfId="1867"/>
    <cellStyle name="_Costs not in KWI3000 '06Budget_04.07E Wild Horse Wind Expansion_DEM-WP(C) ENERG10C--ctn Mid-C_042010 2010GRC" xfId="1868"/>
    <cellStyle name="_Costs not in KWI3000 '06Budget_16.07E Wild Horse Wind Expansionwrkingfile" xfId="1869"/>
    <cellStyle name="_Costs not in KWI3000 '06Budget_16.07E Wild Horse Wind Expansionwrkingfile 2" xfId="1870"/>
    <cellStyle name="_Costs not in KWI3000 '06Budget_16.07E Wild Horse Wind Expansionwrkingfile SF" xfId="1871"/>
    <cellStyle name="_Costs not in KWI3000 '06Budget_16.07E Wild Horse Wind Expansionwrkingfile SF 2" xfId="1872"/>
    <cellStyle name="_Costs not in KWI3000 '06Budget_16.07E Wild Horse Wind Expansionwrkingfile SF_DEM-WP(C) ENERG10C--ctn Mid-C_042010 2010GRC" xfId="1873"/>
    <cellStyle name="_Costs not in KWI3000 '06Budget_16.07E Wild Horse Wind Expansionwrkingfile_DEM-WP(C) ENERG10C--ctn Mid-C_042010 2010GRC" xfId="1874"/>
    <cellStyle name="_Costs not in KWI3000 '06Budget_16.37E Wild Horse Expansion DeferralRevwrkingfile SF" xfId="1875"/>
    <cellStyle name="_Costs not in KWI3000 '06Budget_16.37E Wild Horse Expansion DeferralRevwrkingfile SF 2" xfId="1876"/>
    <cellStyle name="_Costs not in KWI3000 '06Budget_16.37E Wild Horse Expansion DeferralRevwrkingfile SF_DEM-WP(C) ENERG10C--ctn Mid-C_042010 2010GRC" xfId="1877"/>
    <cellStyle name="_Costs not in KWI3000 '06Budget_2009 GRC Compl Filing - Exhibit D" xfId="1878"/>
    <cellStyle name="_Costs not in KWI3000 '06Budget_2009 GRC Compl Filing - Exhibit D 2" xfId="1879"/>
    <cellStyle name="_Costs not in KWI3000 '06Budget_2009 GRC Compl Filing - Exhibit D_DEM-WP(C) ENERG10C--ctn Mid-C_042010 2010GRC" xfId="1880"/>
    <cellStyle name="_Costs not in KWI3000 '06Budget_4 31 Regulatory Assets and Liabilities  7 06- Exhibit D" xfId="61"/>
    <cellStyle name="_Costs not in KWI3000 '06Budget_4 31 Regulatory Assets and Liabilities  7 06- Exhibit D 2" xfId="1881"/>
    <cellStyle name="_Costs not in KWI3000 '06Budget_4 31 Regulatory Assets and Liabilities  7 06- Exhibit D_DEM-WP(C) ENERG10C--ctn Mid-C_042010 2010GRC" xfId="1882"/>
    <cellStyle name="_Costs not in KWI3000 '06Budget_4 31 Regulatory Assets and Liabilities  7 06- Exhibit D_NIM Summary" xfId="1883"/>
    <cellStyle name="_Costs not in KWI3000 '06Budget_4 31 Regulatory Assets and Liabilities  7 06- Exhibit D_NIM Summary 2" xfId="1884"/>
    <cellStyle name="_Costs not in KWI3000 '06Budget_4 31 Regulatory Assets and Liabilities  7 06- Exhibit D_NIM Summary_DEM-WP(C) ENERG10C--ctn Mid-C_042010 2010GRC" xfId="1885"/>
    <cellStyle name="_Costs not in KWI3000 '06Budget_4 31 Regulatory Assets and Liabilities  7 06- Exhibit D_NIM+O&amp;M" xfId="1886"/>
    <cellStyle name="_Costs not in KWI3000 '06Budget_4 31 Regulatory Assets and Liabilities  7 06- Exhibit D_NIM+O&amp;M Monthly" xfId="1887"/>
    <cellStyle name="_Costs not in KWI3000 '06Budget_4 31E Reg Asset  Liab and EXH D" xfId="1888"/>
    <cellStyle name="_Costs not in KWI3000 '06Budget_4 31E Reg Asset  Liab and EXH D _ Aug 10 Filing (2)" xfId="1889"/>
    <cellStyle name="_Costs not in KWI3000 '06Budget_4 31E Reg Asset  Liab and EXH D _ Aug 10 Filing (2) 2" xfId="1890"/>
    <cellStyle name="_Costs not in KWI3000 '06Budget_4 31E Reg Asset  Liab and EXH D 2" xfId="1891"/>
    <cellStyle name="_Costs not in KWI3000 '06Budget_4 31E Reg Asset  Liab and EXH D 3" xfId="1892"/>
    <cellStyle name="_Costs not in KWI3000 '06Budget_4 32 Regulatory Assets and Liabilities  7 06- Exhibit D" xfId="62"/>
    <cellStyle name="_Costs not in KWI3000 '06Budget_4 32 Regulatory Assets and Liabilities  7 06- Exhibit D 2" xfId="1893"/>
    <cellStyle name="_Costs not in KWI3000 '06Budget_4 32 Regulatory Assets and Liabilities  7 06- Exhibit D_DEM-WP(C) ENERG10C--ctn Mid-C_042010 2010GRC" xfId="1894"/>
    <cellStyle name="_Costs not in KWI3000 '06Budget_4 32 Regulatory Assets and Liabilities  7 06- Exhibit D_NIM Summary" xfId="1895"/>
    <cellStyle name="_Costs not in KWI3000 '06Budget_4 32 Regulatory Assets and Liabilities  7 06- Exhibit D_NIM Summary 2" xfId="1896"/>
    <cellStyle name="_Costs not in KWI3000 '06Budget_4 32 Regulatory Assets and Liabilities  7 06- Exhibit D_NIM Summary_DEM-WP(C) ENERG10C--ctn Mid-C_042010 2010GRC" xfId="1897"/>
    <cellStyle name="_Costs not in KWI3000 '06Budget_4 32 Regulatory Assets and Liabilities  7 06- Exhibit D_NIM+O&amp;M" xfId="1898"/>
    <cellStyle name="_Costs not in KWI3000 '06Budget_4 32 Regulatory Assets and Liabilities  7 06- Exhibit D_NIM+O&amp;M Monthly" xfId="1899"/>
    <cellStyle name="_Costs not in KWI3000 '06Budget_AURORA Total New" xfId="1900"/>
    <cellStyle name="_Costs not in KWI3000 '06Budget_AURORA Total New 2" xfId="1901"/>
    <cellStyle name="_Costs not in KWI3000 '06Budget_Book1" xfId="1902"/>
    <cellStyle name="_Costs not in KWI3000 '06Budget_Book2" xfId="1903"/>
    <cellStyle name="_Costs not in KWI3000 '06Budget_Book2 2" xfId="1904"/>
    <cellStyle name="_Costs not in KWI3000 '06Budget_Book2_Adj Bench DR 3 for Initial Briefs (Electric)" xfId="1905"/>
    <cellStyle name="_Costs not in KWI3000 '06Budget_Book2_Adj Bench DR 3 for Initial Briefs (Electric) 2" xfId="1906"/>
    <cellStyle name="_Costs not in KWI3000 '06Budget_Book2_Adj Bench DR 3 for Initial Briefs (Electric)_DEM-WP(C) ENERG10C--ctn Mid-C_042010 2010GRC" xfId="1907"/>
    <cellStyle name="_Costs not in KWI3000 '06Budget_Book2_DEM-WP(C) ENERG10C--ctn Mid-C_042010 2010GRC" xfId="1908"/>
    <cellStyle name="_Costs not in KWI3000 '06Budget_Book2_Electric Rev Req Model (2009 GRC) Rebuttal" xfId="1909"/>
    <cellStyle name="_Costs not in KWI3000 '06Budget_Book2_Electric Rev Req Model (2009 GRC) Rebuttal REmoval of New  WH Solar AdjustMI" xfId="1910"/>
    <cellStyle name="_Costs not in KWI3000 '06Budget_Book2_Electric Rev Req Model (2009 GRC) Rebuttal REmoval of New  WH Solar AdjustMI 2" xfId="1911"/>
    <cellStyle name="_Costs not in KWI3000 '06Budget_Book2_Electric Rev Req Model (2009 GRC) Rebuttal REmoval of New  WH Solar AdjustMI_DEM-WP(C) ENERG10C--ctn Mid-C_042010 2010GRC" xfId="1912"/>
    <cellStyle name="_Costs not in KWI3000 '06Budget_Book2_Electric Rev Req Model (2009 GRC) Revised 01-18-2010" xfId="1913"/>
    <cellStyle name="_Costs not in KWI3000 '06Budget_Book2_Electric Rev Req Model (2009 GRC) Revised 01-18-2010 2" xfId="1914"/>
    <cellStyle name="_Costs not in KWI3000 '06Budget_Book2_Electric Rev Req Model (2009 GRC) Revised 01-18-2010_DEM-WP(C) ENERG10C--ctn Mid-C_042010 2010GRC" xfId="1915"/>
    <cellStyle name="_Costs not in KWI3000 '06Budget_Book2_Final Order Electric EXHIBIT A-1" xfId="1916"/>
    <cellStyle name="_Costs not in KWI3000 '06Budget_Book4" xfId="63"/>
    <cellStyle name="_Costs not in KWI3000 '06Budget_Book4 2" xfId="1917"/>
    <cellStyle name="_Costs not in KWI3000 '06Budget_Book4_DEM-WP(C) ENERG10C--ctn Mid-C_042010 2010GRC" xfId="1918"/>
    <cellStyle name="_Costs not in KWI3000 '06Budget_Book9" xfId="64"/>
    <cellStyle name="_Costs not in KWI3000 '06Budget_Book9 2" xfId="1919"/>
    <cellStyle name="_Costs not in KWI3000 '06Budget_Book9_DEM-WP(C) ENERG10C--ctn Mid-C_042010 2010GRC" xfId="1920"/>
    <cellStyle name="_Costs not in KWI3000 '06Budget_Chelan PUD Power Costs (8-10)" xfId="1921"/>
    <cellStyle name="_Costs not in KWI3000 '06Budget_DEM-WP(C) Chelan Power Costs" xfId="1922"/>
    <cellStyle name="_Costs not in KWI3000 '06Budget_DEM-WP(C) Chelan Power Costs 2" xfId="1923"/>
    <cellStyle name="_Costs not in KWI3000 '06Budget_DEM-WP(C) ENERG10C--ctn Mid-C_042010 2010GRC" xfId="1924"/>
    <cellStyle name="_Costs not in KWI3000 '06Budget_DEM-WP(C) Gas Transport 2010GRC" xfId="1925"/>
    <cellStyle name="_Costs not in KWI3000 '06Budget_DEM-WP(C) Gas Transport 2010GRC 2" xfId="1926"/>
    <cellStyle name="_Costs not in KWI3000 '06Budget_Exhibit D fr R Gho 12-31-08" xfId="1927"/>
    <cellStyle name="_Costs not in KWI3000 '06Budget_Exhibit D fr R Gho 12-31-08 2" xfId="1928"/>
    <cellStyle name="_Costs not in KWI3000 '06Budget_Exhibit D fr R Gho 12-31-08 v2" xfId="1929"/>
    <cellStyle name="_Costs not in KWI3000 '06Budget_Exhibit D fr R Gho 12-31-08 v2 2" xfId="1930"/>
    <cellStyle name="_Costs not in KWI3000 '06Budget_Exhibit D fr R Gho 12-31-08 v2_DEM-WP(C) ENERG10C--ctn Mid-C_042010 2010GRC" xfId="1931"/>
    <cellStyle name="_Costs not in KWI3000 '06Budget_Exhibit D fr R Gho 12-31-08 v2_NIM Summary" xfId="1932"/>
    <cellStyle name="_Costs not in KWI3000 '06Budget_Exhibit D fr R Gho 12-31-08 v2_NIM Summary 2" xfId="1933"/>
    <cellStyle name="_Costs not in KWI3000 '06Budget_Exhibit D fr R Gho 12-31-08 v2_NIM Summary_DEM-WP(C) ENERG10C--ctn Mid-C_042010 2010GRC" xfId="1934"/>
    <cellStyle name="_Costs not in KWI3000 '06Budget_Exhibit D fr R Gho 12-31-08_DEM-WP(C) ENERG10C--ctn Mid-C_042010 2010GRC" xfId="1935"/>
    <cellStyle name="_Costs not in KWI3000 '06Budget_Exhibit D fr R Gho 12-31-08_NIM Summary" xfId="1936"/>
    <cellStyle name="_Costs not in KWI3000 '06Budget_Exhibit D fr R Gho 12-31-08_NIM Summary 2" xfId="1937"/>
    <cellStyle name="_Costs not in KWI3000 '06Budget_Exhibit D fr R Gho 12-31-08_NIM Summary_DEM-WP(C) ENERG10C--ctn Mid-C_042010 2010GRC" xfId="1938"/>
    <cellStyle name="_Costs not in KWI3000 '06Budget_Hopkins Ridge Prepaid Tran - Interest Earned RY 12ME Feb  '11" xfId="1939"/>
    <cellStyle name="_Costs not in KWI3000 '06Budget_Hopkins Ridge Prepaid Tran - Interest Earned RY 12ME Feb  '11 2" xfId="1940"/>
    <cellStyle name="_Costs not in KWI3000 '06Budget_Hopkins Ridge Prepaid Tran - Interest Earned RY 12ME Feb  '11_DEM-WP(C) ENERG10C--ctn Mid-C_042010 2010GRC" xfId="1941"/>
    <cellStyle name="_Costs not in KWI3000 '06Budget_Hopkins Ridge Prepaid Tran - Interest Earned RY 12ME Feb  '11_NIM Summary" xfId="1942"/>
    <cellStyle name="_Costs not in KWI3000 '06Budget_Hopkins Ridge Prepaid Tran - Interest Earned RY 12ME Feb  '11_NIM Summary 2" xfId="1943"/>
    <cellStyle name="_Costs not in KWI3000 '06Budget_Hopkins Ridge Prepaid Tran - Interest Earned RY 12ME Feb  '11_NIM Summary_DEM-WP(C) ENERG10C--ctn Mid-C_042010 2010GRC" xfId="1944"/>
    <cellStyle name="_Costs not in KWI3000 '06Budget_Hopkins Ridge Prepaid Tran - Interest Earned RY 12ME Feb  '11_Transmission Workbook for May BOD" xfId="1945"/>
    <cellStyle name="_Costs not in KWI3000 '06Budget_Hopkins Ridge Prepaid Tran - Interest Earned RY 12ME Feb  '11_Transmission Workbook for May BOD 2" xfId="1946"/>
    <cellStyle name="_Costs not in KWI3000 '06Budget_Hopkins Ridge Prepaid Tran - Interest Earned RY 12ME Feb  '11_Transmission Workbook for May BOD_DEM-WP(C) ENERG10C--ctn Mid-C_042010 2010GRC" xfId="1947"/>
    <cellStyle name="_Costs not in KWI3000 '06Budget_LSRWEP LGIA like Acctg Petition Aug 2010" xfId="1948"/>
    <cellStyle name="_Costs not in KWI3000 '06Budget_NIM Summary" xfId="1949"/>
    <cellStyle name="_Costs not in KWI3000 '06Budget_NIM Summary 09GRC" xfId="1950"/>
    <cellStyle name="_Costs not in KWI3000 '06Budget_NIM Summary 09GRC 2" xfId="1951"/>
    <cellStyle name="_Costs not in KWI3000 '06Budget_NIM Summary 09GRC_DEM-WP(C) ENERG10C--ctn Mid-C_042010 2010GRC" xfId="1952"/>
    <cellStyle name="_Costs not in KWI3000 '06Budget_NIM Summary 2" xfId="1953"/>
    <cellStyle name="_Costs not in KWI3000 '06Budget_NIM Summary 3" xfId="1954"/>
    <cellStyle name="_Costs not in KWI3000 '06Budget_NIM Summary_DEM-WP(C) ENERG10C--ctn Mid-C_042010 2010GRC" xfId="1955"/>
    <cellStyle name="_Costs not in KWI3000 '06Budget_NIM+O&amp;M" xfId="1956"/>
    <cellStyle name="_Costs not in KWI3000 '06Budget_NIM+O&amp;M 2" xfId="1957"/>
    <cellStyle name="_Costs not in KWI3000 '06Budget_NIM+O&amp;M Monthly" xfId="1958"/>
    <cellStyle name="_Costs not in KWI3000 '06Budget_NIM+O&amp;M Monthly 2" xfId="1959"/>
    <cellStyle name="_Costs not in KWI3000 '06Budget_PCA 7 - Exhibit D update 11_30_08 (2)" xfId="1960"/>
    <cellStyle name="_Costs not in KWI3000 '06Budget_PCA 7 - Exhibit D update 11_30_08 (2) 2" xfId="1961"/>
    <cellStyle name="_Costs not in KWI3000 '06Budget_PCA 7 - Exhibit D update 11_30_08 (2) 2 2" xfId="1962"/>
    <cellStyle name="_Costs not in KWI3000 '06Budget_PCA 7 - Exhibit D update 11_30_08 (2) 3" xfId="1963"/>
    <cellStyle name="_Costs not in KWI3000 '06Budget_PCA 7 - Exhibit D update 11_30_08 (2)_DEM-WP(C) ENERG10C--ctn Mid-C_042010 2010GRC" xfId="1964"/>
    <cellStyle name="_Costs not in KWI3000 '06Budget_PCA 7 - Exhibit D update 11_30_08 (2)_NIM Summary" xfId="1965"/>
    <cellStyle name="_Costs not in KWI3000 '06Budget_PCA 7 - Exhibit D update 11_30_08 (2)_NIM Summary 2" xfId="1966"/>
    <cellStyle name="_Costs not in KWI3000 '06Budget_PCA 7 - Exhibit D update 11_30_08 (2)_NIM Summary_DEM-WP(C) ENERG10C--ctn Mid-C_042010 2010GRC" xfId="1967"/>
    <cellStyle name="_Costs not in KWI3000 '06Budget_PCA 9 -  Exhibit D April 2010 (3)" xfId="1968"/>
    <cellStyle name="_Costs not in KWI3000 '06Budget_PCA 9 -  Exhibit D April 2010 (3) 2" xfId="1969"/>
    <cellStyle name="_Costs not in KWI3000 '06Budget_PCA 9 -  Exhibit D April 2010 (3)_DEM-WP(C) ENERG10C--ctn Mid-C_042010 2010GRC" xfId="1970"/>
    <cellStyle name="_Costs not in KWI3000 '06Budget_Power Costs - Comparison bx Rbtl-Staff-Jt-PC" xfId="1971"/>
    <cellStyle name="_Costs not in KWI3000 '06Budget_Power Costs - Comparison bx Rbtl-Staff-Jt-PC 2" xfId="1972"/>
    <cellStyle name="_Costs not in KWI3000 '06Budget_Power Costs - Comparison bx Rbtl-Staff-Jt-PC_Adj Bench DR 3 for Initial Briefs (Electric)" xfId="1973"/>
    <cellStyle name="_Costs not in KWI3000 '06Budget_Power Costs - Comparison bx Rbtl-Staff-Jt-PC_Adj Bench DR 3 for Initial Briefs (Electric) 2" xfId="1974"/>
    <cellStyle name="_Costs not in KWI3000 '06Budget_Power Costs - Comparison bx Rbtl-Staff-Jt-PC_Adj Bench DR 3 for Initial Briefs (Electric)_DEM-WP(C) ENERG10C--ctn Mid-C_042010 2010GRC" xfId="1975"/>
    <cellStyle name="_Costs not in KWI3000 '06Budget_Power Costs - Comparison bx Rbtl-Staff-Jt-PC_DEM-WP(C) ENERG10C--ctn Mid-C_042010 2010GRC" xfId="1976"/>
    <cellStyle name="_Costs not in KWI3000 '06Budget_Power Costs - Comparison bx Rbtl-Staff-Jt-PC_Electric Rev Req Model (2009 GRC) Rebuttal" xfId="1977"/>
    <cellStyle name="_Costs not in KWI3000 '06Budget_Power Costs - Comparison bx Rbtl-Staff-Jt-PC_Electric Rev Req Model (2009 GRC) Rebuttal REmoval of New  WH Solar AdjustMI" xfId="1978"/>
    <cellStyle name="_Costs not in KWI3000 '06Budget_Power Costs - Comparison bx Rbtl-Staff-Jt-PC_Electric Rev Req Model (2009 GRC) Rebuttal REmoval of New  WH Solar AdjustMI 2" xfId="1979"/>
    <cellStyle name="_Costs not in KWI3000 '06Budget_Power Costs - Comparison bx Rbtl-Staff-Jt-PC_Electric Rev Req Model (2009 GRC) Rebuttal REmoval of New  WH Solar AdjustMI_DEM-WP(C) ENERG10C--ctn Mid-C_042010 2010GRC" xfId="1980"/>
    <cellStyle name="_Costs not in KWI3000 '06Budget_Power Costs - Comparison bx Rbtl-Staff-Jt-PC_Electric Rev Req Model (2009 GRC) Revised 01-18-2010" xfId="1981"/>
    <cellStyle name="_Costs not in KWI3000 '06Budget_Power Costs - Comparison bx Rbtl-Staff-Jt-PC_Electric Rev Req Model (2009 GRC) Revised 01-18-2010 2" xfId="1982"/>
    <cellStyle name="_Costs not in KWI3000 '06Budget_Power Costs - Comparison bx Rbtl-Staff-Jt-PC_Electric Rev Req Model (2009 GRC) Revised 01-18-2010_DEM-WP(C) ENERG10C--ctn Mid-C_042010 2010GRC" xfId="1983"/>
    <cellStyle name="_Costs not in KWI3000 '06Budget_Power Costs - Comparison bx Rbtl-Staff-Jt-PC_Final Order Electric EXHIBIT A-1" xfId="1984"/>
    <cellStyle name="_Costs not in KWI3000 '06Budget_Rebuttal Power Costs" xfId="1985"/>
    <cellStyle name="_Costs not in KWI3000 '06Budget_Rebuttal Power Costs 2" xfId="1986"/>
    <cellStyle name="_Costs not in KWI3000 '06Budget_Rebuttal Power Costs_Adj Bench DR 3 for Initial Briefs (Electric)" xfId="1987"/>
    <cellStyle name="_Costs not in KWI3000 '06Budget_Rebuttal Power Costs_Adj Bench DR 3 for Initial Briefs (Electric) 2" xfId="1988"/>
    <cellStyle name="_Costs not in KWI3000 '06Budget_Rebuttal Power Costs_Adj Bench DR 3 for Initial Briefs (Electric)_DEM-WP(C) ENERG10C--ctn Mid-C_042010 2010GRC" xfId="1989"/>
    <cellStyle name="_Costs not in KWI3000 '06Budget_Rebuttal Power Costs_DEM-WP(C) ENERG10C--ctn Mid-C_042010 2010GRC" xfId="1990"/>
    <cellStyle name="_Costs not in KWI3000 '06Budget_Rebuttal Power Costs_Electric Rev Req Model (2009 GRC) Rebuttal" xfId="1991"/>
    <cellStyle name="_Costs not in KWI3000 '06Budget_Rebuttal Power Costs_Electric Rev Req Model (2009 GRC) Rebuttal REmoval of New  WH Solar AdjustMI" xfId="1992"/>
    <cellStyle name="_Costs not in KWI3000 '06Budget_Rebuttal Power Costs_Electric Rev Req Model (2009 GRC) Rebuttal REmoval of New  WH Solar AdjustMI 2" xfId="1993"/>
    <cellStyle name="_Costs not in KWI3000 '06Budget_Rebuttal Power Costs_Electric Rev Req Model (2009 GRC) Rebuttal REmoval of New  WH Solar AdjustMI_DEM-WP(C) ENERG10C--ctn Mid-C_042010 2010GRC" xfId="1994"/>
    <cellStyle name="_Costs not in KWI3000 '06Budget_Rebuttal Power Costs_Electric Rev Req Model (2009 GRC) Revised 01-18-2010" xfId="1995"/>
    <cellStyle name="_Costs not in KWI3000 '06Budget_Rebuttal Power Costs_Electric Rev Req Model (2009 GRC) Revised 01-18-2010 2" xfId="1996"/>
    <cellStyle name="_Costs not in KWI3000 '06Budget_Rebuttal Power Costs_Electric Rev Req Model (2009 GRC) Revised 01-18-2010_DEM-WP(C) ENERG10C--ctn Mid-C_042010 2010GRC" xfId="1997"/>
    <cellStyle name="_Costs not in KWI3000 '06Budget_Rebuttal Power Costs_Final Order Electric EXHIBIT A-1" xfId="1998"/>
    <cellStyle name="_Costs not in KWI3000 '06Budget_Transmission Workbook for May BOD" xfId="1999"/>
    <cellStyle name="_Costs not in KWI3000 '06Budget_Transmission Workbook for May BOD 2" xfId="2000"/>
    <cellStyle name="_Costs not in KWI3000 '06Budget_Transmission Workbook for May BOD_DEM-WP(C) ENERG10C--ctn Mid-C_042010 2010GRC" xfId="2001"/>
    <cellStyle name="_Costs not in KWI3000 '06Budget_Wind Integration 10GRC" xfId="2002"/>
    <cellStyle name="_Costs not in KWI3000 '06Budget_Wind Integration 10GRC 2" xfId="2003"/>
    <cellStyle name="_Costs not in KWI3000 '06Budget_Wind Integration 10GRC_DEM-WP(C) ENERG10C--ctn Mid-C_042010 2010GRC" xfId="2004"/>
    <cellStyle name="_DEM-08C Power Cost Comparison" xfId="2005"/>
    <cellStyle name="_DEM-WP (C) Costs not in AURORA 2006GRC Order 11.30.06 Gas" xfId="2006"/>
    <cellStyle name="_DEM-WP (C) Costs not in AURORA 2006GRC Order 11.30.06 Gas 2" xfId="2007"/>
    <cellStyle name="_DEM-WP (C) Costs not in AURORA 2006GRC Order 11.30.06 Gas_Chelan PUD Power Costs (8-10)" xfId="2008"/>
    <cellStyle name="_DEM-WP (C) Costs not in AURORA 2006GRC Order 11.30.06 Gas_DEM-WP(C) ENERG10C--ctn Mid-C_042010 2010GRC" xfId="2009"/>
    <cellStyle name="_DEM-WP (C) Costs not in AURORA 2006GRC Order 11.30.06 Gas_NIM Summary" xfId="2010"/>
    <cellStyle name="_DEM-WP (C) Costs not in AURORA 2006GRC Order 11.30.06 Gas_NIM Summary 2" xfId="2011"/>
    <cellStyle name="_DEM-WP (C) Costs not in AURORA 2006GRC Order 11.30.06 Gas_NIM Summary_DEM-WP(C) ENERG10C--ctn Mid-C_042010 2010GRC" xfId="2012"/>
    <cellStyle name="_DEM-WP (C) Power Cost 2006GRC Order" xfId="65"/>
    <cellStyle name="_DEM-WP (C) Power Cost 2006GRC Order 2" xfId="2013"/>
    <cellStyle name="_DEM-WP (C) Power Cost 2006GRC Order 2 2" xfId="2014"/>
    <cellStyle name="_DEM-WP (C) Power Cost 2006GRC Order 3" xfId="2015"/>
    <cellStyle name="_DEM-WP (C) Power Cost 2006GRC Order 4" xfId="2016"/>
    <cellStyle name="_DEM-WP (C) Power Cost 2006GRC Order 4 2" xfId="2017"/>
    <cellStyle name="_DEM-WP (C) Power Cost 2006GRC Order 5" xfId="2018"/>
    <cellStyle name="_DEM-WP (C) Power Cost 2006GRC Order 5 2" xfId="2019"/>
    <cellStyle name="_DEM-WP (C) Power Cost 2006GRC Order 6" xfId="2020"/>
    <cellStyle name="_DEM-WP (C) Power Cost 2006GRC Order 7" xfId="2021"/>
    <cellStyle name="_DEM-WP (C) Power Cost 2006GRC Order 7 2" xfId="2022"/>
    <cellStyle name="_DEM-WP (C) Power Cost 2006GRC Order 8" xfId="2023"/>
    <cellStyle name="_DEM-WP (C) Power Cost 2006GRC Order 8 2" xfId="2024"/>
    <cellStyle name="_DEM-WP (C) Power Cost 2006GRC Order_04 07E Wild Horse Wind Expansion (C) (2)" xfId="66"/>
    <cellStyle name="_DEM-WP (C) Power Cost 2006GRC Order_04 07E Wild Horse Wind Expansion (C) (2) 2" xfId="2025"/>
    <cellStyle name="_DEM-WP (C) Power Cost 2006GRC Order_04 07E Wild Horse Wind Expansion (C) (2)_Adj Bench DR 3 for Initial Briefs (Electric)" xfId="2026"/>
    <cellStyle name="_DEM-WP (C) Power Cost 2006GRC Order_04 07E Wild Horse Wind Expansion (C) (2)_Adj Bench DR 3 for Initial Briefs (Electric) 2" xfId="2027"/>
    <cellStyle name="_DEM-WP (C) Power Cost 2006GRC Order_04 07E Wild Horse Wind Expansion (C) (2)_Adj Bench DR 3 for Initial Briefs (Electric)_DEM-WP(C) ENERG10C--ctn Mid-C_042010 2010GRC" xfId="2028"/>
    <cellStyle name="_DEM-WP (C) Power Cost 2006GRC Order_04 07E Wild Horse Wind Expansion (C) (2)_DEM-WP(C) ENERG10C--ctn Mid-C_042010 2010GRC" xfId="2029"/>
    <cellStyle name="_DEM-WP (C) Power Cost 2006GRC Order_04 07E Wild Horse Wind Expansion (C) (2)_Electric Rev Req Model (2009 GRC) " xfId="2030"/>
    <cellStyle name="_DEM-WP (C) Power Cost 2006GRC Order_04 07E Wild Horse Wind Expansion (C) (2)_Electric Rev Req Model (2009 GRC)  2" xfId="2031"/>
    <cellStyle name="_DEM-WP (C) Power Cost 2006GRC Order_04 07E Wild Horse Wind Expansion (C) (2)_Electric Rev Req Model (2009 GRC) _DEM-WP(C) ENERG10C--ctn Mid-C_042010 2010GRC" xfId="2032"/>
    <cellStyle name="_DEM-WP (C) Power Cost 2006GRC Order_04 07E Wild Horse Wind Expansion (C) (2)_Electric Rev Req Model (2009 GRC) Rebuttal" xfId="2033"/>
    <cellStyle name="_DEM-WP (C) Power Cost 2006GRC Order_04 07E Wild Horse Wind Expansion (C) (2)_Electric Rev Req Model (2009 GRC) Rebuttal REmoval of New  WH Solar AdjustMI" xfId="2034"/>
    <cellStyle name="_DEM-WP (C) Power Cost 2006GRC Order_04 07E Wild Horse Wind Expansion (C) (2)_Electric Rev Req Model (2009 GRC) Rebuttal REmoval of New  WH Solar AdjustMI 2" xfId="2035"/>
    <cellStyle name="_DEM-WP (C) Power Cost 2006GRC Order_04 07E Wild Horse Wind Expansion (C) (2)_Electric Rev Req Model (2009 GRC) Rebuttal REmoval of New  WH Solar AdjustMI_DEM-WP(C) ENERG10C--ctn Mid-C_042010 2010GRC" xfId="2036"/>
    <cellStyle name="_DEM-WP (C) Power Cost 2006GRC Order_04 07E Wild Horse Wind Expansion (C) (2)_Electric Rev Req Model (2009 GRC) Revised 01-18-2010" xfId="2037"/>
    <cellStyle name="_DEM-WP (C) Power Cost 2006GRC Order_04 07E Wild Horse Wind Expansion (C) (2)_Electric Rev Req Model (2009 GRC) Revised 01-18-2010 2" xfId="2038"/>
    <cellStyle name="_DEM-WP (C) Power Cost 2006GRC Order_04 07E Wild Horse Wind Expansion (C) (2)_Electric Rev Req Model (2009 GRC) Revised 01-18-2010_DEM-WP(C) ENERG10C--ctn Mid-C_042010 2010GRC" xfId="2039"/>
    <cellStyle name="_DEM-WP (C) Power Cost 2006GRC Order_04 07E Wild Horse Wind Expansion (C) (2)_Final Order Electric EXHIBIT A-1" xfId="2040"/>
    <cellStyle name="_DEM-WP (C) Power Cost 2006GRC Order_04 07E Wild Horse Wind Expansion (C) (2)_TENASKA REGULATORY ASSET" xfId="2041"/>
    <cellStyle name="_DEM-WP (C) Power Cost 2006GRC Order_16.37E Wild Horse Expansion DeferralRevwrkingfile SF" xfId="2042"/>
    <cellStyle name="_DEM-WP (C) Power Cost 2006GRC Order_16.37E Wild Horse Expansion DeferralRevwrkingfile SF 2" xfId="2043"/>
    <cellStyle name="_DEM-WP (C) Power Cost 2006GRC Order_16.37E Wild Horse Expansion DeferralRevwrkingfile SF_DEM-WP(C) ENERG10C--ctn Mid-C_042010 2010GRC" xfId="2044"/>
    <cellStyle name="_DEM-WP (C) Power Cost 2006GRC Order_2009 GRC Compl Filing - Exhibit D" xfId="2045"/>
    <cellStyle name="_DEM-WP (C) Power Cost 2006GRC Order_2009 GRC Compl Filing - Exhibit D 2" xfId="2046"/>
    <cellStyle name="_DEM-WP (C) Power Cost 2006GRC Order_2009 GRC Compl Filing - Exhibit D_DEM-WP(C) ENERG10C--ctn Mid-C_042010 2010GRC" xfId="2047"/>
    <cellStyle name="_DEM-WP (C) Power Cost 2006GRC Order_4 31 Regulatory Assets and Liabilities  7 06- Exhibit D" xfId="67"/>
    <cellStyle name="_DEM-WP (C) Power Cost 2006GRC Order_4 31 Regulatory Assets and Liabilities  7 06- Exhibit D 2" xfId="2048"/>
    <cellStyle name="_DEM-WP (C) Power Cost 2006GRC Order_4 31 Regulatory Assets and Liabilities  7 06- Exhibit D_DEM-WP(C) ENERG10C--ctn Mid-C_042010 2010GRC" xfId="2049"/>
    <cellStyle name="_DEM-WP (C) Power Cost 2006GRC Order_4 31 Regulatory Assets and Liabilities  7 06- Exhibit D_NIM Summary" xfId="2050"/>
    <cellStyle name="_DEM-WP (C) Power Cost 2006GRC Order_4 31 Regulatory Assets and Liabilities  7 06- Exhibit D_NIM Summary 2" xfId="2051"/>
    <cellStyle name="_DEM-WP (C) Power Cost 2006GRC Order_4 31 Regulatory Assets and Liabilities  7 06- Exhibit D_NIM Summary_DEM-WP(C) ENERG10C--ctn Mid-C_042010 2010GRC" xfId="2052"/>
    <cellStyle name="_DEM-WP (C) Power Cost 2006GRC Order_4 31 Regulatory Assets and Liabilities  7 06- Exhibit D_NIM+O&amp;M" xfId="2053"/>
    <cellStyle name="_DEM-WP (C) Power Cost 2006GRC Order_4 31 Regulatory Assets and Liabilities  7 06- Exhibit D_NIM+O&amp;M Monthly" xfId="2054"/>
    <cellStyle name="_DEM-WP (C) Power Cost 2006GRC Order_4 31E Reg Asset  Liab and EXH D" xfId="2055"/>
    <cellStyle name="_DEM-WP (C) Power Cost 2006GRC Order_4 31E Reg Asset  Liab and EXH D _ Aug 10 Filing (2)" xfId="2056"/>
    <cellStyle name="_DEM-WP (C) Power Cost 2006GRC Order_4 31E Reg Asset  Liab and EXH D _ Aug 10 Filing (2) 2" xfId="2057"/>
    <cellStyle name="_DEM-WP (C) Power Cost 2006GRC Order_4 31E Reg Asset  Liab and EXH D 2" xfId="2058"/>
    <cellStyle name="_DEM-WP (C) Power Cost 2006GRC Order_4 31E Reg Asset  Liab and EXH D 3" xfId="2059"/>
    <cellStyle name="_DEM-WP (C) Power Cost 2006GRC Order_4 32 Regulatory Assets and Liabilities  7 06- Exhibit D" xfId="68"/>
    <cellStyle name="_DEM-WP (C) Power Cost 2006GRC Order_4 32 Regulatory Assets and Liabilities  7 06- Exhibit D 2" xfId="2060"/>
    <cellStyle name="_DEM-WP (C) Power Cost 2006GRC Order_4 32 Regulatory Assets and Liabilities  7 06- Exhibit D_DEM-WP(C) ENERG10C--ctn Mid-C_042010 2010GRC" xfId="2061"/>
    <cellStyle name="_DEM-WP (C) Power Cost 2006GRC Order_4 32 Regulatory Assets and Liabilities  7 06- Exhibit D_NIM Summary" xfId="2062"/>
    <cellStyle name="_DEM-WP (C) Power Cost 2006GRC Order_4 32 Regulatory Assets and Liabilities  7 06- Exhibit D_NIM Summary 2" xfId="2063"/>
    <cellStyle name="_DEM-WP (C) Power Cost 2006GRC Order_4 32 Regulatory Assets and Liabilities  7 06- Exhibit D_NIM Summary_DEM-WP(C) ENERG10C--ctn Mid-C_042010 2010GRC" xfId="2064"/>
    <cellStyle name="_DEM-WP (C) Power Cost 2006GRC Order_4 32 Regulatory Assets and Liabilities  7 06- Exhibit D_NIM+O&amp;M" xfId="2065"/>
    <cellStyle name="_DEM-WP (C) Power Cost 2006GRC Order_4 32 Regulatory Assets and Liabilities  7 06- Exhibit D_NIM+O&amp;M Monthly" xfId="2066"/>
    <cellStyle name="_DEM-WP (C) Power Cost 2006GRC Order_AURORA Total New" xfId="2067"/>
    <cellStyle name="_DEM-WP (C) Power Cost 2006GRC Order_AURORA Total New 2" xfId="2068"/>
    <cellStyle name="_DEM-WP (C) Power Cost 2006GRC Order_Book2" xfId="2069"/>
    <cellStyle name="_DEM-WP (C) Power Cost 2006GRC Order_Book2 2" xfId="2070"/>
    <cellStyle name="_DEM-WP (C) Power Cost 2006GRC Order_Book2_Adj Bench DR 3 for Initial Briefs (Electric)" xfId="2071"/>
    <cellStyle name="_DEM-WP (C) Power Cost 2006GRC Order_Book2_Adj Bench DR 3 for Initial Briefs (Electric) 2" xfId="2072"/>
    <cellStyle name="_DEM-WP (C) Power Cost 2006GRC Order_Book2_Adj Bench DR 3 for Initial Briefs (Electric)_DEM-WP(C) ENERG10C--ctn Mid-C_042010 2010GRC" xfId="2073"/>
    <cellStyle name="_DEM-WP (C) Power Cost 2006GRC Order_Book2_DEM-WP(C) ENERG10C--ctn Mid-C_042010 2010GRC" xfId="2074"/>
    <cellStyle name="_DEM-WP (C) Power Cost 2006GRC Order_Book2_Electric Rev Req Model (2009 GRC) Rebuttal" xfId="2075"/>
    <cellStyle name="_DEM-WP (C) Power Cost 2006GRC Order_Book2_Electric Rev Req Model (2009 GRC) Rebuttal REmoval of New  WH Solar AdjustMI" xfId="2076"/>
    <cellStyle name="_DEM-WP (C) Power Cost 2006GRC Order_Book2_Electric Rev Req Model (2009 GRC) Rebuttal REmoval of New  WH Solar AdjustMI 2" xfId="2077"/>
    <cellStyle name="_DEM-WP (C) Power Cost 2006GRC Order_Book2_Electric Rev Req Model (2009 GRC) Rebuttal REmoval of New  WH Solar AdjustMI_DEM-WP(C) ENERG10C--ctn Mid-C_042010 2010GRC" xfId="2078"/>
    <cellStyle name="_DEM-WP (C) Power Cost 2006GRC Order_Book2_Electric Rev Req Model (2009 GRC) Revised 01-18-2010" xfId="2079"/>
    <cellStyle name="_DEM-WP (C) Power Cost 2006GRC Order_Book2_Electric Rev Req Model (2009 GRC) Revised 01-18-2010 2" xfId="2080"/>
    <cellStyle name="_DEM-WP (C) Power Cost 2006GRC Order_Book2_Electric Rev Req Model (2009 GRC) Revised 01-18-2010_DEM-WP(C) ENERG10C--ctn Mid-C_042010 2010GRC" xfId="2081"/>
    <cellStyle name="_DEM-WP (C) Power Cost 2006GRC Order_Book2_Final Order Electric EXHIBIT A-1" xfId="2082"/>
    <cellStyle name="_DEM-WP (C) Power Cost 2006GRC Order_Book4" xfId="69"/>
    <cellStyle name="_DEM-WP (C) Power Cost 2006GRC Order_Book4 2" xfId="2083"/>
    <cellStyle name="_DEM-WP (C) Power Cost 2006GRC Order_Book4_DEM-WP(C) ENERG10C--ctn Mid-C_042010 2010GRC" xfId="2084"/>
    <cellStyle name="_DEM-WP (C) Power Cost 2006GRC Order_Book9" xfId="70"/>
    <cellStyle name="_DEM-WP (C) Power Cost 2006GRC Order_Book9 2" xfId="2085"/>
    <cellStyle name="_DEM-WP (C) Power Cost 2006GRC Order_Book9_DEM-WP(C) ENERG10C--ctn Mid-C_042010 2010GRC" xfId="2086"/>
    <cellStyle name="_DEM-WP (C) Power Cost 2006GRC Order_Chelan PUD Power Costs (8-10)" xfId="2087"/>
    <cellStyle name="_DEM-WP (C) Power Cost 2006GRC Order_DEM-WP(C) Chelan Power Costs" xfId="2088"/>
    <cellStyle name="_DEM-WP (C) Power Cost 2006GRC Order_DEM-WP(C) Chelan Power Costs 2" xfId="2089"/>
    <cellStyle name="_DEM-WP (C) Power Cost 2006GRC Order_DEM-WP(C) ENERG10C--ctn Mid-C_042010 2010GRC" xfId="2090"/>
    <cellStyle name="_DEM-WP (C) Power Cost 2006GRC Order_DEM-WP(C) Gas Transport 2010GRC" xfId="2091"/>
    <cellStyle name="_DEM-WP (C) Power Cost 2006GRC Order_DEM-WP(C) Gas Transport 2010GRC 2" xfId="2092"/>
    <cellStyle name="_DEM-WP (C) Power Cost 2006GRC Order_NIM Summary" xfId="2093"/>
    <cellStyle name="_DEM-WP (C) Power Cost 2006GRC Order_NIM Summary 09GRC" xfId="2094"/>
    <cellStyle name="_DEM-WP (C) Power Cost 2006GRC Order_NIM Summary 09GRC 2" xfId="2095"/>
    <cellStyle name="_DEM-WP (C) Power Cost 2006GRC Order_NIM Summary 09GRC_DEM-WP(C) ENERG10C--ctn Mid-C_042010 2010GRC" xfId="2096"/>
    <cellStyle name="_DEM-WP (C) Power Cost 2006GRC Order_NIM Summary 2" xfId="2097"/>
    <cellStyle name="_DEM-WP (C) Power Cost 2006GRC Order_NIM Summary 3" xfId="2098"/>
    <cellStyle name="_DEM-WP (C) Power Cost 2006GRC Order_NIM Summary_DEM-WP(C) ENERG10C--ctn Mid-C_042010 2010GRC" xfId="2099"/>
    <cellStyle name="_DEM-WP (C) Power Cost 2006GRC Order_NIM+O&amp;M" xfId="2100"/>
    <cellStyle name="_DEM-WP (C) Power Cost 2006GRC Order_NIM+O&amp;M 2" xfId="2101"/>
    <cellStyle name="_DEM-WP (C) Power Cost 2006GRC Order_NIM+O&amp;M Monthly" xfId="2102"/>
    <cellStyle name="_DEM-WP (C) Power Cost 2006GRC Order_NIM+O&amp;M Monthly 2" xfId="2103"/>
    <cellStyle name="_DEM-WP (C) Power Cost 2006GRC Order_PCA 9 -  Exhibit D April 2010 (3)" xfId="2104"/>
    <cellStyle name="_DEM-WP (C) Power Cost 2006GRC Order_PCA 9 -  Exhibit D April 2010 (3) 2" xfId="2105"/>
    <cellStyle name="_DEM-WP (C) Power Cost 2006GRC Order_PCA 9 -  Exhibit D April 2010 (3)_DEM-WP(C) ENERG10C--ctn Mid-C_042010 2010GRC" xfId="2106"/>
    <cellStyle name="_DEM-WP (C) Power Cost 2006GRC Order_Power Costs - Comparison bx Rbtl-Staff-Jt-PC" xfId="2107"/>
    <cellStyle name="_DEM-WP (C) Power Cost 2006GRC Order_Power Costs - Comparison bx Rbtl-Staff-Jt-PC 2" xfId="2108"/>
    <cellStyle name="_DEM-WP (C) Power Cost 2006GRC Order_Power Costs - Comparison bx Rbtl-Staff-Jt-PC_Adj Bench DR 3 for Initial Briefs (Electric)" xfId="2109"/>
    <cellStyle name="_DEM-WP (C) Power Cost 2006GRC Order_Power Costs - Comparison bx Rbtl-Staff-Jt-PC_Adj Bench DR 3 for Initial Briefs (Electric) 2" xfId="2110"/>
    <cellStyle name="_DEM-WP (C) Power Cost 2006GRC Order_Power Costs - Comparison bx Rbtl-Staff-Jt-PC_Adj Bench DR 3 for Initial Briefs (Electric)_DEM-WP(C) ENERG10C--ctn Mid-C_042010 2010GRC" xfId="2111"/>
    <cellStyle name="_DEM-WP (C) Power Cost 2006GRC Order_Power Costs - Comparison bx Rbtl-Staff-Jt-PC_DEM-WP(C) ENERG10C--ctn Mid-C_042010 2010GRC" xfId="2112"/>
    <cellStyle name="_DEM-WP (C) Power Cost 2006GRC Order_Power Costs - Comparison bx Rbtl-Staff-Jt-PC_Electric Rev Req Model (2009 GRC) Rebuttal" xfId="2113"/>
    <cellStyle name="_DEM-WP (C) Power Cost 2006GRC Order_Power Costs - Comparison bx Rbtl-Staff-Jt-PC_Electric Rev Req Model (2009 GRC) Rebuttal REmoval of New  WH Solar AdjustMI" xfId="2114"/>
    <cellStyle name="_DEM-WP (C) Power Cost 2006GRC Order_Power Costs - Comparison bx Rbtl-Staff-Jt-PC_Electric Rev Req Model (2009 GRC) Rebuttal REmoval of New  WH Solar AdjustMI 2" xfId="2115"/>
    <cellStyle name="_DEM-WP (C) Power Cost 2006GRC Order_Power Costs - Comparison bx Rbtl-Staff-Jt-PC_Electric Rev Req Model (2009 GRC) Rebuttal REmoval of New  WH Solar AdjustMI_DEM-WP(C) ENERG10C--ctn Mid-C_042010 2010GRC" xfId="2116"/>
    <cellStyle name="_DEM-WP (C) Power Cost 2006GRC Order_Power Costs - Comparison bx Rbtl-Staff-Jt-PC_Electric Rev Req Model (2009 GRC) Revised 01-18-2010" xfId="2117"/>
    <cellStyle name="_DEM-WP (C) Power Cost 2006GRC Order_Power Costs - Comparison bx Rbtl-Staff-Jt-PC_Electric Rev Req Model (2009 GRC) Revised 01-18-2010 2" xfId="2118"/>
    <cellStyle name="_DEM-WP (C) Power Cost 2006GRC Order_Power Costs - Comparison bx Rbtl-Staff-Jt-PC_Electric Rev Req Model (2009 GRC) Revised 01-18-2010_DEM-WP(C) ENERG10C--ctn Mid-C_042010 2010GRC" xfId="2119"/>
    <cellStyle name="_DEM-WP (C) Power Cost 2006GRC Order_Power Costs - Comparison bx Rbtl-Staff-Jt-PC_Final Order Electric EXHIBIT A-1" xfId="2120"/>
    <cellStyle name="_DEM-WP (C) Power Cost 2006GRC Order_Rebuttal Power Costs" xfId="2121"/>
    <cellStyle name="_DEM-WP (C) Power Cost 2006GRC Order_Rebuttal Power Costs 2" xfId="2122"/>
    <cellStyle name="_DEM-WP (C) Power Cost 2006GRC Order_Rebuttal Power Costs_Adj Bench DR 3 for Initial Briefs (Electric)" xfId="2123"/>
    <cellStyle name="_DEM-WP (C) Power Cost 2006GRC Order_Rebuttal Power Costs_Adj Bench DR 3 for Initial Briefs (Electric) 2" xfId="2124"/>
    <cellStyle name="_DEM-WP (C) Power Cost 2006GRC Order_Rebuttal Power Costs_Adj Bench DR 3 for Initial Briefs (Electric)_DEM-WP(C) ENERG10C--ctn Mid-C_042010 2010GRC" xfId="2125"/>
    <cellStyle name="_DEM-WP (C) Power Cost 2006GRC Order_Rebuttal Power Costs_DEM-WP(C) ENERG10C--ctn Mid-C_042010 2010GRC" xfId="2126"/>
    <cellStyle name="_DEM-WP (C) Power Cost 2006GRC Order_Rebuttal Power Costs_Electric Rev Req Model (2009 GRC) Rebuttal" xfId="2127"/>
    <cellStyle name="_DEM-WP (C) Power Cost 2006GRC Order_Rebuttal Power Costs_Electric Rev Req Model (2009 GRC) Rebuttal REmoval of New  WH Solar AdjustMI" xfId="2128"/>
    <cellStyle name="_DEM-WP (C) Power Cost 2006GRC Order_Rebuttal Power Costs_Electric Rev Req Model (2009 GRC) Rebuttal REmoval of New  WH Solar AdjustMI 2" xfId="2129"/>
    <cellStyle name="_DEM-WP (C) Power Cost 2006GRC Order_Rebuttal Power Costs_Electric Rev Req Model (2009 GRC) Rebuttal REmoval of New  WH Solar AdjustMI_DEM-WP(C) ENERG10C--ctn Mid-C_042010 2010GRC" xfId="2130"/>
    <cellStyle name="_DEM-WP (C) Power Cost 2006GRC Order_Rebuttal Power Costs_Electric Rev Req Model (2009 GRC) Revised 01-18-2010" xfId="2131"/>
    <cellStyle name="_DEM-WP (C) Power Cost 2006GRC Order_Rebuttal Power Costs_Electric Rev Req Model (2009 GRC) Revised 01-18-2010 2" xfId="2132"/>
    <cellStyle name="_DEM-WP (C) Power Cost 2006GRC Order_Rebuttal Power Costs_Electric Rev Req Model (2009 GRC) Revised 01-18-2010_DEM-WP(C) ENERG10C--ctn Mid-C_042010 2010GRC" xfId="2133"/>
    <cellStyle name="_DEM-WP (C) Power Cost 2006GRC Order_Rebuttal Power Costs_Final Order Electric EXHIBIT A-1" xfId="2134"/>
    <cellStyle name="_DEM-WP (C) Power Cost 2006GRC Order_Wind Integration 10GRC" xfId="2135"/>
    <cellStyle name="_DEM-WP (C) Power Cost 2006GRC Order_Wind Integration 10GRC 2" xfId="2136"/>
    <cellStyle name="_DEM-WP (C) Power Cost 2006GRC Order_Wind Integration 10GRC_DEM-WP(C) ENERG10C--ctn Mid-C_042010 2010GRC" xfId="2137"/>
    <cellStyle name="_DEM-WP Revised (HC) Wild Horse 2006GRC" xfId="71"/>
    <cellStyle name="_DEM-WP Revised (HC) Wild Horse 2006GRC 2" xfId="2138"/>
    <cellStyle name="_DEM-WP Revised (HC) Wild Horse 2006GRC_16.37E Wild Horse Expansion DeferralRevwrkingfile SF" xfId="2139"/>
    <cellStyle name="_DEM-WP Revised (HC) Wild Horse 2006GRC_16.37E Wild Horse Expansion DeferralRevwrkingfile SF 2" xfId="2140"/>
    <cellStyle name="_DEM-WP Revised (HC) Wild Horse 2006GRC_16.37E Wild Horse Expansion DeferralRevwrkingfile SF_DEM-WP(C) ENERG10C--ctn Mid-C_042010 2010GRC" xfId="2141"/>
    <cellStyle name="_DEM-WP Revised (HC) Wild Horse 2006GRC_2009 GRC Compl Filing - Exhibit D" xfId="2142"/>
    <cellStyle name="_DEM-WP Revised (HC) Wild Horse 2006GRC_2009 GRC Compl Filing - Exhibit D 2" xfId="2143"/>
    <cellStyle name="_DEM-WP Revised (HC) Wild Horse 2006GRC_2009 GRC Compl Filing - Exhibit D_DEM-WP(C) ENERG10C--ctn Mid-C_042010 2010GRC" xfId="2144"/>
    <cellStyle name="_DEM-WP Revised (HC) Wild Horse 2006GRC_Adj Bench DR 3 for Initial Briefs (Electric)" xfId="2145"/>
    <cellStyle name="_DEM-WP Revised (HC) Wild Horse 2006GRC_Adj Bench DR 3 for Initial Briefs (Electric) 2" xfId="2146"/>
    <cellStyle name="_DEM-WP Revised (HC) Wild Horse 2006GRC_Adj Bench DR 3 for Initial Briefs (Electric)_DEM-WP(C) ENERG10C--ctn Mid-C_042010 2010GRC" xfId="2147"/>
    <cellStyle name="_DEM-WP Revised (HC) Wild Horse 2006GRC_Book2" xfId="2148"/>
    <cellStyle name="_DEM-WP Revised (HC) Wild Horse 2006GRC_Book2 2" xfId="2149"/>
    <cellStyle name="_DEM-WP Revised (HC) Wild Horse 2006GRC_Book2_DEM-WP(C) ENERG10C--ctn Mid-C_042010 2010GRC" xfId="2150"/>
    <cellStyle name="_DEM-WP Revised (HC) Wild Horse 2006GRC_Book4" xfId="72"/>
    <cellStyle name="_DEM-WP Revised (HC) Wild Horse 2006GRC_Book4 2" xfId="2151"/>
    <cellStyle name="_DEM-WP Revised (HC) Wild Horse 2006GRC_Book4_DEM-WP(C) ENERG10C--ctn Mid-C_042010 2010GRC" xfId="2152"/>
    <cellStyle name="_DEM-WP Revised (HC) Wild Horse 2006GRC_DEM-WP(C) ENERG10C--ctn Mid-C_042010 2010GRC" xfId="2153"/>
    <cellStyle name="_DEM-WP Revised (HC) Wild Horse 2006GRC_Electric Rev Req Model (2009 GRC) " xfId="2154"/>
    <cellStyle name="_DEM-WP Revised (HC) Wild Horse 2006GRC_Electric Rev Req Model (2009 GRC)  2" xfId="2155"/>
    <cellStyle name="_DEM-WP Revised (HC) Wild Horse 2006GRC_Electric Rev Req Model (2009 GRC) _DEM-WP(C) ENERG10C--ctn Mid-C_042010 2010GRC" xfId="2156"/>
    <cellStyle name="_DEM-WP Revised (HC) Wild Horse 2006GRC_Electric Rev Req Model (2009 GRC) Rebuttal" xfId="2157"/>
    <cellStyle name="_DEM-WP Revised (HC) Wild Horse 2006GRC_Electric Rev Req Model (2009 GRC) Rebuttal REmoval of New  WH Solar AdjustMI" xfId="2158"/>
    <cellStyle name="_DEM-WP Revised (HC) Wild Horse 2006GRC_Electric Rev Req Model (2009 GRC) Rebuttal REmoval of New  WH Solar AdjustMI 2" xfId="2159"/>
    <cellStyle name="_DEM-WP Revised (HC) Wild Horse 2006GRC_Electric Rev Req Model (2009 GRC) Rebuttal REmoval of New  WH Solar AdjustMI_DEM-WP(C) ENERG10C--ctn Mid-C_042010 2010GRC" xfId="2160"/>
    <cellStyle name="_DEM-WP Revised (HC) Wild Horse 2006GRC_Electric Rev Req Model (2009 GRC) Revised 01-18-2010" xfId="2161"/>
    <cellStyle name="_DEM-WP Revised (HC) Wild Horse 2006GRC_Electric Rev Req Model (2009 GRC) Revised 01-18-2010 2" xfId="2162"/>
    <cellStyle name="_DEM-WP Revised (HC) Wild Horse 2006GRC_Electric Rev Req Model (2009 GRC) Revised 01-18-2010_DEM-WP(C) ENERG10C--ctn Mid-C_042010 2010GRC" xfId="2163"/>
    <cellStyle name="_DEM-WP Revised (HC) Wild Horse 2006GRC_Final Order Electric EXHIBIT A-1" xfId="2164"/>
    <cellStyle name="_DEM-WP Revised (HC) Wild Horse 2006GRC_NIM Summary" xfId="2165"/>
    <cellStyle name="_DEM-WP Revised (HC) Wild Horse 2006GRC_NIM Summary 2" xfId="2166"/>
    <cellStyle name="_DEM-WP Revised (HC) Wild Horse 2006GRC_NIM Summary_DEM-WP(C) ENERG10C--ctn Mid-C_042010 2010GRC" xfId="2167"/>
    <cellStyle name="_DEM-WP Revised (HC) Wild Horse 2006GRC_Power Costs - Comparison bx Rbtl-Staff-Jt-PC" xfId="2168"/>
    <cellStyle name="_DEM-WP Revised (HC) Wild Horse 2006GRC_Power Costs - Comparison bx Rbtl-Staff-Jt-PC 2" xfId="2169"/>
    <cellStyle name="_DEM-WP Revised (HC) Wild Horse 2006GRC_Power Costs - Comparison bx Rbtl-Staff-Jt-PC_DEM-WP(C) ENERG10C--ctn Mid-C_042010 2010GRC" xfId="2170"/>
    <cellStyle name="_DEM-WP Revised (HC) Wild Horse 2006GRC_Rebuttal Power Costs" xfId="2171"/>
    <cellStyle name="_DEM-WP Revised (HC) Wild Horse 2006GRC_Rebuttal Power Costs 2" xfId="2172"/>
    <cellStyle name="_DEM-WP Revised (HC) Wild Horse 2006GRC_Rebuttal Power Costs_DEM-WP(C) ENERG10C--ctn Mid-C_042010 2010GRC" xfId="2173"/>
    <cellStyle name="_DEM-WP Revised (HC) Wild Horse 2006GRC_TENASKA REGULATORY ASSET" xfId="2174"/>
    <cellStyle name="_x0013__DEM-WP(C) Colstrip 12 Coal Cost Forecast 2010GRC" xfId="2175"/>
    <cellStyle name="_DEM-WP(C) Colstrip FOR" xfId="73"/>
    <cellStyle name="_DEM-WP(C) Colstrip FOR 2" xfId="2176"/>
    <cellStyle name="_DEM-WP(C) Colstrip FOR 2 2" xfId="2177"/>
    <cellStyle name="_DEM-WP(C) Colstrip FOR 3" xfId="2178"/>
    <cellStyle name="_DEM-WP(C) Colstrip FOR_(C) WHE Proforma with ITC cash grant 10 Yr Amort_for rebuttal_120709" xfId="2179"/>
    <cellStyle name="_DEM-WP(C) Colstrip FOR_(C) WHE Proforma with ITC cash grant 10 Yr Amort_for rebuttal_120709 2" xfId="2180"/>
    <cellStyle name="_DEM-WP(C) Colstrip FOR_(C) WHE Proforma with ITC cash grant 10 Yr Amort_for rebuttal_120709_DEM-WP(C) ENERG10C--ctn Mid-C_042010 2010GRC" xfId="2181"/>
    <cellStyle name="_DEM-WP(C) Colstrip FOR_16.07E Wild Horse Wind Expansionwrkingfile" xfId="2182"/>
    <cellStyle name="_DEM-WP(C) Colstrip FOR_16.07E Wild Horse Wind Expansionwrkingfile 2" xfId="2183"/>
    <cellStyle name="_DEM-WP(C) Colstrip FOR_16.07E Wild Horse Wind Expansionwrkingfile SF" xfId="2184"/>
    <cellStyle name="_DEM-WP(C) Colstrip FOR_16.07E Wild Horse Wind Expansionwrkingfile SF 2" xfId="2185"/>
    <cellStyle name="_DEM-WP(C) Colstrip FOR_16.07E Wild Horse Wind Expansionwrkingfile SF_DEM-WP(C) ENERG10C--ctn Mid-C_042010 2010GRC" xfId="2186"/>
    <cellStyle name="_DEM-WP(C) Colstrip FOR_16.07E Wild Horse Wind Expansionwrkingfile_DEM-WP(C) ENERG10C--ctn Mid-C_042010 2010GRC" xfId="2187"/>
    <cellStyle name="_DEM-WP(C) Colstrip FOR_16.37E Wild Horse Expansion DeferralRevwrkingfile SF" xfId="2188"/>
    <cellStyle name="_DEM-WP(C) Colstrip FOR_16.37E Wild Horse Expansion DeferralRevwrkingfile SF 2" xfId="2189"/>
    <cellStyle name="_DEM-WP(C) Colstrip FOR_16.37E Wild Horse Expansion DeferralRevwrkingfile SF_DEM-WP(C) ENERG10C--ctn Mid-C_042010 2010GRC" xfId="2190"/>
    <cellStyle name="_DEM-WP(C) Colstrip FOR_Adj Bench DR 3 for Initial Briefs (Electric)" xfId="2191"/>
    <cellStyle name="_DEM-WP(C) Colstrip FOR_Adj Bench DR 3 for Initial Briefs (Electric) 2" xfId="2192"/>
    <cellStyle name="_DEM-WP(C) Colstrip FOR_Adj Bench DR 3 for Initial Briefs (Electric)_DEM-WP(C) ENERG10C--ctn Mid-C_042010 2010GRC" xfId="2193"/>
    <cellStyle name="_DEM-WP(C) Colstrip FOR_Book2" xfId="2194"/>
    <cellStyle name="_DEM-WP(C) Colstrip FOR_Book2 2" xfId="2195"/>
    <cellStyle name="_DEM-WP(C) Colstrip FOR_Book2_Adj Bench DR 3 for Initial Briefs (Electric)" xfId="2196"/>
    <cellStyle name="_DEM-WP(C) Colstrip FOR_Book2_Adj Bench DR 3 for Initial Briefs (Electric) 2" xfId="2197"/>
    <cellStyle name="_DEM-WP(C) Colstrip FOR_Book2_Adj Bench DR 3 for Initial Briefs (Electric)_DEM-WP(C) ENERG10C--ctn Mid-C_042010 2010GRC" xfId="2198"/>
    <cellStyle name="_DEM-WP(C) Colstrip FOR_Book2_DEM-WP(C) ENERG10C--ctn Mid-C_042010 2010GRC" xfId="2199"/>
    <cellStyle name="_DEM-WP(C) Colstrip FOR_Book2_Electric Rev Req Model (2009 GRC) Rebuttal" xfId="2200"/>
    <cellStyle name="_DEM-WP(C) Colstrip FOR_Book2_Electric Rev Req Model (2009 GRC) Rebuttal REmoval of New  WH Solar AdjustMI" xfId="2201"/>
    <cellStyle name="_DEM-WP(C) Colstrip FOR_Book2_Electric Rev Req Model (2009 GRC) Rebuttal REmoval of New  WH Solar AdjustMI 2" xfId="2202"/>
    <cellStyle name="_DEM-WP(C) Colstrip FOR_Book2_Electric Rev Req Model (2009 GRC) Rebuttal REmoval of New  WH Solar AdjustMI_DEM-WP(C) ENERG10C--ctn Mid-C_042010 2010GRC" xfId="2203"/>
    <cellStyle name="_DEM-WP(C) Colstrip FOR_Book2_Electric Rev Req Model (2009 GRC) Revised 01-18-2010" xfId="2204"/>
    <cellStyle name="_DEM-WP(C) Colstrip FOR_Book2_Electric Rev Req Model (2009 GRC) Revised 01-18-2010 2" xfId="2205"/>
    <cellStyle name="_DEM-WP(C) Colstrip FOR_Book2_Electric Rev Req Model (2009 GRC) Revised 01-18-2010_DEM-WP(C) ENERG10C--ctn Mid-C_042010 2010GRC" xfId="2206"/>
    <cellStyle name="_DEM-WP(C) Colstrip FOR_Book2_Final Order Electric EXHIBIT A-1" xfId="2207"/>
    <cellStyle name="_DEM-WP(C) Colstrip FOR_Confidential Material" xfId="2208"/>
    <cellStyle name="_DEM-WP(C) Colstrip FOR_DEM-WP(C) Colstrip 12 Coal Cost Forecast 2010GRC" xfId="2209"/>
    <cellStyle name="_DEM-WP(C) Colstrip FOR_DEM-WP(C) ENERG10C--ctn Mid-C_042010 2010GRC" xfId="2210"/>
    <cellStyle name="_DEM-WP(C) Colstrip FOR_DEM-WP(C) Production O&amp;M 2010GRC As-Filed" xfId="2211"/>
    <cellStyle name="_DEM-WP(C) Colstrip FOR_DEM-WP(C) Production O&amp;M 2010GRC As-Filed 2" xfId="2212"/>
    <cellStyle name="_DEM-WP(C) Colstrip FOR_DEM-WP(C) Production O&amp;M 2010GRC As-Filed 3" xfId="2213"/>
    <cellStyle name="_DEM-WP(C) Colstrip FOR_Electric Rev Req Model (2009 GRC) Rebuttal" xfId="2214"/>
    <cellStyle name="_DEM-WP(C) Colstrip FOR_Electric Rev Req Model (2009 GRC) Rebuttal REmoval of New  WH Solar AdjustMI" xfId="2215"/>
    <cellStyle name="_DEM-WP(C) Colstrip FOR_Electric Rev Req Model (2009 GRC) Rebuttal REmoval of New  WH Solar AdjustMI 2" xfId="2216"/>
    <cellStyle name="_DEM-WP(C) Colstrip FOR_Electric Rev Req Model (2009 GRC) Rebuttal REmoval of New  WH Solar AdjustMI_DEM-WP(C) ENERG10C--ctn Mid-C_042010 2010GRC" xfId="2217"/>
    <cellStyle name="_DEM-WP(C) Colstrip FOR_Electric Rev Req Model (2009 GRC) Revised 01-18-2010" xfId="2218"/>
    <cellStyle name="_DEM-WP(C) Colstrip FOR_Electric Rev Req Model (2009 GRC) Revised 01-18-2010 2" xfId="2219"/>
    <cellStyle name="_DEM-WP(C) Colstrip FOR_Electric Rev Req Model (2009 GRC) Revised 01-18-2010_DEM-WP(C) ENERG10C--ctn Mid-C_042010 2010GRC" xfId="2220"/>
    <cellStyle name="_DEM-WP(C) Colstrip FOR_Final Order Electric EXHIBIT A-1" xfId="2221"/>
    <cellStyle name="_DEM-WP(C) Colstrip FOR_Rebuttal Power Costs" xfId="2222"/>
    <cellStyle name="_DEM-WP(C) Colstrip FOR_Rebuttal Power Costs 2" xfId="2223"/>
    <cellStyle name="_DEM-WP(C) Colstrip FOR_Rebuttal Power Costs_Adj Bench DR 3 for Initial Briefs (Electric)" xfId="2224"/>
    <cellStyle name="_DEM-WP(C) Colstrip FOR_Rebuttal Power Costs_Adj Bench DR 3 for Initial Briefs (Electric) 2" xfId="2225"/>
    <cellStyle name="_DEM-WP(C) Colstrip FOR_Rebuttal Power Costs_Adj Bench DR 3 for Initial Briefs (Electric)_DEM-WP(C) ENERG10C--ctn Mid-C_042010 2010GRC" xfId="2226"/>
    <cellStyle name="_DEM-WP(C) Colstrip FOR_Rebuttal Power Costs_DEM-WP(C) ENERG10C--ctn Mid-C_042010 2010GRC" xfId="2227"/>
    <cellStyle name="_DEM-WP(C) Colstrip FOR_Rebuttal Power Costs_Electric Rev Req Model (2009 GRC) Rebuttal" xfId="2228"/>
    <cellStyle name="_DEM-WP(C) Colstrip FOR_Rebuttal Power Costs_Electric Rev Req Model (2009 GRC) Rebuttal REmoval of New  WH Solar AdjustMI" xfId="2229"/>
    <cellStyle name="_DEM-WP(C) Colstrip FOR_Rebuttal Power Costs_Electric Rev Req Model (2009 GRC) Rebuttal REmoval of New  WH Solar AdjustMI 2" xfId="2230"/>
    <cellStyle name="_DEM-WP(C) Colstrip FOR_Rebuttal Power Costs_Electric Rev Req Model (2009 GRC) Rebuttal REmoval of New  WH Solar AdjustMI_DEM-WP(C) ENERG10C--ctn Mid-C_042010 2010GRC" xfId="2231"/>
    <cellStyle name="_DEM-WP(C) Colstrip FOR_Rebuttal Power Costs_Electric Rev Req Model (2009 GRC) Revised 01-18-2010" xfId="2232"/>
    <cellStyle name="_DEM-WP(C) Colstrip FOR_Rebuttal Power Costs_Electric Rev Req Model (2009 GRC) Revised 01-18-2010 2" xfId="2233"/>
    <cellStyle name="_DEM-WP(C) Colstrip FOR_Rebuttal Power Costs_Electric Rev Req Model (2009 GRC) Revised 01-18-2010_DEM-WP(C) ENERG10C--ctn Mid-C_042010 2010GRC" xfId="2234"/>
    <cellStyle name="_DEM-WP(C) Colstrip FOR_Rebuttal Power Costs_Final Order Electric EXHIBIT A-1" xfId="2235"/>
    <cellStyle name="_DEM-WP(C) Colstrip FOR_TENASKA REGULATORY ASSET" xfId="2236"/>
    <cellStyle name="_DEM-WP(C) Costs not in AURORA 2006GRC" xfId="74"/>
    <cellStyle name="_DEM-WP(C) Costs not in AURORA 2006GRC 2" xfId="2237"/>
    <cellStyle name="_DEM-WP(C) Costs not in AURORA 2006GRC 2 2" xfId="2238"/>
    <cellStyle name="_DEM-WP(C) Costs not in AURORA 2006GRC 3" xfId="2239"/>
    <cellStyle name="_DEM-WP(C) Costs not in AURORA 2006GRC 4" xfId="2240"/>
    <cellStyle name="_DEM-WP(C) Costs not in AURORA 2006GRC 4 2" xfId="2241"/>
    <cellStyle name="_DEM-WP(C) Costs not in AURORA 2006GRC 5" xfId="2242"/>
    <cellStyle name="_DEM-WP(C) Costs not in AURORA 2006GRC 6" xfId="2243"/>
    <cellStyle name="_DEM-WP(C) Costs not in AURORA 2006GRC 6 2" xfId="2244"/>
    <cellStyle name="_DEM-WP(C) Costs not in AURORA 2006GRC 7" xfId="2245"/>
    <cellStyle name="_DEM-WP(C) Costs not in AURORA 2006GRC 7 2" xfId="2246"/>
    <cellStyle name="_DEM-WP(C) Costs not in AURORA 2006GRC_(C) WHE Proforma with ITC cash grant 10 Yr Amort_for deferral_102809" xfId="2247"/>
    <cellStyle name="_DEM-WP(C) Costs not in AURORA 2006GRC_(C) WHE Proforma with ITC cash grant 10 Yr Amort_for deferral_102809 2" xfId="2248"/>
    <cellStyle name="_DEM-WP(C) Costs not in AURORA 2006GRC_(C) WHE Proforma with ITC cash grant 10 Yr Amort_for deferral_102809_16.07E Wild Horse Wind Expansionwrkingfile" xfId="2249"/>
    <cellStyle name="_DEM-WP(C) Costs not in AURORA 2006GRC_(C) WHE Proforma with ITC cash grant 10 Yr Amort_for deferral_102809_16.07E Wild Horse Wind Expansionwrkingfile 2" xfId="2250"/>
    <cellStyle name="_DEM-WP(C) Costs not in AURORA 2006GRC_(C) WHE Proforma with ITC cash grant 10 Yr Amort_for deferral_102809_16.07E Wild Horse Wind Expansionwrkingfile SF" xfId="2251"/>
    <cellStyle name="_DEM-WP(C) Costs not in AURORA 2006GRC_(C) WHE Proforma with ITC cash grant 10 Yr Amort_for deferral_102809_16.07E Wild Horse Wind Expansionwrkingfile SF 2" xfId="2252"/>
    <cellStyle name="_DEM-WP(C) Costs not in AURORA 2006GRC_(C) WHE Proforma with ITC cash grant 10 Yr Amort_for deferral_102809_16.07E Wild Horse Wind Expansionwrkingfile SF_DEM-WP(C) ENERG10C--ctn Mid-C_042010 2010GRC" xfId="2253"/>
    <cellStyle name="_DEM-WP(C) Costs not in AURORA 2006GRC_(C) WHE Proforma with ITC cash grant 10 Yr Amort_for deferral_102809_16.07E Wild Horse Wind Expansionwrkingfile_DEM-WP(C) ENERG10C--ctn Mid-C_042010 2010GRC" xfId="2254"/>
    <cellStyle name="_DEM-WP(C) Costs not in AURORA 2006GRC_(C) WHE Proforma with ITC cash grant 10 Yr Amort_for deferral_102809_16.37E Wild Horse Expansion DeferralRevwrkingfile SF" xfId="2255"/>
    <cellStyle name="_DEM-WP(C) Costs not in AURORA 2006GRC_(C) WHE Proforma with ITC cash grant 10 Yr Amort_for deferral_102809_16.37E Wild Horse Expansion DeferralRevwrkingfile SF 2" xfId="2256"/>
    <cellStyle name="_DEM-WP(C) Costs not in AURORA 2006GRC_(C) WHE Proforma with ITC cash grant 10 Yr Amort_for deferral_102809_16.37E Wild Horse Expansion DeferralRevwrkingfile SF_DEM-WP(C) ENERG10C--ctn Mid-C_042010 2010GRC" xfId="2257"/>
    <cellStyle name="_DEM-WP(C) Costs not in AURORA 2006GRC_(C) WHE Proforma with ITC cash grant 10 Yr Amort_for deferral_102809_DEM-WP(C) ENERG10C--ctn Mid-C_042010 2010GRC" xfId="2258"/>
    <cellStyle name="_DEM-WP(C) Costs not in AURORA 2006GRC_(C) WHE Proforma with ITC cash grant 10 Yr Amort_for rebuttal_120709" xfId="2259"/>
    <cellStyle name="_DEM-WP(C) Costs not in AURORA 2006GRC_(C) WHE Proforma with ITC cash grant 10 Yr Amort_for rebuttal_120709 2" xfId="2260"/>
    <cellStyle name="_DEM-WP(C) Costs not in AURORA 2006GRC_(C) WHE Proforma with ITC cash grant 10 Yr Amort_for rebuttal_120709_DEM-WP(C) ENERG10C--ctn Mid-C_042010 2010GRC" xfId="2261"/>
    <cellStyle name="_DEM-WP(C) Costs not in AURORA 2006GRC_04.07E Wild Horse Wind Expansion" xfId="2262"/>
    <cellStyle name="_DEM-WP(C) Costs not in AURORA 2006GRC_04.07E Wild Horse Wind Expansion 2" xfId="2263"/>
    <cellStyle name="_DEM-WP(C) Costs not in AURORA 2006GRC_04.07E Wild Horse Wind Expansion_16.07E Wild Horse Wind Expansionwrkingfile" xfId="2264"/>
    <cellStyle name="_DEM-WP(C) Costs not in AURORA 2006GRC_04.07E Wild Horse Wind Expansion_16.07E Wild Horse Wind Expansionwrkingfile 2" xfId="2265"/>
    <cellStyle name="_DEM-WP(C) Costs not in AURORA 2006GRC_04.07E Wild Horse Wind Expansion_16.07E Wild Horse Wind Expansionwrkingfile SF" xfId="2266"/>
    <cellStyle name="_DEM-WP(C) Costs not in AURORA 2006GRC_04.07E Wild Horse Wind Expansion_16.07E Wild Horse Wind Expansionwrkingfile SF 2" xfId="2267"/>
    <cellStyle name="_DEM-WP(C) Costs not in AURORA 2006GRC_04.07E Wild Horse Wind Expansion_16.07E Wild Horse Wind Expansionwrkingfile SF_DEM-WP(C) ENERG10C--ctn Mid-C_042010 2010GRC" xfId="2268"/>
    <cellStyle name="_DEM-WP(C) Costs not in AURORA 2006GRC_04.07E Wild Horse Wind Expansion_16.07E Wild Horse Wind Expansionwrkingfile_DEM-WP(C) ENERG10C--ctn Mid-C_042010 2010GRC" xfId="2269"/>
    <cellStyle name="_DEM-WP(C) Costs not in AURORA 2006GRC_04.07E Wild Horse Wind Expansion_16.37E Wild Horse Expansion DeferralRevwrkingfile SF" xfId="2270"/>
    <cellStyle name="_DEM-WP(C) Costs not in AURORA 2006GRC_04.07E Wild Horse Wind Expansion_16.37E Wild Horse Expansion DeferralRevwrkingfile SF 2" xfId="2271"/>
    <cellStyle name="_DEM-WP(C) Costs not in AURORA 2006GRC_04.07E Wild Horse Wind Expansion_16.37E Wild Horse Expansion DeferralRevwrkingfile SF_DEM-WP(C) ENERG10C--ctn Mid-C_042010 2010GRC" xfId="2272"/>
    <cellStyle name="_DEM-WP(C) Costs not in AURORA 2006GRC_04.07E Wild Horse Wind Expansion_DEM-WP(C) ENERG10C--ctn Mid-C_042010 2010GRC" xfId="2273"/>
    <cellStyle name="_DEM-WP(C) Costs not in AURORA 2006GRC_16.07E Wild Horse Wind Expansionwrkingfile" xfId="2274"/>
    <cellStyle name="_DEM-WP(C) Costs not in AURORA 2006GRC_16.07E Wild Horse Wind Expansionwrkingfile 2" xfId="2275"/>
    <cellStyle name="_DEM-WP(C) Costs not in AURORA 2006GRC_16.07E Wild Horse Wind Expansionwrkingfile SF" xfId="2276"/>
    <cellStyle name="_DEM-WP(C) Costs not in AURORA 2006GRC_16.07E Wild Horse Wind Expansionwrkingfile SF 2" xfId="2277"/>
    <cellStyle name="_DEM-WP(C) Costs not in AURORA 2006GRC_16.07E Wild Horse Wind Expansionwrkingfile SF_DEM-WP(C) ENERG10C--ctn Mid-C_042010 2010GRC" xfId="2278"/>
    <cellStyle name="_DEM-WP(C) Costs not in AURORA 2006GRC_16.07E Wild Horse Wind Expansionwrkingfile_DEM-WP(C) ENERG10C--ctn Mid-C_042010 2010GRC" xfId="2279"/>
    <cellStyle name="_DEM-WP(C) Costs not in AURORA 2006GRC_16.37E Wild Horse Expansion DeferralRevwrkingfile SF" xfId="2280"/>
    <cellStyle name="_DEM-WP(C) Costs not in AURORA 2006GRC_16.37E Wild Horse Expansion DeferralRevwrkingfile SF 2" xfId="2281"/>
    <cellStyle name="_DEM-WP(C) Costs not in AURORA 2006GRC_16.37E Wild Horse Expansion DeferralRevwrkingfile SF_DEM-WP(C) ENERG10C--ctn Mid-C_042010 2010GRC" xfId="2282"/>
    <cellStyle name="_DEM-WP(C) Costs not in AURORA 2006GRC_2009 GRC Compl Filing - Exhibit D" xfId="2283"/>
    <cellStyle name="_DEM-WP(C) Costs not in AURORA 2006GRC_2009 GRC Compl Filing - Exhibit D 2" xfId="2284"/>
    <cellStyle name="_DEM-WP(C) Costs not in AURORA 2006GRC_2009 GRC Compl Filing - Exhibit D_DEM-WP(C) ENERG10C--ctn Mid-C_042010 2010GRC" xfId="2285"/>
    <cellStyle name="_DEM-WP(C) Costs not in AURORA 2006GRC_4 31 Regulatory Assets and Liabilities  7 06- Exhibit D" xfId="75"/>
    <cellStyle name="_DEM-WP(C) Costs not in AURORA 2006GRC_4 31 Regulatory Assets and Liabilities  7 06- Exhibit D 2" xfId="2286"/>
    <cellStyle name="_DEM-WP(C) Costs not in AURORA 2006GRC_4 31 Regulatory Assets and Liabilities  7 06- Exhibit D_DEM-WP(C) ENERG10C--ctn Mid-C_042010 2010GRC" xfId="2287"/>
    <cellStyle name="_DEM-WP(C) Costs not in AURORA 2006GRC_4 31 Regulatory Assets and Liabilities  7 06- Exhibit D_NIM Summary" xfId="2288"/>
    <cellStyle name="_DEM-WP(C) Costs not in AURORA 2006GRC_4 31 Regulatory Assets and Liabilities  7 06- Exhibit D_NIM Summary 2" xfId="2289"/>
    <cellStyle name="_DEM-WP(C) Costs not in AURORA 2006GRC_4 31 Regulatory Assets and Liabilities  7 06- Exhibit D_NIM Summary_DEM-WP(C) ENERG10C--ctn Mid-C_042010 2010GRC" xfId="2290"/>
    <cellStyle name="_DEM-WP(C) Costs not in AURORA 2006GRC_4 31E Reg Asset  Liab and EXH D" xfId="2291"/>
    <cellStyle name="_DEM-WP(C) Costs not in AURORA 2006GRC_4 31E Reg Asset  Liab and EXH D _ Aug 10 Filing (2)" xfId="2292"/>
    <cellStyle name="_DEM-WP(C) Costs not in AURORA 2006GRC_4 31E Reg Asset  Liab and EXH D _ Aug 10 Filing (2) 2" xfId="2293"/>
    <cellStyle name="_DEM-WP(C) Costs not in AURORA 2006GRC_4 31E Reg Asset  Liab and EXH D 2" xfId="2294"/>
    <cellStyle name="_DEM-WP(C) Costs not in AURORA 2006GRC_4 31E Reg Asset  Liab and EXH D 3" xfId="2295"/>
    <cellStyle name="_DEM-WP(C) Costs not in AURORA 2006GRC_4 32 Regulatory Assets and Liabilities  7 06- Exhibit D" xfId="76"/>
    <cellStyle name="_DEM-WP(C) Costs not in AURORA 2006GRC_4 32 Regulatory Assets and Liabilities  7 06- Exhibit D 2" xfId="2296"/>
    <cellStyle name="_DEM-WP(C) Costs not in AURORA 2006GRC_4 32 Regulatory Assets and Liabilities  7 06- Exhibit D_DEM-WP(C) ENERG10C--ctn Mid-C_042010 2010GRC" xfId="2297"/>
    <cellStyle name="_DEM-WP(C) Costs not in AURORA 2006GRC_4 32 Regulatory Assets and Liabilities  7 06- Exhibit D_NIM Summary" xfId="2298"/>
    <cellStyle name="_DEM-WP(C) Costs not in AURORA 2006GRC_4 32 Regulatory Assets and Liabilities  7 06- Exhibit D_NIM Summary 2" xfId="2299"/>
    <cellStyle name="_DEM-WP(C) Costs not in AURORA 2006GRC_4 32 Regulatory Assets and Liabilities  7 06- Exhibit D_NIM Summary_DEM-WP(C) ENERG10C--ctn Mid-C_042010 2010GRC" xfId="2300"/>
    <cellStyle name="_DEM-WP(C) Costs not in AURORA 2006GRC_AURORA Total New" xfId="2301"/>
    <cellStyle name="_DEM-WP(C) Costs not in AURORA 2006GRC_AURORA Total New 2" xfId="2302"/>
    <cellStyle name="_DEM-WP(C) Costs not in AURORA 2006GRC_Book1" xfId="2303"/>
    <cellStyle name="_DEM-WP(C) Costs not in AURORA 2006GRC_Book2" xfId="2304"/>
    <cellStyle name="_DEM-WP(C) Costs not in AURORA 2006GRC_Book2 2" xfId="2305"/>
    <cellStyle name="_DEM-WP(C) Costs not in AURORA 2006GRC_Book2_Adj Bench DR 3 for Initial Briefs (Electric)" xfId="2306"/>
    <cellStyle name="_DEM-WP(C) Costs not in AURORA 2006GRC_Book2_Adj Bench DR 3 for Initial Briefs (Electric) 2" xfId="2307"/>
    <cellStyle name="_DEM-WP(C) Costs not in AURORA 2006GRC_Book2_Adj Bench DR 3 for Initial Briefs (Electric)_DEM-WP(C) ENERG10C--ctn Mid-C_042010 2010GRC" xfId="2308"/>
    <cellStyle name="_DEM-WP(C) Costs not in AURORA 2006GRC_Book2_DEM-WP(C) ENERG10C--ctn Mid-C_042010 2010GRC" xfId="2309"/>
    <cellStyle name="_DEM-WP(C) Costs not in AURORA 2006GRC_Book2_Electric Rev Req Model (2009 GRC) Rebuttal" xfId="2310"/>
    <cellStyle name="_DEM-WP(C) Costs not in AURORA 2006GRC_Book2_Electric Rev Req Model (2009 GRC) Rebuttal REmoval of New  WH Solar AdjustMI" xfId="2311"/>
    <cellStyle name="_DEM-WP(C) Costs not in AURORA 2006GRC_Book2_Electric Rev Req Model (2009 GRC) Rebuttal REmoval of New  WH Solar AdjustMI 2" xfId="2312"/>
    <cellStyle name="_DEM-WP(C) Costs not in AURORA 2006GRC_Book2_Electric Rev Req Model (2009 GRC) Rebuttal REmoval of New  WH Solar AdjustMI_DEM-WP(C) ENERG10C--ctn Mid-C_042010 2010GRC" xfId="2313"/>
    <cellStyle name="_DEM-WP(C) Costs not in AURORA 2006GRC_Book2_Electric Rev Req Model (2009 GRC) Revised 01-18-2010" xfId="2314"/>
    <cellStyle name="_DEM-WP(C) Costs not in AURORA 2006GRC_Book2_Electric Rev Req Model (2009 GRC) Revised 01-18-2010 2" xfId="2315"/>
    <cellStyle name="_DEM-WP(C) Costs not in AURORA 2006GRC_Book2_Electric Rev Req Model (2009 GRC) Revised 01-18-2010_DEM-WP(C) ENERG10C--ctn Mid-C_042010 2010GRC" xfId="2316"/>
    <cellStyle name="_DEM-WP(C) Costs not in AURORA 2006GRC_Book2_Final Order Electric EXHIBIT A-1" xfId="2317"/>
    <cellStyle name="_DEM-WP(C) Costs not in AURORA 2006GRC_Book4" xfId="77"/>
    <cellStyle name="_DEM-WP(C) Costs not in AURORA 2006GRC_Book4 2" xfId="2318"/>
    <cellStyle name="_DEM-WP(C) Costs not in AURORA 2006GRC_Book4_DEM-WP(C) ENERG10C--ctn Mid-C_042010 2010GRC" xfId="2319"/>
    <cellStyle name="_DEM-WP(C) Costs not in AURORA 2006GRC_Book9" xfId="78"/>
    <cellStyle name="_DEM-WP(C) Costs not in AURORA 2006GRC_Book9 2" xfId="2320"/>
    <cellStyle name="_DEM-WP(C) Costs not in AURORA 2006GRC_Book9_DEM-WP(C) ENERG10C--ctn Mid-C_042010 2010GRC" xfId="2321"/>
    <cellStyle name="_DEM-WP(C) Costs not in AURORA 2006GRC_Chelan PUD Power Costs (8-10)" xfId="2322"/>
    <cellStyle name="_DEM-WP(C) Costs not in AURORA 2006GRC_DEM-WP(C) Chelan Power Costs" xfId="2323"/>
    <cellStyle name="_DEM-WP(C) Costs not in AURORA 2006GRC_DEM-WP(C) Chelan Power Costs 2" xfId="2324"/>
    <cellStyle name="_DEM-WP(C) Costs not in AURORA 2006GRC_DEM-WP(C) ENERG10C--ctn Mid-C_042010 2010GRC" xfId="2325"/>
    <cellStyle name="_DEM-WP(C) Costs not in AURORA 2006GRC_DEM-WP(C) Gas Transport 2010GRC" xfId="2326"/>
    <cellStyle name="_DEM-WP(C) Costs not in AURORA 2006GRC_DEM-WP(C) Gas Transport 2010GRC 2" xfId="2327"/>
    <cellStyle name="_DEM-WP(C) Costs not in AURORA 2006GRC_LSRWEP LGIA like Acctg Petition Aug 2010" xfId="2328"/>
    <cellStyle name="_DEM-WP(C) Costs not in AURORA 2006GRC_NIM Summary" xfId="2329"/>
    <cellStyle name="_DEM-WP(C) Costs not in AURORA 2006GRC_NIM Summary 09GRC" xfId="2330"/>
    <cellStyle name="_DEM-WP(C) Costs not in AURORA 2006GRC_NIM Summary 09GRC 2" xfId="2331"/>
    <cellStyle name="_DEM-WP(C) Costs not in AURORA 2006GRC_NIM Summary 09GRC_DEM-WP(C) ENERG10C--ctn Mid-C_042010 2010GRC" xfId="2332"/>
    <cellStyle name="_DEM-WP(C) Costs not in AURORA 2006GRC_NIM Summary 2" xfId="2333"/>
    <cellStyle name="_DEM-WP(C) Costs not in AURORA 2006GRC_NIM Summary 3" xfId="2334"/>
    <cellStyle name="_DEM-WP(C) Costs not in AURORA 2006GRC_NIM Summary_DEM-WP(C) ENERG10C--ctn Mid-C_042010 2010GRC" xfId="2335"/>
    <cellStyle name="_DEM-WP(C) Costs not in AURORA 2006GRC_PCA 9 -  Exhibit D April 2010 (3)" xfId="2336"/>
    <cellStyle name="_DEM-WP(C) Costs not in AURORA 2006GRC_PCA 9 -  Exhibit D April 2010 (3) 2" xfId="2337"/>
    <cellStyle name="_DEM-WP(C) Costs not in AURORA 2006GRC_PCA 9 -  Exhibit D April 2010 (3)_DEM-WP(C) ENERG10C--ctn Mid-C_042010 2010GRC" xfId="2338"/>
    <cellStyle name="_DEM-WP(C) Costs not in AURORA 2006GRC_Power Costs - Comparison bx Rbtl-Staff-Jt-PC" xfId="2339"/>
    <cellStyle name="_DEM-WP(C) Costs not in AURORA 2006GRC_Power Costs - Comparison bx Rbtl-Staff-Jt-PC 2" xfId="2340"/>
    <cellStyle name="_DEM-WP(C) Costs not in AURORA 2006GRC_Power Costs - Comparison bx Rbtl-Staff-Jt-PC_Adj Bench DR 3 for Initial Briefs (Electric)" xfId="2341"/>
    <cellStyle name="_DEM-WP(C) Costs not in AURORA 2006GRC_Power Costs - Comparison bx Rbtl-Staff-Jt-PC_Adj Bench DR 3 for Initial Briefs (Electric) 2" xfId="2342"/>
    <cellStyle name="_DEM-WP(C) Costs not in AURORA 2006GRC_Power Costs - Comparison bx Rbtl-Staff-Jt-PC_Adj Bench DR 3 for Initial Briefs (Electric)_DEM-WP(C) ENERG10C--ctn Mid-C_042010 2010GRC" xfId="2343"/>
    <cellStyle name="_DEM-WP(C) Costs not in AURORA 2006GRC_Power Costs - Comparison bx Rbtl-Staff-Jt-PC_DEM-WP(C) ENERG10C--ctn Mid-C_042010 2010GRC" xfId="2344"/>
    <cellStyle name="_DEM-WP(C) Costs not in AURORA 2006GRC_Power Costs - Comparison bx Rbtl-Staff-Jt-PC_Electric Rev Req Model (2009 GRC) Rebuttal" xfId="2345"/>
    <cellStyle name="_DEM-WP(C) Costs not in AURORA 2006GRC_Power Costs - Comparison bx Rbtl-Staff-Jt-PC_Electric Rev Req Model (2009 GRC) Rebuttal REmoval of New  WH Solar AdjustMI" xfId="2346"/>
    <cellStyle name="_DEM-WP(C) Costs not in AURORA 2006GRC_Power Costs - Comparison bx Rbtl-Staff-Jt-PC_Electric Rev Req Model (2009 GRC) Rebuttal REmoval of New  WH Solar AdjustMI 2" xfId="2347"/>
    <cellStyle name="_DEM-WP(C) Costs not in AURORA 2006GRC_Power Costs - Comparison bx Rbtl-Staff-Jt-PC_Electric Rev Req Model (2009 GRC) Rebuttal REmoval of New  WH Solar AdjustMI_DEM-WP(C) ENERG10C--ctn Mid-C_042010 2010GRC" xfId="2348"/>
    <cellStyle name="_DEM-WP(C) Costs not in AURORA 2006GRC_Power Costs - Comparison bx Rbtl-Staff-Jt-PC_Electric Rev Req Model (2009 GRC) Revised 01-18-2010" xfId="2349"/>
    <cellStyle name="_DEM-WP(C) Costs not in AURORA 2006GRC_Power Costs - Comparison bx Rbtl-Staff-Jt-PC_Electric Rev Req Model (2009 GRC) Revised 01-18-2010 2" xfId="2350"/>
    <cellStyle name="_DEM-WP(C) Costs not in AURORA 2006GRC_Power Costs - Comparison bx Rbtl-Staff-Jt-PC_Electric Rev Req Model (2009 GRC) Revised 01-18-2010_DEM-WP(C) ENERG10C--ctn Mid-C_042010 2010GRC" xfId="2351"/>
    <cellStyle name="_DEM-WP(C) Costs not in AURORA 2006GRC_Power Costs - Comparison bx Rbtl-Staff-Jt-PC_Final Order Electric EXHIBIT A-1" xfId="2352"/>
    <cellStyle name="_DEM-WP(C) Costs not in AURORA 2006GRC_Rebuttal Power Costs" xfId="2353"/>
    <cellStyle name="_DEM-WP(C) Costs not in AURORA 2006GRC_Rebuttal Power Costs 2" xfId="2354"/>
    <cellStyle name="_DEM-WP(C) Costs not in AURORA 2006GRC_Rebuttal Power Costs_Adj Bench DR 3 for Initial Briefs (Electric)" xfId="2355"/>
    <cellStyle name="_DEM-WP(C) Costs not in AURORA 2006GRC_Rebuttal Power Costs_Adj Bench DR 3 for Initial Briefs (Electric) 2" xfId="2356"/>
    <cellStyle name="_DEM-WP(C) Costs not in AURORA 2006GRC_Rebuttal Power Costs_Adj Bench DR 3 for Initial Briefs (Electric)_DEM-WP(C) ENERG10C--ctn Mid-C_042010 2010GRC" xfId="2357"/>
    <cellStyle name="_DEM-WP(C) Costs not in AURORA 2006GRC_Rebuttal Power Costs_DEM-WP(C) ENERG10C--ctn Mid-C_042010 2010GRC" xfId="2358"/>
    <cellStyle name="_DEM-WP(C) Costs not in AURORA 2006GRC_Rebuttal Power Costs_Electric Rev Req Model (2009 GRC) Rebuttal" xfId="2359"/>
    <cellStyle name="_DEM-WP(C) Costs not in AURORA 2006GRC_Rebuttal Power Costs_Electric Rev Req Model (2009 GRC) Rebuttal REmoval of New  WH Solar AdjustMI" xfId="2360"/>
    <cellStyle name="_DEM-WP(C) Costs not in AURORA 2006GRC_Rebuttal Power Costs_Electric Rev Req Model (2009 GRC) Rebuttal REmoval of New  WH Solar AdjustMI 2" xfId="2361"/>
    <cellStyle name="_DEM-WP(C) Costs not in AURORA 2006GRC_Rebuttal Power Costs_Electric Rev Req Model (2009 GRC) Rebuttal REmoval of New  WH Solar AdjustMI_DEM-WP(C) ENERG10C--ctn Mid-C_042010 2010GRC" xfId="2362"/>
    <cellStyle name="_DEM-WP(C) Costs not in AURORA 2006GRC_Rebuttal Power Costs_Electric Rev Req Model (2009 GRC) Revised 01-18-2010" xfId="2363"/>
    <cellStyle name="_DEM-WP(C) Costs not in AURORA 2006GRC_Rebuttal Power Costs_Electric Rev Req Model (2009 GRC) Revised 01-18-2010 2" xfId="2364"/>
    <cellStyle name="_DEM-WP(C) Costs not in AURORA 2006GRC_Rebuttal Power Costs_Electric Rev Req Model (2009 GRC) Revised 01-18-2010_DEM-WP(C) ENERG10C--ctn Mid-C_042010 2010GRC" xfId="2365"/>
    <cellStyle name="_DEM-WP(C) Costs not in AURORA 2006GRC_Rebuttal Power Costs_Final Order Electric EXHIBIT A-1" xfId="2366"/>
    <cellStyle name="_DEM-WP(C) Costs not in AURORA 2006GRC_Transmission Workbook for May BOD" xfId="2367"/>
    <cellStyle name="_DEM-WP(C) Costs not in AURORA 2006GRC_Transmission Workbook for May BOD 2" xfId="2368"/>
    <cellStyle name="_DEM-WP(C) Costs not in AURORA 2006GRC_Transmission Workbook for May BOD_DEM-WP(C) ENERG10C--ctn Mid-C_042010 2010GRC" xfId="2369"/>
    <cellStyle name="_DEM-WP(C) Costs not in AURORA 2006GRC_Wind Integration 10GRC" xfId="2370"/>
    <cellStyle name="_DEM-WP(C) Costs not in AURORA 2006GRC_Wind Integration 10GRC 2" xfId="2371"/>
    <cellStyle name="_DEM-WP(C) Costs not in AURORA 2006GRC_Wind Integration 10GRC_DEM-WP(C) ENERG10C--ctn Mid-C_042010 2010GRC" xfId="2372"/>
    <cellStyle name="_DEM-WP(C) Costs not in AURORA 2007GRC" xfId="79"/>
    <cellStyle name="_DEM-WP(C) Costs not in AURORA 2007GRC 2" xfId="2373"/>
    <cellStyle name="_DEM-WP(C) Costs not in AURORA 2007GRC 2 2" xfId="2374"/>
    <cellStyle name="_DEM-WP(C) Costs not in AURORA 2007GRC Update" xfId="2375"/>
    <cellStyle name="_DEM-WP(C) Costs not in AURORA 2007GRC Update 2" xfId="2376"/>
    <cellStyle name="_DEM-WP(C) Costs not in AURORA 2007GRC Update_DEM-WP(C) ENERG10C--ctn Mid-C_042010 2010GRC" xfId="2377"/>
    <cellStyle name="_DEM-WP(C) Costs not in AURORA 2007GRC Update_NIM Summary" xfId="2378"/>
    <cellStyle name="_DEM-WP(C) Costs not in AURORA 2007GRC Update_NIM Summary 2" xfId="2379"/>
    <cellStyle name="_DEM-WP(C) Costs not in AURORA 2007GRC Update_NIM Summary_DEM-WP(C) ENERG10C--ctn Mid-C_042010 2010GRC" xfId="2380"/>
    <cellStyle name="_DEM-WP(C) Costs not in AURORA 2007GRC_16.37E Wild Horse Expansion DeferralRevwrkingfile SF" xfId="2381"/>
    <cellStyle name="_DEM-WP(C) Costs not in AURORA 2007GRC_16.37E Wild Horse Expansion DeferralRevwrkingfile SF 2" xfId="2382"/>
    <cellStyle name="_DEM-WP(C) Costs not in AURORA 2007GRC_16.37E Wild Horse Expansion DeferralRevwrkingfile SF_DEM-WP(C) ENERG10C--ctn Mid-C_042010 2010GRC" xfId="2383"/>
    <cellStyle name="_DEM-WP(C) Costs not in AURORA 2007GRC_2009 GRC Compl Filing - Exhibit D" xfId="2384"/>
    <cellStyle name="_DEM-WP(C) Costs not in AURORA 2007GRC_2009 GRC Compl Filing - Exhibit D 2" xfId="2385"/>
    <cellStyle name="_DEM-WP(C) Costs not in AURORA 2007GRC_2009 GRC Compl Filing - Exhibit D_DEM-WP(C) ENERG10C--ctn Mid-C_042010 2010GRC" xfId="2386"/>
    <cellStyle name="_DEM-WP(C) Costs not in AURORA 2007GRC_Adj Bench DR 3 for Initial Briefs (Electric)" xfId="2387"/>
    <cellStyle name="_DEM-WP(C) Costs not in AURORA 2007GRC_Adj Bench DR 3 for Initial Briefs (Electric) 2" xfId="2388"/>
    <cellStyle name="_DEM-WP(C) Costs not in AURORA 2007GRC_Adj Bench DR 3 for Initial Briefs (Electric)_DEM-WP(C) ENERG10C--ctn Mid-C_042010 2010GRC" xfId="2389"/>
    <cellStyle name="_DEM-WP(C) Costs not in AURORA 2007GRC_Book2" xfId="2390"/>
    <cellStyle name="_DEM-WP(C) Costs not in AURORA 2007GRC_Book2 2" xfId="2391"/>
    <cellStyle name="_DEM-WP(C) Costs not in AURORA 2007GRC_Book2_DEM-WP(C) ENERG10C--ctn Mid-C_042010 2010GRC" xfId="2392"/>
    <cellStyle name="_DEM-WP(C) Costs not in AURORA 2007GRC_Book4" xfId="80"/>
    <cellStyle name="_DEM-WP(C) Costs not in AURORA 2007GRC_Book4 2" xfId="2393"/>
    <cellStyle name="_DEM-WP(C) Costs not in AURORA 2007GRC_Book4_DEM-WP(C) ENERG10C--ctn Mid-C_042010 2010GRC" xfId="2394"/>
    <cellStyle name="_DEM-WP(C) Costs not in AURORA 2007GRC_DEM-WP(C) ENERG10C--ctn Mid-C_042010 2010GRC" xfId="2395"/>
    <cellStyle name="_DEM-WP(C) Costs not in AURORA 2007GRC_Electric Rev Req Model (2009 GRC) " xfId="2396"/>
    <cellStyle name="_DEM-WP(C) Costs not in AURORA 2007GRC_Electric Rev Req Model (2009 GRC)  2" xfId="2397"/>
    <cellStyle name="_DEM-WP(C) Costs not in AURORA 2007GRC_Electric Rev Req Model (2009 GRC) _DEM-WP(C) ENERG10C--ctn Mid-C_042010 2010GRC" xfId="2398"/>
    <cellStyle name="_DEM-WP(C) Costs not in AURORA 2007GRC_Electric Rev Req Model (2009 GRC) Rebuttal" xfId="2399"/>
    <cellStyle name="_DEM-WP(C) Costs not in AURORA 2007GRC_Electric Rev Req Model (2009 GRC) Rebuttal REmoval of New  WH Solar AdjustMI" xfId="2400"/>
    <cellStyle name="_DEM-WP(C) Costs not in AURORA 2007GRC_Electric Rev Req Model (2009 GRC) Rebuttal REmoval of New  WH Solar AdjustMI 2" xfId="2401"/>
    <cellStyle name="_DEM-WP(C) Costs not in AURORA 2007GRC_Electric Rev Req Model (2009 GRC) Rebuttal REmoval of New  WH Solar AdjustMI_DEM-WP(C) ENERG10C--ctn Mid-C_042010 2010GRC" xfId="2402"/>
    <cellStyle name="_DEM-WP(C) Costs not in AURORA 2007GRC_Electric Rev Req Model (2009 GRC) Revised 01-18-2010" xfId="2403"/>
    <cellStyle name="_DEM-WP(C) Costs not in AURORA 2007GRC_Electric Rev Req Model (2009 GRC) Revised 01-18-2010 2" xfId="2404"/>
    <cellStyle name="_DEM-WP(C) Costs not in AURORA 2007GRC_Electric Rev Req Model (2009 GRC) Revised 01-18-2010_DEM-WP(C) ENERG10C--ctn Mid-C_042010 2010GRC" xfId="2405"/>
    <cellStyle name="_DEM-WP(C) Costs not in AURORA 2007GRC_Final Order Electric EXHIBIT A-1" xfId="2406"/>
    <cellStyle name="_DEM-WP(C) Costs not in AURORA 2007GRC_NIM Summary" xfId="2407"/>
    <cellStyle name="_DEM-WP(C) Costs not in AURORA 2007GRC_NIM Summary 2" xfId="2408"/>
    <cellStyle name="_DEM-WP(C) Costs not in AURORA 2007GRC_NIM Summary_DEM-WP(C) ENERG10C--ctn Mid-C_042010 2010GRC" xfId="2409"/>
    <cellStyle name="_DEM-WP(C) Costs not in AURORA 2007GRC_NIM+O&amp;M Monthly" xfId="2410"/>
    <cellStyle name="_DEM-WP(C) Costs not in AURORA 2007GRC_Power Costs - Comparison bx Rbtl-Staff-Jt-PC" xfId="2411"/>
    <cellStyle name="_DEM-WP(C) Costs not in AURORA 2007GRC_Power Costs - Comparison bx Rbtl-Staff-Jt-PC 2" xfId="2412"/>
    <cellStyle name="_DEM-WP(C) Costs not in AURORA 2007GRC_Power Costs - Comparison bx Rbtl-Staff-Jt-PC_DEM-WP(C) ENERG10C--ctn Mid-C_042010 2010GRC" xfId="2413"/>
    <cellStyle name="_DEM-WP(C) Costs not in AURORA 2007GRC_Rebuttal Power Costs" xfId="2414"/>
    <cellStyle name="_DEM-WP(C) Costs not in AURORA 2007GRC_Rebuttal Power Costs 2" xfId="2415"/>
    <cellStyle name="_DEM-WP(C) Costs not in AURORA 2007GRC_Rebuttal Power Costs_DEM-WP(C) ENERG10C--ctn Mid-C_042010 2010GRC" xfId="2416"/>
    <cellStyle name="_DEM-WP(C) Costs not in AURORA 2007GRC_TENASKA REGULATORY ASSET" xfId="2417"/>
    <cellStyle name="_DEM-WP(C) Costs not in AURORA 2007PCORC" xfId="2418"/>
    <cellStyle name="_DEM-WP(C) Costs not in AURORA 2007PCORC 2" xfId="2419"/>
    <cellStyle name="_DEM-WP(C) Costs not in AURORA 2007PCORC_Chelan PUD Power Costs (8-10)" xfId="2420"/>
    <cellStyle name="_DEM-WP(C) Costs not in AURORA 2007PCORC_DEM-WP(C) ENERG10C--ctn Mid-C_042010 2010GRC" xfId="2421"/>
    <cellStyle name="_DEM-WP(C) Costs not in AURORA 2007PCORC_NIM Summary" xfId="2422"/>
    <cellStyle name="_DEM-WP(C) Costs not in AURORA 2007PCORC_NIM Summary 2" xfId="2423"/>
    <cellStyle name="_DEM-WP(C) Costs not in AURORA 2007PCORC_NIM Summary_DEM-WP(C) ENERG10C--ctn Mid-C_042010 2010GRC" xfId="2424"/>
    <cellStyle name="_DEM-WP(C) Costs not in AURORA 2007PCORC-5.07Update" xfId="81"/>
    <cellStyle name="_DEM-WP(C) Costs not in AURORA 2007PCORC-5.07Update 2" xfId="2425"/>
    <cellStyle name="_DEM-WP(C) Costs not in AURORA 2007PCORC-5.07Update 2 2" xfId="2426"/>
    <cellStyle name="_DEM-WP(C) Costs not in AURORA 2007PCORC-5.07Update 3" xfId="2427"/>
    <cellStyle name="_DEM-WP(C) Costs not in AURORA 2007PCORC-5.07Update_16.37E Wild Horse Expansion DeferralRevwrkingfile SF" xfId="2428"/>
    <cellStyle name="_DEM-WP(C) Costs not in AURORA 2007PCORC-5.07Update_16.37E Wild Horse Expansion DeferralRevwrkingfile SF 2" xfId="2429"/>
    <cellStyle name="_DEM-WP(C) Costs not in AURORA 2007PCORC-5.07Update_16.37E Wild Horse Expansion DeferralRevwrkingfile SF_DEM-WP(C) ENERG10C--ctn Mid-C_042010 2010GRC" xfId="2430"/>
    <cellStyle name="_DEM-WP(C) Costs not in AURORA 2007PCORC-5.07Update_2009 GRC Compl Filing - Exhibit D" xfId="2431"/>
    <cellStyle name="_DEM-WP(C) Costs not in AURORA 2007PCORC-5.07Update_2009 GRC Compl Filing - Exhibit D 2" xfId="2432"/>
    <cellStyle name="_DEM-WP(C) Costs not in AURORA 2007PCORC-5.07Update_2009 GRC Compl Filing - Exhibit D_DEM-WP(C) ENERG10C--ctn Mid-C_042010 2010GRC" xfId="2433"/>
    <cellStyle name="_DEM-WP(C) Costs not in AURORA 2007PCORC-5.07Update_Adj Bench DR 3 for Initial Briefs (Electric)" xfId="2434"/>
    <cellStyle name="_DEM-WP(C) Costs not in AURORA 2007PCORC-5.07Update_Adj Bench DR 3 for Initial Briefs (Electric) 2" xfId="2435"/>
    <cellStyle name="_DEM-WP(C) Costs not in AURORA 2007PCORC-5.07Update_Adj Bench DR 3 for Initial Briefs (Electric)_DEM-WP(C) ENERG10C--ctn Mid-C_042010 2010GRC" xfId="2436"/>
    <cellStyle name="_DEM-WP(C) Costs not in AURORA 2007PCORC-5.07Update_Book1" xfId="2437"/>
    <cellStyle name="_DEM-WP(C) Costs not in AURORA 2007PCORC-5.07Update_Book2" xfId="2438"/>
    <cellStyle name="_DEM-WP(C) Costs not in AURORA 2007PCORC-5.07Update_Book2 2" xfId="2439"/>
    <cellStyle name="_DEM-WP(C) Costs not in AURORA 2007PCORC-5.07Update_Book2_DEM-WP(C) ENERG10C--ctn Mid-C_042010 2010GRC" xfId="2440"/>
    <cellStyle name="_DEM-WP(C) Costs not in AURORA 2007PCORC-5.07Update_Book4" xfId="82"/>
    <cellStyle name="_DEM-WP(C) Costs not in AURORA 2007PCORC-5.07Update_Book4 2" xfId="2441"/>
    <cellStyle name="_DEM-WP(C) Costs not in AURORA 2007PCORC-5.07Update_Book4_DEM-WP(C) ENERG10C--ctn Mid-C_042010 2010GRC" xfId="2442"/>
    <cellStyle name="_DEM-WP(C) Costs not in AURORA 2007PCORC-5.07Update_Chelan PUD Power Costs (8-10)" xfId="2443"/>
    <cellStyle name="_DEM-WP(C) Costs not in AURORA 2007PCORC-5.07Update_Confidential Material" xfId="2444"/>
    <cellStyle name="_DEM-WP(C) Costs not in AURORA 2007PCORC-5.07Update_DEM-WP(C) Colstrip 12 Coal Cost Forecast 2010GRC" xfId="2445"/>
    <cellStyle name="_DEM-WP(C) Costs not in AURORA 2007PCORC-5.07Update_DEM-WP(C) ENERG10C--ctn Mid-C_042010 2010GRC" xfId="2446"/>
    <cellStyle name="_DEM-WP(C) Costs not in AURORA 2007PCORC-5.07Update_DEM-WP(C) Production O&amp;M 2009GRC Rebuttal" xfId="83"/>
    <cellStyle name="_DEM-WP(C) Costs not in AURORA 2007PCORC-5.07Update_DEM-WP(C) Production O&amp;M 2009GRC Rebuttal 2" xfId="2447"/>
    <cellStyle name="_DEM-WP(C) Costs not in AURORA 2007PCORC-5.07Update_DEM-WP(C) Production O&amp;M 2009GRC Rebuttal_Adj Bench DR 3 for Initial Briefs (Electric)" xfId="2448"/>
    <cellStyle name="_DEM-WP(C) Costs not in AURORA 2007PCORC-5.07Update_DEM-WP(C) Production O&amp;M 2009GRC Rebuttal_Adj Bench DR 3 for Initial Briefs (Electric) 2" xfId="2449"/>
    <cellStyle name="_DEM-WP(C) Costs not in AURORA 2007PCORC-5.07Update_DEM-WP(C) Production O&amp;M 2009GRC Rebuttal_Adj Bench DR 3 for Initial Briefs (Electric)_DEM-WP(C) ENERG10C--ctn Mid-C_042010 2010GRC" xfId="2450"/>
    <cellStyle name="_DEM-WP(C) Costs not in AURORA 2007PCORC-5.07Update_DEM-WP(C) Production O&amp;M 2009GRC Rebuttal_Book2" xfId="2451"/>
    <cellStyle name="_DEM-WP(C) Costs not in AURORA 2007PCORC-5.07Update_DEM-WP(C) Production O&amp;M 2009GRC Rebuttal_Book2 2" xfId="2452"/>
    <cellStyle name="_DEM-WP(C) Costs not in AURORA 2007PCORC-5.07Update_DEM-WP(C) Production O&amp;M 2009GRC Rebuttal_Book2_Adj Bench DR 3 for Initial Briefs (Electric)" xfId="2453"/>
    <cellStyle name="_DEM-WP(C) Costs not in AURORA 2007PCORC-5.07Update_DEM-WP(C) Production O&amp;M 2009GRC Rebuttal_Book2_Adj Bench DR 3 for Initial Briefs (Electric) 2" xfId="2454"/>
    <cellStyle name="_DEM-WP(C) Costs not in AURORA 2007PCORC-5.07Update_DEM-WP(C) Production O&amp;M 2009GRC Rebuttal_Book2_Adj Bench DR 3 for Initial Briefs (Electric)_DEM-WP(C) ENERG10C--ctn Mid-C_042010 2010GRC" xfId="2455"/>
    <cellStyle name="_DEM-WP(C) Costs not in AURORA 2007PCORC-5.07Update_DEM-WP(C) Production O&amp;M 2009GRC Rebuttal_Book2_DEM-WP(C) ENERG10C--ctn Mid-C_042010 2010GRC" xfId="2456"/>
    <cellStyle name="_DEM-WP(C) Costs not in AURORA 2007PCORC-5.07Update_DEM-WP(C) Production O&amp;M 2009GRC Rebuttal_Book2_Electric Rev Req Model (2009 GRC) Rebuttal" xfId="2457"/>
    <cellStyle name="_DEM-WP(C) Costs not in AURORA 2007PCORC-5.07Update_DEM-WP(C) Production O&amp;M 2009GRC Rebuttal_Book2_Electric Rev Req Model (2009 GRC) Rebuttal REmoval of New  WH Solar AdjustMI" xfId="2458"/>
    <cellStyle name="_DEM-WP(C) Costs not in AURORA 2007PCORC-5.07Update_DEM-WP(C) Production O&amp;M 2009GRC Rebuttal_Book2_Electric Rev Req Model (2009 GRC) Rebuttal REmoval of New  WH Solar AdjustMI 2" xfId="2459"/>
    <cellStyle name="_DEM-WP(C) Costs not in AURORA 2007PCORC-5.07Update_DEM-WP(C) Production O&amp;M 2009GRC Rebuttal_Book2_Electric Rev Req Model (2009 GRC) Rebuttal REmoval of New  WH Solar AdjustMI_DEM-WP(C) ENERG10C--ctn Mid-C_042010 2010GRC" xfId="2460"/>
    <cellStyle name="_DEM-WP(C) Costs not in AURORA 2007PCORC-5.07Update_DEM-WP(C) Production O&amp;M 2009GRC Rebuttal_Book2_Electric Rev Req Model (2009 GRC) Revised 01-18-2010" xfId="2461"/>
    <cellStyle name="_DEM-WP(C) Costs not in AURORA 2007PCORC-5.07Update_DEM-WP(C) Production O&amp;M 2009GRC Rebuttal_Book2_Electric Rev Req Model (2009 GRC) Revised 01-18-2010 2" xfId="2462"/>
    <cellStyle name="_DEM-WP(C) Costs not in AURORA 2007PCORC-5.07Update_DEM-WP(C) Production O&amp;M 2009GRC Rebuttal_Book2_Electric Rev Req Model (2009 GRC) Revised 01-18-2010_DEM-WP(C) ENERG10C--ctn Mid-C_042010 2010GRC" xfId="2463"/>
    <cellStyle name="_DEM-WP(C) Costs not in AURORA 2007PCORC-5.07Update_DEM-WP(C) Production O&amp;M 2009GRC Rebuttal_Book2_Final Order Electric EXHIBIT A-1" xfId="2464"/>
    <cellStyle name="_DEM-WP(C) Costs not in AURORA 2007PCORC-5.07Update_DEM-WP(C) Production O&amp;M 2009GRC Rebuttal_DEM-WP(C) ENERG10C--ctn Mid-C_042010 2010GRC" xfId="2465"/>
    <cellStyle name="_DEM-WP(C) Costs not in AURORA 2007PCORC-5.07Update_DEM-WP(C) Production O&amp;M 2009GRC Rebuttal_Electric Rev Req Model (2009 GRC) Rebuttal" xfId="2466"/>
    <cellStyle name="_DEM-WP(C) Costs not in AURORA 2007PCORC-5.07Update_DEM-WP(C) Production O&amp;M 2009GRC Rebuttal_Electric Rev Req Model (2009 GRC) Rebuttal REmoval of New  WH Solar AdjustMI" xfId="2467"/>
    <cellStyle name="_DEM-WP(C) Costs not in AURORA 2007PCORC-5.07Update_DEM-WP(C) Production O&amp;M 2009GRC Rebuttal_Electric Rev Req Model (2009 GRC) Rebuttal REmoval of New  WH Solar AdjustMI 2" xfId="2468"/>
    <cellStyle name="_DEM-WP(C) Costs not in AURORA 2007PCORC-5.07Update_DEM-WP(C) Production O&amp;M 2009GRC Rebuttal_Electric Rev Req Model (2009 GRC) Rebuttal REmoval of New  WH Solar AdjustMI_DEM-WP(C) ENERG10C--ctn Mid-C_042010 2010GRC" xfId="2469"/>
    <cellStyle name="_DEM-WP(C) Costs not in AURORA 2007PCORC-5.07Update_DEM-WP(C) Production O&amp;M 2009GRC Rebuttal_Electric Rev Req Model (2009 GRC) Revised 01-18-2010" xfId="2470"/>
    <cellStyle name="_DEM-WP(C) Costs not in AURORA 2007PCORC-5.07Update_DEM-WP(C) Production O&amp;M 2009GRC Rebuttal_Electric Rev Req Model (2009 GRC) Revised 01-18-2010 2" xfId="2471"/>
    <cellStyle name="_DEM-WP(C) Costs not in AURORA 2007PCORC-5.07Update_DEM-WP(C) Production O&amp;M 2009GRC Rebuttal_Electric Rev Req Model (2009 GRC) Revised 01-18-2010_DEM-WP(C) ENERG10C--ctn Mid-C_042010 2010GRC" xfId="2472"/>
    <cellStyle name="_DEM-WP(C) Costs not in AURORA 2007PCORC-5.07Update_DEM-WP(C) Production O&amp;M 2009GRC Rebuttal_Final Order Electric EXHIBIT A-1" xfId="2473"/>
    <cellStyle name="_DEM-WP(C) Costs not in AURORA 2007PCORC-5.07Update_DEM-WP(C) Production O&amp;M 2009GRC Rebuttal_Rebuttal Power Costs" xfId="2474"/>
    <cellStyle name="_DEM-WP(C) Costs not in AURORA 2007PCORC-5.07Update_DEM-WP(C) Production O&amp;M 2009GRC Rebuttal_Rebuttal Power Costs 2" xfId="2475"/>
    <cellStyle name="_DEM-WP(C) Costs not in AURORA 2007PCORC-5.07Update_DEM-WP(C) Production O&amp;M 2009GRC Rebuttal_Rebuttal Power Costs_Adj Bench DR 3 for Initial Briefs (Electric)" xfId="2476"/>
    <cellStyle name="_DEM-WP(C) Costs not in AURORA 2007PCORC-5.07Update_DEM-WP(C) Production O&amp;M 2009GRC Rebuttal_Rebuttal Power Costs_Adj Bench DR 3 for Initial Briefs (Electric) 2" xfId="2477"/>
    <cellStyle name="_DEM-WP(C) Costs not in AURORA 2007PCORC-5.07Update_DEM-WP(C) Production O&amp;M 2009GRC Rebuttal_Rebuttal Power Costs_Adj Bench DR 3 for Initial Briefs (Electric)_DEM-WP(C) ENERG10C--ctn Mid-C_042010 2010GRC" xfId="2478"/>
    <cellStyle name="_DEM-WP(C) Costs not in AURORA 2007PCORC-5.07Update_DEM-WP(C) Production O&amp;M 2009GRC Rebuttal_Rebuttal Power Costs_DEM-WP(C) ENERG10C--ctn Mid-C_042010 2010GRC" xfId="2479"/>
    <cellStyle name="_DEM-WP(C) Costs not in AURORA 2007PCORC-5.07Update_DEM-WP(C) Production O&amp;M 2009GRC Rebuttal_Rebuttal Power Costs_Electric Rev Req Model (2009 GRC) Rebuttal" xfId="2480"/>
    <cellStyle name="_DEM-WP(C) Costs not in AURORA 2007PCORC-5.07Update_DEM-WP(C) Production O&amp;M 2009GRC Rebuttal_Rebuttal Power Costs_Electric Rev Req Model (2009 GRC) Rebuttal REmoval of New  WH Solar AdjustMI" xfId="2481"/>
    <cellStyle name="_DEM-WP(C) Costs not in AURORA 2007PCORC-5.07Update_DEM-WP(C) Production O&amp;M 2009GRC Rebuttal_Rebuttal Power Costs_Electric Rev Req Model (2009 GRC) Rebuttal REmoval of New  WH Solar AdjustMI 2" xfId="2482"/>
    <cellStyle name="_DEM-WP(C) Costs not in AURORA 2007PCORC-5.07Update_DEM-WP(C) Production O&amp;M 2009GRC Rebuttal_Rebuttal Power Costs_Electric Rev Req Model (2009 GRC) Rebuttal REmoval of New  WH Solar AdjustMI_DEM-WP(C) ENERG10C--ctn Mid-C_042010 2010GRC" xfId="2483"/>
    <cellStyle name="_DEM-WP(C) Costs not in AURORA 2007PCORC-5.07Update_DEM-WP(C) Production O&amp;M 2009GRC Rebuttal_Rebuttal Power Costs_Electric Rev Req Model (2009 GRC) Revised 01-18-2010" xfId="2484"/>
    <cellStyle name="_DEM-WP(C) Costs not in AURORA 2007PCORC-5.07Update_DEM-WP(C) Production O&amp;M 2009GRC Rebuttal_Rebuttal Power Costs_Electric Rev Req Model (2009 GRC) Revised 01-18-2010 2" xfId="2485"/>
    <cellStyle name="_DEM-WP(C) Costs not in AURORA 2007PCORC-5.07Update_DEM-WP(C) Production O&amp;M 2009GRC Rebuttal_Rebuttal Power Costs_Electric Rev Req Model (2009 GRC) Revised 01-18-2010_DEM-WP(C) ENERG10C--ctn Mid-C_042010 2010GRC" xfId="2486"/>
    <cellStyle name="_DEM-WP(C) Costs not in AURORA 2007PCORC-5.07Update_DEM-WP(C) Production O&amp;M 2009GRC Rebuttal_Rebuttal Power Costs_Final Order Electric EXHIBIT A-1" xfId="2487"/>
    <cellStyle name="_DEM-WP(C) Costs not in AURORA 2007PCORC-5.07Update_DEM-WP(C) Production O&amp;M 2010GRC As-Filed" xfId="2488"/>
    <cellStyle name="_DEM-WP(C) Costs not in AURORA 2007PCORC-5.07Update_DEM-WP(C) Production O&amp;M 2010GRC As-Filed 2" xfId="2489"/>
    <cellStyle name="_DEM-WP(C) Costs not in AURORA 2007PCORC-5.07Update_DEM-WP(C) Production O&amp;M 2010GRC As-Filed 3" xfId="2490"/>
    <cellStyle name="_DEM-WP(C) Costs not in AURORA 2007PCORC-5.07Update_Electric Rev Req Model (2009 GRC) " xfId="2491"/>
    <cellStyle name="_DEM-WP(C) Costs not in AURORA 2007PCORC-5.07Update_Electric Rev Req Model (2009 GRC)  2" xfId="2492"/>
    <cellStyle name="_DEM-WP(C) Costs not in AURORA 2007PCORC-5.07Update_Electric Rev Req Model (2009 GRC) _DEM-WP(C) ENERG10C--ctn Mid-C_042010 2010GRC" xfId="2493"/>
    <cellStyle name="_DEM-WP(C) Costs not in AURORA 2007PCORC-5.07Update_Electric Rev Req Model (2009 GRC) Rebuttal" xfId="2494"/>
    <cellStyle name="_DEM-WP(C) Costs not in AURORA 2007PCORC-5.07Update_Electric Rev Req Model (2009 GRC) Rebuttal REmoval of New  WH Solar AdjustMI" xfId="2495"/>
    <cellStyle name="_DEM-WP(C) Costs not in AURORA 2007PCORC-5.07Update_Electric Rev Req Model (2009 GRC) Rebuttal REmoval of New  WH Solar AdjustMI 2" xfId="2496"/>
    <cellStyle name="_DEM-WP(C) Costs not in AURORA 2007PCORC-5.07Update_Electric Rev Req Model (2009 GRC) Rebuttal REmoval of New  WH Solar AdjustMI_DEM-WP(C) ENERG10C--ctn Mid-C_042010 2010GRC" xfId="2497"/>
    <cellStyle name="_DEM-WP(C) Costs not in AURORA 2007PCORC-5.07Update_Electric Rev Req Model (2009 GRC) Revised 01-18-2010" xfId="2498"/>
    <cellStyle name="_DEM-WP(C) Costs not in AURORA 2007PCORC-5.07Update_Electric Rev Req Model (2009 GRC) Revised 01-18-2010 2" xfId="2499"/>
    <cellStyle name="_DEM-WP(C) Costs not in AURORA 2007PCORC-5.07Update_Electric Rev Req Model (2009 GRC) Revised 01-18-2010_DEM-WP(C) ENERG10C--ctn Mid-C_042010 2010GRC" xfId="2500"/>
    <cellStyle name="_DEM-WP(C) Costs not in AURORA 2007PCORC-5.07Update_Final Order Electric EXHIBIT A-1" xfId="2501"/>
    <cellStyle name="_DEM-WP(C) Costs not in AURORA 2007PCORC-5.07Update_NIM Summary" xfId="2502"/>
    <cellStyle name="_DEM-WP(C) Costs not in AURORA 2007PCORC-5.07Update_NIM Summary 09GRC" xfId="2503"/>
    <cellStyle name="_DEM-WP(C) Costs not in AURORA 2007PCORC-5.07Update_NIM Summary 09GRC 2" xfId="2504"/>
    <cellStyle name="_DEM-WP(C) Costs not in AURORA 2007PCORC-5.07Update_NIM Summary 09GRC_DEM-WP(C) ENERG10C--ctn Mid-C_042010 2010GRC" xfId="2505"/>
    <cellStyle name="_DEM-WP(C) Costs not in AURORA 2007PCORC-5.07Update_NIM Summary 09GRC_NIM Summary" xfId="2506"/>
    <cellStyle name="_DEM-WP(C) Costs not in AURORA 2007PCORC-5.07Update_NIM Summary 09GRC_NIM Summary 2" xfId="2507"/>
    <cellStyle name="_DEM-WP(C) Costs not in AURORA 2007PCORC-5.07Update_NIM Summary 09GRC_NIM Summary_DEM-WP(C) ENERG10C--ctn Mid-C_042010 2010GRC" xfId="2508"/>
    <cellStyle name="_DEM-WP(C) Costs not in AURORA 2007PCORC-5.07Update_NIM Summary 2" xfId="2509"/>
    <cellStyle name="_DEM-WP(C) Costs not in AURORA 2007PCORC-5.07Update_NIM Summary 3" xfId="2510"/>
    <cellStyle name="_DEM-WP(C) Costs not in AURORA 2007PCORC-5.07Update_NIM Summary_DEM-WP(C) ENERG10C--ctn Mid-C_042010 2010GRC" xfId="2511"/>
    <cellStyle name="_DEM-WP(C) Costs not in AURORA 2007PCORC-5.07Update_NIM+O&amp;M Monthly" xfId="2512"/>
    <cellStyle name="_DEM-WP(C) Costs not in AURORA 2007PCORC-5.07Update_Power Costs - Comparison bx Rbtl-Staff-Jt-PC" xfId="2513"/>
    <cellStyle name="_DEM-WP(C) Costs not in AURORA 2007PCORC-5.07Update_Power Costs - Comparison bx Rbtl-Staff-Jt-PC 2" xfId="2514"/>
    <cellStyle name="_DEM-WP(C) Costs not in AURORA 2007PCORC-5.07Update_Power Costs - Comparison bx Rbtl-Staff-Jt-PC_DEM-WP(C) ENERG10C--ctn Mid-C_042010 2010GRC" xfId="2515"/>
    <cellStyle name="_DEM-WP(C) Costs not in AURORA 2007PCORC-5.07Update_Rebuttal Power Costs" xfId="2516"/>
    <cellStyle name="_DEM-WP(C) Costs not in AURORA 2007PCORC-5.07Update_Rebuttal Power Costs 2" xfId="2517"/>
    <cellStyle name="_DEM-WP(C) Costs not in AURORA 2007PCORC-5.07Update_Rebuttal Power Costs_DEM-WP(C) ENERG10C--ctn Mid-C_042010 2010GRC" xfId="2518"/>
    <cellStyle name="_DEM-WP(C) Costs not in AURORA 2007PCORC-5.07Update_TENASKA REGULATORY ASSET" xfId="2519"/>
    <cellStyle name="_DEM-WP(C) Costs Not In AURORA 2009GRC" xfId="2520"/>
    <cellStyle name="_x0013__DEM-WP(C) ENERG10C--ctn Mid-C_042010 2010GRC" xfId="2521"/>
    <cellStyle name="_DEM-WP(C) Prod O&amp;M 2007GRC" xfId="84"/>
    <cellStyle name="_DEM-WP(C) Prod O&amp;M 2007GRC 2" xfId="2522"/>
    <cellStyle name="_DEM-WP(C) Prod O&amp;M 2007GRC 3" xfId="2523"/>
    <cellStyle name="_DEM-WP(C) Prod O&amp;M 2007GRC_Adj Bench DR 3 for Initial Briefs (Electric)" xfId="2524"/>
    <cellStyle name="_DEM-WP(C) Prod O&amp;M 2007GRC_Adj Bench DR 3 for Initial Briefs (Electric) 2" xfId="2525"/>
    <cellStyle name="_DEM-WP(C) Prod O&amp;M 2007GRC_Adj Bench DR 3 for Initial Briefs (Electric)_DEM-WP(C) ENERG10C--ctn Mid-C_042010 2010GRC" xfId="2526"/>
    <cellStyle name="_DEM-WP(C) Prod O&amp;M 2007GRC_Book2" xfId="2527"/>
    <cellStyle name="_DEM-WP(C) Prod O&amp;M 2007GRC_Book2 2" xfId="2528"/>
    <cellStyle name="_DEM-WP(C) Prod O&amp;M 2007GRC_Book2_Adj Bench DR 3 for Initial Briefs (Electric)" xfId="2529"/>
    <cellStyle name="_DEM-WP(C) Prod O&amp;M 2007GRC_Book2_Adj Bench DR 3 for Initial Briefs (Electric) 2" xfId="2530"/>
    <cellStyle name="_DEM-WP(C) Prod O&amp;M 2007GRC_Book2_Adj Bench DR 3 for Initial Briefs (Electric)_DEM-WP(C) ENERG10C--ctn Mid-C_042010 2010GRC" xfId="2531"/>
    <cellStyle name="_DEM-WP(C) Prod O&amp;M 2007GRC_Book2_DEM-WP(C) ENERG10C--ctn Mid-C_042010 2010GRC" xfId="2532"/>
    <cellStyle name="_DEM-WP(C) Prod O&amp;M 2007GRC_Book2_Electric Rev Req Model (2009 GRC) Rebuttal" xfId="2533"/>
    <cellStyle name="_DEM-WP(C) Prod O&amp;M 2007GRC_Book2_Electric Rev Req Model (2009 GRC) Rebuttal REmoval of New  WH Solar AdjustMI" xfId="2534"/>
    <cellStyle name="_DEM-WP(C) Prod O&amp;M 2007GRC_Book2_Electric Rev Req Model (2009 GRC) Rebuttal REmoval of New  WH Solar AdjustMI 2" xfId="2535"/>
    <cellStyle name="_DEM-WP(C) Prod O&amp;M 2007GRC_Book2_Electric Rev Req Model (2009 GRC) Rebuttal REmoval of New  WH Solar AdjustMI_DEM-WP(C) ENERG10C--ctn Mid-C_042010 2010GRC" xfId="2536"/>
    <cellStyle name="_DEM-WP(C) Prod O&amp;M 2007GRC_Book2_Electric Rev Req Model (2009 GRC) Revised 01-18-2010" xfId="2537"/>
    <cellStyle name="_DEM-WP(C) Prod O&amp;M 2007GRC_Book2_Electric Rev Req Model (2009 GRC) Revised 01-18-2010 2" xfId="2538"/>
    <cellStyle name="_DEM-WP(C) Prod O&amp;M 2007GRC_Book2_Electric Rev Req Model (2009 GRC) Revised 01-18-2010_DEM-WP(C) ENERG10C--ctn Mid-C_042010 2010GRC" xfId="2539"/>
    <cellStyle name="_DEM-WP(C) Prod O&amp;M 2007GRC_Book2_Final Order Electric EXHIBIT A-1" xfId="2540"/>
    <cellStyle name="_DEM-WP(C) Prod O&amp;M 2007GRC_Confidential Material" xfId="2541"/>
    <cellStyle name="_DEM-WP(C) Prod O&amp;M 2007GRC_DEM-WP(C) Colstrip 12 Coal Cost Forecast 2010GRC" xfId="2542"/>
    <cellStyle name="_DEM-WP(C) Prod O&amp;M 2007GRC_DEM-WP(C) ENERG10C--ctn Mid-C_042010 2010GRC" xfId="2543"/>
    <cellStyle name="_DEM-WP(C) Prod O&amp;M 2007GRC_DEM-WP(C) Production O&amp;M 2010GRC As-Filed" xfId="2544"/>
    <cellStyle name="_DEM-WP(C) Prod O&amp;M 2007GRC_DEM-WP(C) Production O&amp;M 2010GRC As-Filed 2" xfId="2545"/>
    <cellStyle name="_DEM-WP(C) Prod O&amp;M 2007GRC_DEM-WP(C) Production O&amp;M 2010GRC As-Filed 3" xfId="2546"/>
    <cellStyle name="_DEM-WP(C) Prod O&amp;M 2007GRC_Electric Rev Req Model (2009 GRC) Rebuttal" xfId="2547"/>
    <cellStyle name="_DEM-WP(C) Prod O&amp;M 2007GRC_Electric Rev Req Model (2009 GRC) Rebuttal REmoval of New  WH Solar AdjustMI" xfId="2548"/>
    <cellStyle name="_DEM-WP(C) Prod O&amp;M 2007GRC_Electric Rev Req Model (2009 GRC) Rebuttal REmoval of New  WH Solar AdjustMI 2" xfId="2549"/>
    <cellStyle name="_DEM-WP(C) Prod O&amp;M 2007GRC_Electric Rev Req Model (2009 GRC) Rebuttal REmoval of New  WH Solar AdjustMI_DEM-WP(C) ENERG10C--ctn Mid-C_042010 2010GRC" xfId="2550"/>
    <cellStyle name="_DEM-WP(C) Prod O&amp;M 2007GRC_Electric Rev Req Model (2009 GRC) Revised 01-18-2010" xfId="2551"/>
    <cellStyle name="_DEM-WP(C) Prod O&amp;M 2007GRC_Electric Rev Req Model (2009 GRC) Revised 01-18-2010 2" xfId="2552"/>
    <cellStyle name="_DEM-WP(C) Prod O&amp;M 2007GRC_Electric Rev Req Model (2009 GRC) Revised 01-18-2010_DEM-WP(C) ENERG10C--ctn Mid-C_042010 2010GRC" xfId="2553"/>
    <cellStyle name="_DEM-WP(C) Prod O&amp;M 2007GRC_Final Order Electric EXHIBIT A-1" xfId="2554"/>
    <cellStyle name="_DEM-WP(C) Prod O&amp;M 2007GRC_Rebuttal Power Costs" xfId="2555"/>
    <cellStyle name="_DEM-WP(C) Prod O&amp;M 2007GRC_Rebuttal Power Costs 2" xfId="2556"/>
    <cellStyle name="_DEM-WP(C) Prod O&amp;M 2007GRC_Rebuttal Power Costs_Adj Bench DR 3 for Initial Briefs (Electric)" xfId="2557"/>
    <cellStyle name="_DEM-WP(C) Prod O&amp;M 2007GRC_Rebuttal Power Costs_Adj Bench DR 3 for Initial Briefs (Electric) 2" xfId="2558"/>
    <cellStyle name="_DEM-WP(C) Prod O&amp;M 2007GRC_Rebuttal Power Costs_Adj Bench DR 3 for Initial Briefs (Electric)_DEM-WP(C) ENERG10C--ctn Mid-C_042010 2010GRC" xfId="2559"/>
    <cellStyle name="_DEM-WP(C) Prod O&amp;M 2007GRC_Rebuttal Power Costs_DEM-WP(C) ENERG10C--ctn Mid-C_042010 2010GRC" xfId="2560"/>
    <cellStyle name="_DEM-WP(C) Prod O&amp;M 2007GRC_Rebuttal Power Costs_Electric Rev Req Model (2009 GRC) Rebuttal" xfId="2561"/>
    <cellStyle name="_DEM-WP(C) Prod O&amp;M 2007GRC_Rebuttal Power Costs_Electric Rev Req Model (2009 GRC) Rebuttal REmoval of New  WH Solar AdjustMI" xfId="2562"/>
    <cellStyle name="_DEM-WP(C) Prod O&amp;M 2007GRC_Rebuttal Power Costs_Electric Rev Req Model (2009 GRC) Rebuttal REmoval of New  WH Solar AdjustMI 2" xfId="2563"/>
    <cellStyle name="_DEM-WP(C) Prod O&amp;M 2007GRC_Rebuttal Power Costs_Electric Rev Req Model (2009 GRC) Rebuttal REmoval of New  WH Solar AdjustMI_DEM-WP(C) ENERG10C--ctn Mid-C_042010 2010GRC" xfId="2564"/>
    <cellStyle name="_DEM-WP(C) Prod O&amp;M 2007GRC_Rebuttal Power Costs_Electric Rev Req Model (2009 GRC) Revised 01-18-2010" xfId="2565"/>
    <cellStyle name="_DEM-WP(C) Prod O&amp;M 2007GRC_Rebuttal Power Costs_Electric Rev Req Model (2009 GRC) Revised 01-18-2010 2" xfId="2566"/>
    <cellStyle name="_DEM-WP(C) Prod O&amp;M 2007GRC_Rebuttal Power Costs_Electric Rev Req Model (2009 GRC) Revised 01-18-2010_DEM-WP(C) ENERG10C--ctn Mid-C_042010 2010GRC" xfId="2567"/>
    <cellStyle name="_DEM-WP(C) Prod O&amp;M 2007GRC_Rebuttal Power Costs_Final Order Electric EXHIBIT A-1" xfId="2568"/>
    <cellStyle name="_x0013__DEM-WP(C) Production O&amp;M 2010GRC As-Filed" xfId="2569"/>
    <cellStyle name="_x0013__DEM-WP(C) Production O&amp;M 2010GRC As-Filed 2" xfId="2570"/>
    <cellStyle name="_x0013__DEM-WP(C) Production O&amp;M 2010GRC As-Filed 3" xfId="2571"/>
    <cellStyle name="_DEM-WP(C) Rate Year Sumas by Month Update Corrected" xfId="85"/>
    <cellStyle name="_DEM-WP(C) ST Power Contracts 3102008" xfId="2572"/>
    <cellStyle name="_DEM-WP(C) ST Power Contracts 3102008 2" xfId="2573"/>
    <cellStyle name="_DEM-WP(C) ST Power Contracts 3102008 3" xfId="2574"/>
    <cellStyle name="_DEM-WP(C) ST Power Contracts 3102008 3 2" xfId="2575"/>
    <cellStyle name="_DEM-WP(C) Sumas Proforma 11.14.07" xfId="2576"/>
    <cellStyle name="_DEM-WP(C) Sumas Proforma 11.5.07" xfId="86"/>
    <cellStyle name="_DEM-WP(C) Wells_Power_Cost" xfId="2577"/>
    <cellStyle name="_DEM-WP(C) Wells_Power_Cost 2" xfId="2578"/>
    <cellStyle name="_DEM-WP(C) Wells_Power_Cost 2 2" xfId="2579"/>
    <cellStyle name="_DEM-WP(C) Westside Hydro Data_051007" xfId="87"/>
    <cellStyle name="_DEM-WP(C) Westside Hydro Data_051007 2" xfId="2580"/>
    <cellStyle name="_DEM-WP(C) Westside Hydro Data_051007_16.37E Wild Horse Expansion DeferralRevwrkingfile SF" xfId="2581"/>
    <cellStyle name="_DEM-WP(C) Westside Hydro Data_051007_16.37E Wild Horse Expansion DeferralRevwrkingfile SF 2" xfId="2582"/>
    <cellStyle name="_DEM-WP(C) Westside Hydro Data_051007_16.37E Wild Horse Expansion DeferralRevwrkingfile SF_DEM-WP(C) ENERG10C--ctn Mid-C_042010 2010GRC" xfId="2583"/>
    <cellStyle name="_DEM-WP(C) Westside Hydro Data_051007_2009 GRC Compl Filing - Exhibit D" xfId="2584"/>
    <cellStyle name="_DEM-WP(C) Westside Hydro Data_051007_2009 GRC Compl Filing - Exhibit D 2" xfId="2585"/>
    <cellStyle name="_DEM-WP(C) Westside Hydro Data_051007_2009 GRC Compl Filing - Exhibit D_DEM-WP(C) ENERG10C--ctn Mid-C_042010 2010GRC" xfId="2586"/>
    <cellStyle name="_DEM-WP(C) Westside Hydro Data_051007_Adj Bench DR 3 for Initial Briefs (Electric)" xfId="2587"/>
    <cellStyle name="_DEM-WP(C) Westside Hydro Data_051007_Adj Bench DR 3 for Initial Briefs (Electric) 2" xfId="2588"/>
    <cellStyle name="_DEM-WP(C) Westside Hydro Data_051007_Adj Bench DR 3 for Initial Briefs (Electric)_DEM-WP(C) ENERG10C--ctn Mid-C_042010 2010GRC" xfId="2589"/>
    <cellStyle name="_DEM-WP(C) Westside Hydro Data_051007_Book2" xfId="2590"/>
    <cellStyle name="_DEM-WP(C) Westside Hydro Data_051007_Book2 2" xfId="2591"/>
    <cellStyle name="_DEM-WP(C) Westside Hydro Data_051007_Book2_DEM-WP(C) ENERG10C--ctn Mid-C_042010 2010GRC" xfId="2592"/>
    <cellStyle name="_DEM-WP(C) Westside Hydro Data_051007_Book4" xfId="88"/>
    <cellStyle name="_DEM-WP(C) Westside Hydro Data_051007_Book4 2" xfId="2593"/>
    <cellStyle name="_DEM-WP(C) Westside Hydro Data_051007_Book4_DEM-WP(C) ENERG10C--ctn Mid-C_042010 2010GRC" xfId="2594"/>
    <cellStyle name="_DEM-WP(C) Westside Hydro Data_051007_DEM-WP(C) ENERG10C--ctn Mid-C_042010 2010GRC" xfId="2595"/>
    <cellStyle name="_DEM-WP(C) Westside Hydro Data_051007_Electric Rev Req Model (2009 GRC) " xfId="2596"/>
    <cellStyle name="_DEM-WP(C) Westside Hydro Data_051007_Electric Rev Req Model (2009 GRC)  2" xfId="2597"/>
    <cellStyle name="_DEM-WP(C) Westside Hydro Data_051007_Electric Rev Req Model (2009 GRC) _DEM-WP(C) ENERG10C--ctn Mid-C_042010 2010GRC" xfId="2598"/>
    <cellStyle name="_DEM-WP(C) Westside Hydro Data_051007_Electric Rev Req Model (2009 GRC) Rebuttal" xfId="2599"/>
    <cellStyle name="_DEM-WP(C) Westside Hydro Data_051007_Electric Rev Req Model (2009 GRC) Rebuttal REmoval of New  WH Solar AdjustMI" xfId="2600"/>
    <cellStyle name="_DEM-WP(C) Westside Hydro Data_051007_Electric Rev Req Model (2009 GRC) Rebuttal REmoval of New  WH Solar AdjustMI 2" xfId="2601"/>
    <cellStyle name="_DEM-WP(C) Westside Hydro Data_051007_Electric Rev Req Model (2009 GRC) Rebuttal REmoval of New  WH Solar AdjustMI_DEM-WP(C) ENERG10C--ctn Mid-C_042010 2010GRC" xfId="2602"/>
    <cellStyle name="_DEM-WP(C) Westside Hydro Data_051007_Electric Rev Req Model (2009 GRC) Revised 01-18-2010" xfId="2603"/>
    <cellStyle name="_DEM-WP(C) Westside Hydro Data_051007_Electric Rev Req Model (2009 GRC) Revised 01-18-2010 2" xfId="2604"/>
    <cellStyle name="_DEM-WP(C) Westside Hydro Data_051007_Electric Rev Req Model (2009 GRC) Revised 01-18-2010_DEM-WP(C) ENERG10C--ctn Mid-C_042010 2010GRC" xfId="2605"/>
    <cellStyle name="_DEM-WP(C) Westside Hydro Data_051007_Final Order Electric EXHIBIT A-1" xfId="2606"/>
    <cellStyle name="_DEM-WP(C) Westside Hydro Data_051007_NIM Summary" xfId="2607"/>
    <cellStyle name="_DEM-WP(C) Westside Hydro Data_051007_NIM Summary 2" xfId="2608"/>
    <cellStyle name="_DEM-WP(C) Westside Hydro Data_051007_NIM Summary_DEM-WP(C) ENERG10C--ctn Mid-C_042010 2010GRC" xfId="2609"/>
    <cellStyle name="_DEM-WP(C) Westside Hydro Data_051007_Power Costs - Comparison bx Rbtl-Staff-Jt-PC" xfId="2610"/>
    <cellStyle name="_DEM-WP(C) Westside Hydro Data_051007_Power Costs - Comparison bx Rbtl-Staff-Jt-PC 2" xfId="2611"/>
    <cellStyle name="_DEM-WP(C) Westside Hydro Data_051007_Power Costs - Comparison bx Rbtl-Staff-Jt-PC_DEM-WP(C) ENERG10C--ctn Mid-C_042010 2010GRC" xfId="2612"/>
    <cellStyle name="_DEM-WP(C) Westside Hydro Data_051007_Rebuttal Power Costs" xfId="2613"/>
    <cellStyle name="_DEM-WP(C) Westside Hydro Data_051007_Rebuttal Power Costs 2" xfId="2614"/>
    <cellStyle name="_DEM-WP(C) Westside Hydro Data_051007_Rebuttal Power Costs_DEM-WP(C) ENERG10C--ctn Mid-C_042010 2010GRC" xfId="2615"/>
    <cellStyle name="_DEM-WP(C) Westside Hydro Data_051007_TENASKA REGULATORY ASSET" xfId="2616"/>
    <cellStyle name="_Elec Peak Capacity Need_2008-2029_032709_Wind 5% Cap" xfId="2617"/>
    <cellStyle name="_Elec Peak Capacity Need_2008-2029_032709_Wind 5% Cap 2" xfId="2618"/>
    <cellStyle name="_Elec Peak Capacity Need_2008-2029_032709_Wind 5% Cap 2 2" xfId="2619"/>
    <cellStyle name="_Elec Peak Capacity Need_2008-2029_032709_Wind 5% Cap_DEM-WP(C) ENERG10C--ctn Mid-C_042010 2010GRC" xfId="2620"/>
    <cellStyle name="_Elec Peak Capacity Need_2008-2029_032709_Wind 5% Cap_NIM Summary" xfId="2621"/>
    <cellStyle name="_Elec Peak Capacity Need_2008-2029_032709_Wind 5% Cap_NIM Summary 2" xfId="2622"/>
    <cellStyle name="_Elec Peak Capacity Need_2008-2029_032709_Wind 5% Cap_NIM Summary_DEM-WP(C) ENERG10C--ctn Mid-C_042010 2010GRC" xfId="2623"/>
    <cellStyle name="_Elec Peak Capacity Need_2008-2029_032709_Wind 5% Cap-ST-Adj-PJP1" xfId="2624"/>
    <cellStyle name="_Elec Peak Capacity Need_2008-2029_032709_Wind 5% Cap-ST-Adj-PJP1 2" xfId="2625"/>
    <cellStyle name="_Elec Peak Capacity Need_2008-2029_032709_Wind 5% Cap-ST-Adj-PJP1 2 2" xfId="2626"/>
    <cellStyle name="_Elec Peak Capacity Need_2008-2029_032709_Wind 5% Cap-ST-Adj-PJP1_DEM-WP(C) ENERG10C--ctn Mid-C_042010 2010GRC" xfId="2627"/>
    <cellStyle name="_Elec Peak Capacity Need_2008-2029_032709_Wind 5% Cap-ST-Adj-PJP1_NIM Summary" xfId="2628"/>
    <cellStyle name="_Elec Peak Capacity Need_2008-2029_032709_Wind 5% Cap-ST-Adj-PJP1_NIM Summary 2" xfId="2629"/>
    <cellStyle name="_Elec Peak Capacity Need_2008-2029_032709_Wind 5% Cap-ST-Adj-PJP1_NIM Summary_DEM-WP(C) ENERG10C--ctn Mid-C_042010 2010GRC" xfId="2630"/>
    <cellStyle name="_Elec Peak Capacity Need_2008-2029_120908_Wind 5% Cap_Low" xfId="2631"/>
    <cellStyle name="_Elec Peak Capacity Need_2008-2029_120908_Wind 5% Cap_Low 2" xfId="2632"/>
    <cellStyle name="_Elec Peak Capacity Need_2008-2029_120908_Wind 5% Cap_Low 2 2" xfId="2633"/>
    <cellStyle name="_Elec Peak Capacity Need_2008-2029_120908_Wind 5% Cap_Low_DEM-WP(C) ENERG10C--ctn Mid-C_042010 2010GRC" xfId="2634"/>
    <cellStyle name="_Elec Peak Capacity Need_2008-2029_120908_Wind 5% Cap_Low_NIM Summary" xfId="2635"/>
    <cellStyle name="_Elec Peak Capacity Need_2008-2029_120908_Wind 5% Cap_Low_NIM Summary 2" xfId="2636"/>
    <cellStyle name="_Elec Peak Capacity Need_2008-2029_120908_Wind 5% Cap_Low_NIM Summary_DEM-WP(C) ENERG10C--ctn Mid-C_042010 2010GRC" xfId="2637"/>
    <cellStyle name="_Elec Peak Capacity Need_2008-2029_Wind 5% Cap_050809" xfId="2638"/>
    <cellStyle name="_Elec Peak Capacity Need_2008-2029_Wind 5% Cap_050809 2" xfId="2639"/>
    <cellStyle name="_Elec Peak Capacity Need_2008-2029_Wind 5% Cap_050809 2 2" xfId="2640"/>
    <cellStyle name="_Elec Peak Capacity Need_2008-2029_Wind 5% Cap_050809_DEM-WP(C) ENERG10C--ctn Mid-C_042010 2010GRC" xfId="2641"/>
    <cellStyle name="_Elec Peak Capacity Need_2008-2029_Wind 5% Cap_050809_NIM Summary" xfId="2642"/>
    <cellStyle name="_Elec Peak Capacity Need_2008-2029_Wind 5% Cap_050809_NIM Summary 2" xfId="2643"/>
    <cellStyle name="_Elec Peak Capacity Need_2008-2029_Wind 5% Cap_050809_NIM Summary_DEM-WP(C) ENERG10C--ctn Mid-C_042010 2010GRC" xfId="2644"/>
    <cellStyle name="_x0013__Electric Rev Req Model (2009 GRC) " xfId="2645"/>
    <cellStyle name="_x0013__Electric Rev Req Model (2009 GRC)  2" xfId="2646"/>
    <cellStyle name="_x0013__Electric Rev Req Model (2009 GRC) _DEM-WP(C) ENERG10C--ctn Mid-C_042010 2010GRC" xfId="2647"/>
    <cellStyle name="_x0013__Electric Rev Req Model (2009 GRC) Rebuttal" xfId="2648"/>
    <cellStyle name="_x0013__Electric Rev Req Model (2009 GRC) Rebuttal REmoval of New  WH Solar AdjustMI" xfId="2649"/>
    <cellStyle name="_x0013__Electric Rev Req Model (2009 GRC) Rebuttal REmoval of New  WH Solar AdjustMI 2" xfId="2650"/>
    <cellStyle name="_x0013__Electric Rev Req Model (2009 GRC) Rebuttal REmoval of New  WH Solar AdjustMI_DEM-WP(C) ENERG10C--ctn Mid-C_042010 2010GRC" xfId="2651"/>
    <cellStyle name="_x0013__Electric Rev Req Model (2009 GRC) Revised 01-18-2010" xfId="2652"/>
    <cellStyle name="_x0013__Electric Rev Req Model (2009 GRC) Revised 01-18-2010 2" xfId="2653"/>
    <cellStyle name="_x0013__Electric Rev Req Model (2009 GRC) Revised 01-18-2010_DEM-WP(C) ENERG10C--ctn Mid-C_042010 2010GRC" xfId="2654"/>
    <cellStyle name="_ENCOGEN_WBOOK" xfId="2655"/>
    <cellStyle name="_ENCOGEN_WBOOK 2" xfId="2656"/>
    <cellStyle name="_ENCOGEN_WBOOK_DEM-WP(C) ENERG10C--ctn Mid-C_042010 2010GRC" xfId="2657"/>
    <cellStyle name="_ENCOGEN_WBOOK_NIM Summary" xfId="2658"/>
    <cellStyle name="_ENCOGEN_WBOOK_NIM Summary 2" xfId="2659"/>
    <cellStyle name="_ENCOGEN_WBOOK_NIM Summary_DEM-WP(C) ENERG10C--ctn Mid-C_042010 2010GRC" xfId="2660"/>
    <cellStyle name="_x0013__Final Order Electric EXHIBIT A-1" xfId="2661"/>
    <cellStyle name="_Fixed Gas Transport 1 19 09" xfId="89"/>
    <cellStyle name="_Fixed Gas Transport 1 19 09 2" xfId="2662"/>
    <cellStyle name="_Fixed Gas Transport 1 19 09 2 2" xfId="2663"/>
    <cellStyle name="_Fixed Gas Transport 1 19 09_DEM-WP(C) ENERG10C--ctn Mid-C_042010 2010GRC" xfId="2664"/>
    <cellStyle name="_Fuel Prices 4-14" xfId="90"/>
    <cellStyle name="_Fuel Prices 4-14 2" xfId="2665"/>
    <cellStyle name="_Fuel Prices 4-14 2 2" xfId="2666"/>
    <cellStyle name="_Fuel Prices 4-14 3" xfId="2667"/>
    <cellStyle name="_Fuel Prices 4-14 4" xfId="2668"/>
    <cellStyle name="_Fuel Prices 4-14 4 2" xfId="2669"/>
    <cellStyle name="_Fuel Prices 4-14 5" xfId="2670"/>
    <cellStyle name="_Fuel Prices 4-14 5 2" xfId="2671"/>
    <cellStyle name="_Fuel Prices 4-14 6" xfId="2672"/>
    <cellStyle name="_Fuel Prices 4-14 7" xfId="2673"/>
    <cellStyle name="_Fuel Prices 4-14 7 2" xfId="2674"/>
    <cellStyle name="_Fuel Prices 4-14 8" xfId="2675"/>
    <cellStyle name="_Fuel Prices 4-14 8 2" xfId="2676"/>
    <cellStyle name="_Fuel Prices 4-14_04 07E Wild Horse Wind Expansion (C) (2)" xfId="91"/>
    <cellStyle name="_Fuel Prices 4-14_04 07E Wild Horse Wind Expansion (C) (2) 2" xfId="2677"/>
    <cellStyle name="_Fuel Prices 4-14_04 07E Wild Horse Wind Expansion (C) (2)_Adj Bench DR 3 for Initial Briefs (Electric)" xfId="2678"/>
    <cellStyle name="_Fuel Prices 4-14_04 07E Wild Horse Wind Expansion (C) (2)_Adj Bench DR 3 for Initial Briefs (Electric) 2" xfId="2679"/>
    <cellStyle name="_Fuel Prices 4-14_04 07E Wild Horse Wind Expansion (C) (2)_Adj Bench DR 3 for Initial Briefs (Electric)_DEM-WP(C) ENERG10C--ctn Mid-C_042010 2010GRC" xfId="2680"/>
    <cellStyle name="_Fuel Prices 4-14_04 07E Wild Horse Wind Expansion (C) (2)_DEM-WP(C) ENERG10C--ctn Mid-C_042010 2010GRC" xfId="2681"/>
    <cellStyle name="_Fuel Prices 4-14_04 07E Wild Horse Wind Expansion (C) (2)_Electric Rev Req Model (2009 GRC) " xfId="2682"/>
    <cellStyle name="_Fuel Prices 4-14_04 07E Wild Horse Wind Expansion (C) (2)_Electric Rev Req Model (2009 GRC)  2" xfId="2683"/>
    <cellStyle name="_Fuel Prices 4-14_04 07E Wild Horse Wind Expansion (C) (2)_Electric Rev Req Model (2009 GRC) _DEM-WP(C) ENERG10C--ctn Mid-C_042010 2010GRC" xfId="2684"/>
    <cellStyle name="_Fuel Prices 4-14_04 07E Wild Horse Wind Expansion (C) (2)_Electric Rev Req Model (2009 GRC) Rebuttal" xfId="2685"/>
    <cellStyle name="_Fuel Prices 4-14_04 07E Wild Horse Wind Expansion (C) (2)_Electric Rev Req Model (2009 GRC) Rebuttal REmoval of New  WH Solar AdjustMI" xfId="2686"/>
    <cellStyle name="_Fuel Prices 4-14_04 07E Wild Horse Wind Expansion (C) (2)_Electric Rev Req Model (2009 GRC) Rebuttal REmoval of New  WH Solar AdjustMI 2" xfId="2687"/>
    <cellStyle name="_Fuel Prices 4-14_04 07E Wild Horse Wind Expansion (C) (2)_Electric Rev Req Model (2009 GRC) Rebuttal REmoval of New  WH Solar AdjustMI_DEM-WP(C) ENERG10C--ctn Mid-C_042010 2010GRC" xfId="2688"/>
    <cellStyle name="_Fuel Prices 4-14_04 07E Wild Horse Wind Expansion (C) (2)_Electric Rev Req Model (2009 GRC) Revised 01-18-2010" xfId="2689"/>
    <cellStyle name="_Fuel Prices 4-14_04 07E Wild Horse Wind Expansion (C) (2)_Electric Rev Req Model (2009 GRC) Revised 01-18-2010 2" xfId="2690"/>
    <cellStyle name="_Fuel Prices 4-14_04 07E Wild Horse Wind Expansion (C) (2)_Electric Rev Req Model (2009 GRC) Revised 01-18-2010_DEM-WP(C) ENERG10C--ctn Mid-C_042010 2010GRC" xfId="2691"/>
    <cellStyle name="_Fuel Prices 4-14_04 07E Wild Horse Wind Expansion (C) (2)_Final Order Electric EXHIBIT A-1" xfId="2692"/>
    <cellStyle name="_Fuel Prices 4-14_04 07E Wild Horse Wind Expansion (C) (2)_TENASKA REGULATORY ASSET" xfId="2693"/>
    <cellStyle name="_Fuel Prices 4-14_16.37E Wild Horse Expansion DeferralRevwrkingfile SF" xfId="2694"/>
    <cellStyle name="_Fuel Prices 4-14_16.37E Wild Horse Expansion DeferralRevwrkingfile SF 2" xfId="2695"/>
    <cellStyle name="_Fuel Prices 4-14_16.37E Wild Horse Expansion DeferralRevwrkingfile SF_DEM-WP(C) ENERG10C--ctn Mid-C_042010 2010GRC" xfId="2696"/>
    <cellStyle name="_Fuel Prices 4-14_2009 GRC Compl Filing - Exhibit D" xfId="2697"/>
    <cellStyle name="_Fuel Prices 4-14_2009 GRC Compl Filing - Exhibit D 2" xfId="2698"/>
    <cellStyle name="_Fuel Prices 4-14_2009 GRC Compl Filing - Exhibit D_DEM-WP(C) ENERG10C--ctn Mid-C_042010 2010GRC" xfId="2699"/>
    <cellStyle name="_Fuel Prices 4-14_4 31 Regulatory Assets and Liabilities  7 06- Exhibit D" xfId="92"/>
    <cellStyle name="_Fuel Prices 4-14_4 31 Regulatory Assets and Liabilities  7 06- Exhibit D 2" xfId="2700"/>
    <cellStyle name="_Fuel Prices 4-14_4 31 Regulatory Assets and Liabilities  7 06- Exhibit D_DEM-WP(C) ENERG10C--ctn Mid-C_042010 2010GRC" xfId="2701"/>
    <cellStyle name="_Fuel Prices 4-14_4 31 Regulatory Assets and Liabilities  7 06- Exhibit D_NIM Summary" xfId="2702"/>
    <cellStyle name="_Fuel Prices 4-14_4 31 Regulatory Assets and Liabilities  7 06- Exhibit D_NIM Summary 2" xfId="2703"/>
    <cellStyle name="_Fuel Prices 4-14_4 31 Regulatory Assets and Liabilities  7 06- Exhibit D_NIM Summary_DEM-WP(C) ENERG10C--ctn Mid-C_042010 2010GRC" xfId="2704"/>
    <cellStyle name="_Fuel Prices 4-14_4 31 Regulatory Assets and Liabilities  7 06- Exhibit D_NIM+O&amp;M" xfId="2705"/>
    <cellStyle name="_Fuel Prices 4-14_4 31 Regulatory Assets and Liabilities  7 06- Exhibit D_NIM+O&amp;M Monthly" xfId="2706"/>
    <cellStyle name="_Fuel Prices 4-14_4 31E Reg Asset  Liab and EXH D" xfId="2707"/>
    <cellStyle name="_Fuel Prices 4-14_4 31E Reg Asset  Liab and EXH D _ Aug 10 Filing (2)" xfId="2708"/>
    <cellStyle name="_Fuel Prices 4-14_4 31E Reg Asset  Liab and EXH D _ Aug 10 Filing (2) 2" xfId="2709"/>
    <cellStyle name="_Fuel Prices 4-14_4 31E Reg Asset  Liab and EXH D 2" xfId="2710"/>
    <cellStyle name="_Fuel Prices 4-14_4 31E Reg Asset  Liab and EXH D 3" xfId="2711"/>
    <cellStyle name="_Fuel Prices 4-14_4 32 Regulatory Assets and Liabilities  7 06- Exhibit D" xfId="93"/>
    <cellStyle name="_Fuel Prices 4-14_4 32 Regulatory Assets and Liabilities  7 06- Exhibit D 2" xfId="2712"/>
    <cellStyle name="_Fuel Prices 4-14_4 32 Regulatory Assets and Liabilities  7 06- Exhibit D_DEM-WP(C) ENERG10C--ctn Mid-C_042010 2010GRC" xfId="2713"/>
    <cellStyle name="_Fuel Prices 4-14_4 32 Regulatory Assets and Liabilities  7 06- Exhibit D_NIM Summary" xfId="2714"/>
    <cellStyle name="_Fuel Prices 4-14_4 32 Regulatory Assets and Liabilities  7 06- Exhibit D_NIM Summary 2" xfId="2715"/>
    <cellStyle name="_Fuel Prices 4-14_4 32 Regulatory Assets and Liabilities  7 06- Exhibit D_NIM Summary_DEM-WP(C) ENERG10C--ctn Mid-C_042010 2010GRC" xfId="2716"/>
    <cellStyle name="_Fuel Prices 4-14_4 32 Regulatory Assets and Liabilities  7 06- Exhibit D_NIM+O&amp;M" xfId="2717"/>
    <cellStyle name="_Fuel Prices 4-14_4 32 Regulatory Assets and Liabilities  7 06- Exhibit D_NIM+O&amp;M Monthly" xfId="2718"/>
    <cellStyle name="_Fuel Prices 4-14_AURORA Total New" xfId="2719"/>
    <cellStyle name="_Fuel Prices 4-14_AURORA Total New 2" xfId="2720"/>
    <cellStyle name="_Fuel Prices 4-14_Book2" xfId="2721"/>
    <cellStyle name="_Fuel Prices 4-14_Book2 2" xfId="2722"/>
    <cellStyle name="_Fuel Prices 4-14_Book2_Adj Bench DR 3 for Initial Briefs (Electric)" xfId="2723"/>
    <cellStyle name="_Fuel Prices 4-14_Book2_Adj Bench DR 3 for Initial Briefs (Electric) 2" xfId="2724"/>
    <cellStyle name="_Fuel Prices 4-14_Book2_Adj Bench DR 3 for Initial Briefs (Electric)_DEM-WP(C) ENERG10C--ctn Mid-C_042010 2010GRC" xfId="2725"/>
    <cellStyle name="_Fuel Prices 4-14_Book2_DEM-WP(C) ENERG10C--ctn Mid-C_042010 2010GRC" xfId="2726"/>
    <cellStyle name="_Fuel Prices 4-14_Book2_Electric Rev Req Model (2009 GRC) Rebuttal" xfId="2727"/>
    <cellStyle name="_Fuel Prices 4-14_Book2_Electric Rev Req Model (2009 GRC) Rebuttal REmoval of New  WH Solar AdjustMI" xfId="2728"/>
    <cellStyle name="_Fuel Prices 4-14_Book2_Electric Rev Req Model (2009 GRC) Rebuttal REmoval of New  WH Solar AdjustMI 2" xfId="2729"/>
    <cellStyle name="_Fuel Prices 4-14_Book2_Electric Rev Req Model (2009 GRC) Rebuttal REmoval of New  WH Solar AdjustMI_DEM-WP(C) ENERG10C--ctn Mid-C_042010 2010GRC" xfId="2730"/>
    <cellStyle name="_Fuel Prices 4-14_Book2_Electric Rev Req Model (2009 GRC) Revised 01-18-2010" xfId="2731"/>
    <cellStyle name="_Fuel Prices 4-14_Book2_Electric Rev Req Model (2009 GRC) Revised 01-18-2010 2" xfId="2732"/>
    <cellStyle name="_Fuel Prices 4-14_Book2_Electric Rev Req Model (2009 GRC) Revised 01-18-2010_DEM-WP(C) ENERG10C--ctn Mid-C_042010 2010GRC" xfId="2733"/>
    <cellStyle name="_Fuel Prices 4-14_Book2_Final Order Electric EXHIBIT A-1" xfId="2734"/>
    <cellStyle name="_Fuel Prices 4-14_Book4" xfId="94"/>
    <cellStyle name="_Fuel Prices 4-14_Book4 2" xfId="2735"/>
    <cellStyle name="_Fuel Prices 4-14_Book4_DEM-WP(C) ENERG10C--ctn Mid-C_042010 2010GRC" xfId="2736"/>
    <cellStyle name="_Fuel Prices 4-14_Book9" xfId="95"/>
    <cellStyle name="_Fuel Prices 4-14_Book9 2" xfId="2737"/>
    <cellStyle name="_Fuel Prices 4-14_Book9_DEM-WP(C) ENERG10C--ctn Mid-C_042010 2010GRC" xfId="2738"/>
    <cellStyle name="_Fuel Prices 4-14_Chelan PUD Power Costs (8-10)" xfId="2739"/>
    <cellStyle name="_Fuel Prices 4-14_DEM-WP(C) Chelan Power Costs" xfId="2740"/>
    <cellStyle name="_Fuel Prices 4-14_DEM-WP(C) Chelan Power Costs 2" xfId="2741"/>
    <cellStyle name="_Fuel Prices 4-14_DEM-WP(C) ENERG10C--ctn Mid-C_042010 2010GRC" xfId="2742"/>
    <cellStyle name="_Fuel Prices 4-14_DEM-WP(C) Gas Transport 2010GRC" xfId="2743"/>
    <cellStyle name="_Fuel Prices 4-14_DEM-WP(C) Gas Transport 2010GRC 2" xfId="2744"/>
    <cellStyle name="_Fuel Prices 4-14_NIM Summary" xfId="2745"/>
    <cellStyle name="_Fuel Prices 4-14_NIM Summary 09GRC" xfId="2746"/>
    <cellStyle name="_Fuel Prices 4-14_NIM Summary 09GRC 2" xfId="2747"/>
    <cellStyle name="_Fuel Prices 4-14_NIM Summary 09GRC_DEM-WP(C) ENERG10C--ctn Mid-C_042010 2010GRC" xfId="2748"/>
    <cellStyle name="_Fuel Prices 4-14_NIM Summary 2" xfId="2749"/>
    <cellStyle name="_Fuel Prices 4-14_NIM Summary 3" xfId="2750"/>
    <cellStyle name="_Fuel Prices 4-14_NIM Summary_DEM-WP(C) ENERG10C--ctn Mid-C_042010 2010GRC" xfId="2751"/>
    <cellStyle name="_Fuel Prices 4-14_NIM+O&amp;M" xfId="2752"/>
    <cellStyle name="_Fuel Prices 4-14_NIM+O&amp;M 2" xfId="2753"/>
    <cellStyle name="_Fuel Prices 4-14_NIM+O&amp;M Monthly" xfId="2754"/>
    <cellStyle name="_Fuel Prices 4-14_NIM+O&amp;M Monthly 2" xfId="2755"/>
    <cellStyle name="_Fuel Prices 4-14_PCA 9 -  Exhibit D April 2010 (3)" xfId="2756"/>
    <cellStyle name="_Fuel Prices 4-14_PCA 9 -  Exhibit D April 2010 (3) 2" xfId="2757"/>
    <cellStyle name="_Fuel Prices 4-14_PCA 9 -  Exhibit D April 2010 (3)_DEM-WP(C) ENERG10C--ctn Mid-C_042010 2010GRC" xfId="2758"/>
    <cellStyle name="_Fuel Prices 4-14_Power Costs - Comparison bx Rbtl-Staff-Jt-PC" xfId="2759"/>
    <cellStyle name="_Fuel Prices 4-14_Power Costs - Comparison bx Rbtl-Staff-Jt-PC 2" xfId="2760"/>
    <cellStyle name="_Fuel Prices 4-14_Power Costs - Comparison bx Rbtl-Staff-Jt-PC_Adj Bench DR 3 for Initial Briefs (Electric)" xfId="2761"/>
    <cellStyle name="_Fuel Prices 4-14_Power Costs - Comparison bx Rbtl-Staff-Jt-PC_Adj Bench DR 3 for Initial Briefs (Electric) 2" xfId="2762"/>
    <cellStyle name="_Fuel Prices 4-14_Power Costs - Comparison bx Rbtl-Staff-Jt-PC_Adj Bench DR 3 for Initial Briefs (Electric)_DEM-WP(C) ENERG10C--ctn Mid-C_042010 2010GRC" xfId="2763"/>
    <cellStyle name="_Fuel Prices 4-14_Power Costs - Comparison bx Rbtl-Staff-Jt-PC_DEM-WP(C) ENERG10C--ctn Mid-C_042010 2010GRC" xfId="2764"/>
    <cellStyle name="_Fuel Prices 4-14_Power Costs - Comparison bx Rbtl-Staff-Jt-PC_Electric Rev Req Model (2009 GRC) Rebuttal" xfId="2765"/>
    <cellStyle name="_Fuel Prices 4-14_Power Costs - Comparison bx Rbtl-Staff-Jt-PC_Electric Rev Req Model (2009 GRC) Rebuttal REmoval of New  WH Solar AdjustMI" xfId="2766"/>
    <cellStyle name="_Fuel Prices 4-14_Power Costs - Comparison bx Rbtl-Staff-Jt-PC_Electric Rev Req Model (2009 GRC) Rebuttal REmoval of New  WH Solar AdjustMI 2" xfId="2767"/>
    <cellStyle name="_Fuel Prices 4-14_Power Costs - Comparison bx Rbtl-Staff-Jt-PC_Electric Rev Req Model (2009 GRC) Rebuttal REmoval of New  WH Solar AdjustMI_DEM-WP(C) ENERG10C--ctn Mid-C_042010 2010GRC" xfId="2768"/>
    <cellStyle name="_Fuel Prices 4-14_Power Costs - Comparison bx Rbtl-Staff-Jt-PC_Electric Rev Req Model (2009 GRC) Revised 01-18-2010" xfId="2769"/>
    <cellStyle name="_Fuel Prices 4-14_Power Costs - Comparison bx Rbtl-Staff-Jt-PC_Electric Rev Req Model (2009 GRC) Revised 01-18-2010 2" xfId="2770"/>
    <cellStyle name="_Fuel Prices 4-14_Power Costs - Comparison bx Rbtl-Staff-Jt-PC_Electric Rev Req Model (2009 GRC) Revised 01-18-2010_DEM-WP(C) ENERG10C--ctn Mid-C_042010 2010GRC" xfId="2771"/>
    <cellStyle name="_Fuel Prices 4-14_Power Costs - Comparison bx Rbtl-Staff-Jt-PC_Final Order Electric EXHIBIT A-1" xfId="2772"/>
    <cellStyle name="_Fuel Prices 4-14_Rebuttal Power Costs" xfId="2773"/>
    <cellStyle name="_Fuel Prices 4-14_Rebuttal Power Costs 2" xfId="2774"/>
    <cellStyle name="_Fuel Prices 4-14_Rebuttal Power Costs_Adj Bench DR 3 for Initial Briefs (Electric)" xfId="2775"/>
    <cellStyle name="_Fuel Prices 4-14_Rebuttal Power Costs_Adj Bench DR 3 for Initial Briefs (Electric) 2" xfId="2776"/>
    <cellStyle name="_Fuel Prices 4-14_Rebuttal Power Costs_Adj Bench DR 3 for Initial Briefs (Electric)_DEM-WP(C) ENERG10C--ctn Mid-C_042010 2010GRC" xfId="2777"/>
    <cellStyle name="_Fuel Prices 4-14_Rebuttal Power Costs_DEM-WP(C) ENERG10C--ctn Mid-C_042010 2010GRC" xfId="2778"/>
    <cellStyle name="_Fuel Prices 4-14_Rebuttal Power Costs_Electric Rev Req Model (2009 GRC) Rebuttal" xfId="2779"/>
    <cellStyle name="_Fuel Prices 4-14_Rebuttal Power Costs_Electric Rev Req Model (2009 GRC) Rebuttal REmoval of New  WH Solar AdjustMI" xfId="2780"/>
    <cellStyle name="_Fuel Prices 4-14_Rebuttal Power Costs_Electric Rev Req Model (2009 GRC) Rebuttal REmoval of New  WH Solar AdjustMI 2" xfId="2781"/>
    <cellStyle name="_Fuel Prices 4-14_Rebuttal Power Costs_Electric Rev Req Model (2009 GRC) Rebuttal REmoval of New  WH Solar AdjustMI_DEM-WP(C) ENERG10C--ctn Mid-C_042010 2010GRC" xfId="2782"/>
    <cellStyle name="_Fuel Prices 4-14_Rebuttal Power Costs_Electric Rev Req Model (2009 GRC) Revised 01-18-2010" xfId="2783"/>
    <cellStyle name="_Fuel Prices 4-14_Rebuttal Power Costs_Electric Rev Req Model (2009 GRC) Revised 01-18-2010 2" xfId="2784"/>
    <cellStyle name="_Fuel Prices 4-14_Rebuttal Power Costs_Electric Rev Req Model (2009 GRC) Revised 01-18-2010_DEM-WP(C) ENERG10C--ctn Mid-C_042010 2010GRC" xfId="2785"/>
    <cellStyle name="_Fuel Prices 4-14_Rebuttal Power Costs_Final Order Electric EXHIBIT A-1" xfId="2786"/>
    <cellStyle name="_Fuel Prices 4-14_Wind Integration 10GRC" xfId="2787"/>
    <cellStyle name="_Fuel Prices 4-14_Wind Integration 10GRC 2" xfId="2788"/>
    <cellStyle name="_Fuel Prices 4-14_Wind Integration 10GRC_DEM-WP(C) ENERG10C--ctn Mid-C_042010 2010GRC" xfId="2789"/>
    <cellStyle name="_Gas Transportation Charges_2009GRC_120308" xfId="96"/>
    <cellStyle name="_Gas Transportation Charges_2009GRC_120308 2" xfId="2790"/>
    <cellStyle name="_Gas Transportation Charges_2009GRC_120308 2 2" xfId="2791"/>
    <cellStyle name="_Gas Transportation Charges_2009GRC_120308 3" xfId="2792"/>
    <cellStyle name="_Gas Transportation Charges_2009GRC_120308 4" xfId="2793"/>
    <cellStyle name="_Gas Transportation Charges_2009GRC_120308 4 2" xfId="2794"/>
    <cellStyle name="_Gas Transportation Charges_2009GRC_120308_4 31E Reg Asset  Liab and EXH D" xfId="2795"/>
    <cellStyle name="_Gas Transportation Charges_2009GRC_120308_4 31E Reg Asset  Liab and EXH D _ Aug 10 Filing (2)" xfId="2796"/>
    <cellStyle name="_Gas Transportation Charges_2009GRC_120308_4 31E Reg Asset  Liab and EXH D _ Aug 10 Filing (2) 2" xfId="2797"/>
    <cellStyle name="_Gas Transportation Charges_2009GRC_120308_4 31E Reg Asset  Liab and EXH D 2" xfId="2798"/>
    <cellStyle name="_Gas Transportation Charges_2009GRC_120308_4 31E Reg Asset  Liab and EXH D 3" xfId="2799"/>
    <cellStyle name="_Gas Transportation Charges_2009GRC_120308_Chelan PUD Power Costs (8-10)" xfId="2800"/>
    <cellStyle name="_Gas Transportation Charges_2009GRC_120308_DEM-WP(C) Chelan Power Costs" xfId="2801"/>
    <cellStyle name="_Gas Transportation Charges_2009GRC_120308_DEM-WP(C) Chelan Power Costs 2" xfId="2802"/>
    <cellStyle name="_Gas Transportation Charges_2009GRC_120308_DEM-WP(C) Costs Not In AURORA 2010GRC As Filed" xfId="2803"/>
    <cellStyle name="_Gas Transportation Charges_2009GRC_120308_DEM-WP(C) Costs Not In AURORA 2010GRC As Filed 2" xfId="2804"/>
    <cellStyle name="_Gas Transportation Charges_2009GRC_120308_DEM-WP(C) Costs Not In AURORA 2010GRC As Filed 3" xfId="2805"/>
    <cellStyle name="_Gas Transportation Charges_2009GRC_120308_DEM-WP(C) Costs Not In AURORA 2010GRC As Filed_DEM-WP(C) ENERG10C--ctn Mid-C_042010 2010GRC" xfId="2806"/>
    <cellStyle name="_Gas Transportation Charges_2009GRC_120308_DEM-WP(C) ENERG10C--ctn Mid-C_042010 2010GRC" xfId="2807"/>
    <cellStyle name="_Gas Transportation Charges_2009GRC_120308_DEM-WP(C) Gas Transport 2010GRC" xfId="2808"/>
    <cellStyle name="_Gas Transportation Charges_2009GRC_120308_DEM-WP(C) Gas Transport 2010GRC 2" xfId="2809"/>
    <cellStyle name="_Gas Transportation Charges_2009GRC_120308_NIM Summary" xfId="2810"/>
    <cellStyle name="_Gas Transportation Charges_2009GRC_120308_NIM Summary 09GRC" xfId="2811"/>
    <cellStyle name="_Gas Transportation Charges_2009GRC_120308_NIM Summary 09GRC 2" xfId="2812"/>
    <cellStyle name="_Gas Transportation Charges_2009GRC_120308_NIM Summary 09GRC_DEM-WP(C) ENERG10C--ctn Mid-C_042010 2010GRC" xfId="2813"/>
    <cellStyle name="_Gas Transportation Charges_2009GRC_120308_NIM Summary 2" xfId="2814"/>
    <cellStyle name="_Gas Transportation Charges_2009GRC_120308_NIM Summary 3" xfId="2815"/>
    <cellStyle name="_Gas Transportation Charges_2009GRC_120308_NIM Summary_DEM-WP(C) ENERG10C--ctn Mid-C_042010 2010GRC" xfId="2816"/>
    <cellStyle name="_Gas Transportation Charges_2009GRC_120308_NIM+O&amp;M" xfId="2817"/>
    <cellStyle name="_Gas Transportation Charges_2009GRC_120308_NIM+O&amp;M 2" xfId="2818"/>
    <cellStyle name="_Gas Transportation Charges_2009GRC_120308_NIM+O&amp;M Monthly" xfId="2819"/>
    <cellStyle name="_Gas Transportation Charges_2009GRC_120308_NIM+O&amp;M Monthly 2" xfId="2820"/>
    <cellStyle name="_Gas Transportation Charges_2009GRC_120308_PCA 9 -  Exhibit D April 2010 (3)" xfId="2821"/>
    <cellStyle name="_Gas Transportation Charges_2009GRC_120308_PCA 9 -  Exhibit D April 2010 (3) 2" xfId="2822"/>
    <cellStyle name="_Gas Transportation Charges_2009GRC_120308_PCA 9 -  Exhibit D April 2010 (3)_DEM-WP(C) ENERG10C--ctn Mid-C_042010 2010GRC" xfId="2823"/>
    <cellStyle name="_Gas Transportation Charges_2009GRC_120308_Reconciliation" xfId="2824"/>
    <cellStyle name="_Gas Transportation Charges_2009GRC_120308_Reconciliation 2" xfId="2825"/>
    <cellStyle name="_Gas Transportation Charges_2009GRC_120308_Reconciliation 3" xfId="2826"/>
    <cellStyle name="_Gas Transportation Charges_2009GRC_120308_Reconciliation_DEM-WP(C) ENERG10C--ctn Mid-C_042010 2010GRC" xfId="2827"/>
    <cellStyle name="_Gas Transportation Charges_2009GRC_120308_Wind Integration 10GRC" xfId="2828"/>
    <cellStyle name="_Gas Transportation Charges_2009GRC_120308_Wind Integration 10GRC 2" xfId="2829"/>
    <cellStyle name="_Gas Transportation Charges_2009GRC_120308_Wind Integration 10GRC_DEM-WP(C) ENERG10C--ctn Mid-C_042010 2010GRC" xfId="2830"/>
    <cellStyle name="_x0013__LSRWEP LGIA like Acctg Petition Aug 2010" xfId="2831"/>
    <cellStyle name="_Mid C 09GRC" xfId="2832"/>
    <cellStyle name="_Monthly Fixed Input" xfId="2833"/>
    <cellStyle name="_Monthly Fixed Input 2" xfId="2834"/>
    <cellStyle name="_Monthly Fixed Input_DEM-WP(C) ENERG10C--ctn Mid-C_042010 2010GRC" xfId="2835"/>
    <cellStyle name="_Monthly Fixed Input_NIM Summary" xfId="2836"/>
    <cellStyle name="_Monthly Fixed Input_NIM Summary 2" xfId="2837"/>
    <cellStyle name="_Monthly Fixed Input_NIM Summary_DEM-WP(C) ENERG10C--ctn Mid-C_042010 2010GRC" xfId="2838"/>
    <cellStyle name="_NIM 06 Base Case Current Trends" xfId="97"/>
    <cellStyle name="_NIM 06 Base Case Current Trends 2" xfId="2839"/>
    <cellStyle name="_NIM 06 Base Case Current Trends 2 2" xfId="2840"/>
    <cellStyle name="_NIM 06 Base Case Current Trends 2 3" xfId="2841"/>
    <cellStyle name="_NIM 06 Base Case Current Trends 3" xfId="2842"/>
    <cellStyle name="_NIM 06 Base Case Current Trends_Adj Bench DR 3 for Initial Briefs (Electric)" xfId="2843"/>
    <cellStyle name="_NIM 06 Base Case Current Trends_Adj Bench DR 3 for Initial Briefs (Electric) 2" xfId="2844"/>
    <cellStyle name="_NIM 06 Base Case Current Trends_Adj Bench DR 3 for Initial Briefs (Electric)_DEM-WP(C) ENERG10C--ctn Mid-C_042010 2010GRC" xfId="2845"/>
    <cellStyle name="_NIM 06 Base Case Current Trends_Book2" xfId="2846"/>
    <cellStyle name="_NIM 06 Base Case Current Trends_Book2 2" xfId="2847"/>
    <cellStyle name="_NIM 06 Base Case Current Trends_Book2_Adj Bench DR 3 for Initial Briefs (Electric)" xfId="2848"/>
    <cellStyle name="_NIM 06 Base Case Current Trends_Book2_Adj Bench DR 3 for Initial Briefs (Electric) 2" xfId="2849"/>
    <cellStyle name="_NIM 06 Base Case Current Trends_Book2_Adj Bench DR 3 for Initial Briefs (Electric)_DEM-WP(C) ENERG10C--ctn Mid-C_042010 2010GRC" xfId="2850"/>
    <cellStyle name="_NIM 06 Base Case Current Trends_Book2_DEM-WP(C) ENERG10C--ctn Mid-C_042010 2010GRC" xfId="2851"/>
    <cellStyle name="_NIM 06 Base Case Current Trends_Book2_Electric Rev Req Model (2009 GRC) Rebuttal" xfId="2852"/>
    <cellStyle name="_NIM 06 Base Case Current Trends_Book2_Electric Rev Req Model (2009 GRC) Rebuttal REmoval of New  WH Solar AdjustMI" xfId="2853"/>
    <cellStyle name="_NIM 06 Base Case Current Trends_Book2_Electric Rev Req Model (2009 GRC) Rebuttal REmoval of New  WH Solar AdjustMI 2" xfId="2854"/>
    <cellStyle name="_NIM 06 Base Case Current Trends_Book2_Electric Rev Req Model (2009 GRC) Rebuttal REmoval of New  WH Solar AdjustMI_DEM-WP(C) ENERG10C--ctn Mid-C_042010 2010GRC" xfId="2855"/>
    <cellStyle name="_NIM 06 Base Case Current Trends_Book2_Electric Rev Req Model (2009 GRC) Revised 01-18-2010" xfId="2856"/>
    <cellStyle name="_NIM 06 Base Case Current Trends_Book2_Electric Rev Req Model (2009 GRC) Revised 01-18-2010 2" xfId="2857"/>
    <cellStyle name="_NIM 06 Base Case Current Trends_Book2_Electric Rev Req Model (2009 GRC) Revised 01-18-2010_DEM-WP(C) ENERG10C--ctn Mid-C_042010 2010GRC" xfId="2858"/>
    <cellStyle name="_NIM 06 Base Case Current Trends_Book2_Final Order Electric EXHIBIT A-1" xfId="2859"/>
    <cellStyle name="_NIM 06 Base Case Current Trends_Chelan PUD Power Costs (8-10)" xfId="2860"/>
    <cellStyle name="_NIM 06 Base Case Current Trends_Confidential Material" xfId="2861"/>
    <cellStyle name="_NIM 06 Base Case Current Trends_DEM-WP(C) Colstrip 12 Coal Cost Forecast 2010GRC" xfId="2862"/>
    <cellStyle name="_NIM 06 Base Case Current Trends_DEM-WP(C) ENERG10C--ctn Mid-C_042010 2010GRC" xfId="2863"/>
    <cellStyle name="_NIM 06 Base Case Current Trends_DEM-WP(C) Production O&amp;M 2010GRC As-Filed" xfId="2864"/>
    <cellStyle name="_NIM 06 Base Case Current Trends_DEM-WP(C) Production O&amp;M 2010GRC As-Filed 2" xfId="2865"/>
    <cellStyle name="_NIM 06 Base Case Current Trends_DEM-WP(C) Production O&amp;M 2010GRC As-Filed 3" xfId="2866"/>
    <cellStyle name="_NIM 06 Base Case Current Trends_Electric Rev Req Model (2009 GRC) " xfId="2867"/>
    <cellStyle name="_NIM 06 Base Case Current Trends_Electric Rev Req Model (2009 GRC)  2" xfId="2868"/>
    <cellStyle name="_NIM 06 Base Case Current Trends_Electric Rev Req Model (2009 GRC) _DEM-WP(C) ENERG10C--ctn Mid-C_042010 2010GRC" xfId="2869"/>
    <cellStyle name="_NIM 06 Base Case Current Trends_Electric Rev Req Model (2009 GRC) Rebuttal" xfId="2870"/>
    <cellStyle name="_NIM 06 Base Case Current Trends_Electric Rev Req Model (2009 GRC) Rebuttal REmoval of New  WH Solar AdjustMI" xfId="2871"/>
    <cellStyle name="_NIM 06 Base Case Current Trends_Electric Rev Req Model (2009 GRC) Rebuttal REmoval of New  WH Solar AdjustMI 2" xfId="2872"/>
    <cellStyle name="_NIM 06 Base Case Current Trends_Electric Rev Req Model (2009 GRC) Rebuttal REmoval of New  WH Solar AdjustMI_DEM-WP(C) ENERG10C--ctn Mid-C_042010 2010GRC" xfId="2873"/>
    <cellStyle name="_NIM 06 Base Case Current Trends_Electric Rev Req Model (2009 GRC) Revised 01-18-2010" xfId="2874"/>
    <cellStyle name="_NIM 06 Base Case Current Trends_Electric Rev Req Model (2009 GRC) Revised 01-18-2010 2" xfId="2875"/>
    <cellStyle name="_NIM 06 Base Case Current Trends_Electric Rev Req Model (2009 GRC) Revised 01-18-2010_DEM-WP(C) ENERG10C--ctn Mid-C_042010 2010GRC" xfId="2876"/>
    <cellStyle name="_NIM 06 Base Case Current Trends_Final Order Electric EXHIBIT A-1" xfId="2877"/>
    <cellStyle name="_NIM 06 Base Case Current Trends_NIM Summary" xfId="2878"/>
    <cellStyle name="_NIM 06 Base Case Current Trends_NIM Summary 2" xfId="2879"/>
    <cellStyle name="_NIM 06 Base Case Current Trends_NIM Summary_DEM-WP(C) ENERG10C--ctn Mid-C_042010 2010GRC" xfId="2880"/>
    <cellStyle name="_NIM 06 Base Case Current Trends_NIM+O&amp;M" xfId="2881"/>
    <cellStyle name="_NIM 06 Base Case Current Trends_NIM+O&amp;M 2" xfId="2882"/>
    <cellStyle name="_NIM 06 Base Case Current Trends_NIM+O&amp;M Monthly" xfId="2883"/>
    <cellStyle name="_NIM 06 Base Case Current Trends_NIM+O&amp;M Monthly 2" xfId="2884"/>
    <cellStyle name="_NIM 06 Base Case Current Trends_Rebuttal Power Costs" xfId="2885"/>
    <cellStyle name="_NIM 06 Base Case Current Trends_Rebuttal Power Costs 2" xfId="2886"/>
    <cellStyle name="_NIM 06 Base Case Current Trends_Rebuttal Power Costs_Adj Bench DR 3 for Initial Briefs (Electric)" xfId="2887"/>
    <cellStyle name="_NIM 06 Base Case Current Trends_Rebuttal Power Costs_Adj Bench DR 3 for Initial Briefs (Electric) 2" xfId="2888"/>
    <cellStyle name="_NIM 06 Base Case Current Trends_Rebuttal Power Costs_Adj Bench DR 3 for Initial Briefs (Electric)_DEM-WP(C) ENERG10C--ctn Mid-C_042010 2010GRC" xfId="2889"/>
    <cellStyle name="_NIM 06 Base Case Current Trends_Rebuttal Power Costs_DEM-WP(C) ENERG10C--ctn Mid-C_042010 2010GRC" xfId="2890"/>
    <cellStyle name="_NIM 06 Base Case Current Trends_Rebuttal Power Costs_Electric Rev Req Model (2009 GRC) Rebuttal" xfId="2891"/>
    <cellStyle name="_NIM 06 Base Case Current Trends_Rebuttal Power Costs_Electric Rev Req Model (2009 GRC) Rebuttal REmoval of New  WH Solar AdjustMI" xfId="2892"/>
    <cellStyle name="_NIM 06 Base Case Current Trends_Rebuttal Power Costs_Electric Rev Req Model (2009 GRC) Rebuttal REmoval of New  WH Solar AdjustMI 2" xfId="2893"/>
    <cellStyle name="_NIM 06 Base Case Current Trends_Rebuttal Power Costs_Electric Rev Req Model (2009 GRC) Rebuttal REmoval of New  WH Solar AdjustMI_DEM-WP(C) ENERG10C--ctn Mid-C_042010 2010GRC" xfId="2894"/>
    <cellStyle name="_NIM 06 Base Case Current Trends_Rebuttal Power Costs_Electric Rev Req Model (2009 GRC) Revised 01-18-2010" xfId="2895"/>
    <cellStyle name="_NIM 06 Base Case Current Trends_Rebuttal Power Costs_Electric Rev Req Model (2009 GRC) Revised 01-18-2010 2" xfId="2896"/>
    <cellStyle name="_NIM 06 Base Case Current Trends_Rebuttal Power Costs_Electric Rev Req Model (2009 GRC) Revised 01-18-2010_DEM-WP(C) ENERG10C--ctn Mid-C_042010 2010GRC" xfId="2897"/>
    <cellStyle name="_NIM 06 Base Case Current Trends_Rebuttal Power Costs_Final Order Electric EXHIBIT A-1" xfId="2898"/>
    <cellStyle name="_NIM 06 Base Case Current Trends_TENASKA REGULATORY ASSET" xfId="2899"/>
    <cellStyle name="_NIM Summary 09GRC" xfId="2900"/>
    <cellStyle name="_NIM Summary 09GRC 2" xfId="2901"/>
    <cellStyle name="_NIM Summary 09GRC_DEM-WP(C) ENERG10C--ctn Mid-C_042010 2010GRC" xfId="2902"/>
    <cellStyle name="_NIM Summary 09GRC_NIM Summary" xfId="2903"/>
    <cellStyle name="_NIM Summary 09GRC_NIM Summary 2" xfId="2904"/>
    <cellStyle name="_NIM Summary 09GRC_NIM Summary_DEM-WP(C) ENERG10C--ctn Mid-C_042010 2010GRC" xfId="2905"/>
    <cellStyle name="_PC DRAFT 10 15 07" xfId="2906"/>
    <cellStyle name="_PCA 7 - Exhibit D update 9_30_2008" xfId="2907"/>
    <cellStyle name="_PCA 7 - Exhibit D update 9_30_2008 2" xfId="2908"/>
    <cellStyle name="_PCA 7 - Exhibit D update 9_30_2008 2 2" xfId="2909"/>
    <cellStyle name="_PCA 7 - Exhibit D update 9_30_2008 3" xfId="2910"/>
    <cellStyle name="_PCA 7 - Exhibit D update 9_30_2008 4" xfId="2911"/>
    <cellStyle name="_PCA 7 - Exhibit D update 9_30_2008 4 2" xfId="2912"/>
    <cellStyle name="_PCA 7 - Exhibit D update 9_30_2008_Chelan PUD Power Costs (8-10)" xfId="2913"/>
    <cellStyle name="_PCA 7 - Exhibit D update 9_30_2008_DEM-WP(C) Chelan Power Costs" xfId="2914"/>
    <cellStyle name="_PCA 7 - Exhibit D update 9_30_2008_DEM-WP(C) Chelan Power Costs 2" xfId="2915"/>
    <cellStyle name="_PCA 7 - Exhibit D update 9_30_2008_DEM-WP(C) ENERG10C--ctn Mid-C_042010 2010GRC" xfId="2916"/>
    <cellStyle name="_PCA 7 - Exhibit D update 9_30_2008_DEM-WP(C) Gas Transport 2010GRC" xfId="2917"/>
    <cellStyle name="_PCA 7 - Exhibit D update 9_30_2008_DEM-WP(C) Gas Transport 2010GRC 2" xfId="2918"/>
    <cellStyle name="_PCA 7 - Exhibit D update 9_30_2008_NIM Summary" xfId="2919"/>
    <cellStyle name="_PCA 7 - Exhibit D update 9_30_2008_NIM Summary 2" xfId="2920"/>
    <cellStyle name="_PCA 7 - Exhibit D update 9_30_2008_NIM Summary_DEM-WP(C) ENERG10C--ctn Mid-C_042010 2010GRC" xfId="2921"/>
    <cellStyle name="_PCA 7 - Exhibit D update 9_30_2008_Transmission Workbook for May BOD" xfId="2922"/>
    <cellStyle name="_PCA 7 - Exhibit D update 9_30_2008_Transmission Workbook for May BOD 2" xfId="2923"/>
    <cellStyle name="_PCA 7 - Exhibit D update 9_30_2008_Transmission Workbook for May BOD_DEM-WP(C) ENERG10C--ctn Mid-C_042010 2010GRC" xfId="2924"/>
    <cellStyle name="_PCA 7 - Exhibit D update 9_30_2008_Wind Integration 10GRC" xfId="2925"/>
    <cellStyle name="_PCA 7 - Exhibit D update 9_30_2008_Wind Integration 10GRC 2" xfId="2926"/>
    <cellStyle name="_PCA 7 - Exhibit D update 9_30_2008_Wind Integration 10GRC_DEM-WP(C) ENERG10C--ctn Mid-C_042010 2010GRC" xfId="2927"/>
    <cellStyle name="_Portfolio SPlan Base Case.xls Chart 1" xfId="98"/>
    <cellStyle name="_Portfolio SPlan Base Case.xls Chart 1 2" xfId="2928"/>
    <cellStyle name="_Portfolio SPlan Base Case.xls Chart 1 2 2" xfId="2929"/>
    <cellStyle name="_Portfolio SPlan Base Case.xls Chart 1 3" xfId="2930"/>
    <cellStyle name="_Portfolio SPlan Base Case.xls Chart 1_Adj Bench DR 3 for Initial Briefs (Electric)" xfId="2931"/>
    <cellStyle name="_Portfolio SPlan Base Case.xls Chart 1_Adj Bench DR 3 for Initial Briefs (Electric) 2" xfId="2932"/>
    <cellStyle name="_Portfolio SPlan Base Case.xls Chart 1_Adj Bench DR 3 for Initial Briefs (Electric)_DEM-WP(C) ENERG10C--ctn Mid-C_042010 2010GRC" xfId="2933"/>
    <cellStyle name="_Portfolio SPlan Base Case.xls Chart 1_Book2" xfId="2934"/>
    <cellStyle name="_Portfolio SPlan Base Case.xls Chart 1_Book2 2" xfId="2935"/>
    <cellStyle name="_Portfolio SPlan Base Case.xls Chart 1_Book2_Adj Bench DR 3 for Initial Briefs (Electric)" xfId="2936"/>
    <cellStyle name="_Portfolio SPlan Base Case.xls Chart 1_Book2_Adj Bench DR 3 for Initial Briefs (Electric) 2" xfId="2937"/>
    <cellStyle name="_Portfolio SPlan Base Case.xls Chart 1_Book2_Adj Bench DR 3 for Initial Briefs (Electric)_DEM-WP(C) ENERG10C--ctn Mid-C_042010 2010GRC" xfId="2938"/>
    <cellStyle name="_Portfolio SPlan Base Case.xls Chart 1_Book2_DEM-WP(C) ENERG10C--ctn Mid-C_042010 2010GRC" xfId="2939"/>
    <cellStyle name="_Portfolio SPlan Base Case.xls Chart 1_Book2_Electric Rev Req Model (2009 GRC) Rebuttal" xfId="2940"/>
    <cellStyle name="_Portfolio SPlan Base Case.xls Chart 1_Book2_Electric Rev Req Model (2009 GRC) Rebuttal REmoval of New  WH Solar AdjustMI" xfId="2941"/>
    <cellStyle name="_Portfolio SPlan Base Case.xls Chart 1_Book2_Electric Rev Req Model (2009 GRC) Rebuttal REmoval of New  WH Solar AdjustMI 2" xfId="2942"/>
    <cellStyle name="_Portfolio SPlan Base Case.xls Chart 1_Book2_Electric Rev Req Model (2009 GRC) Rebuttal REmoval of New  WH Solar AdjustMI_DEM-WP(C) ENERG10C--ctn Mid-C_042010 2010GRC" xfId="2943"/>
    <cellStyle name="_Portfolio SPlan Base Case.xls Chart 1_Book2_Electric Rev Req Model (2009 GRC) Revised 01-18-2010" xfId="2944"/>
    <cellStyle name="_Portfolio SPlan Base Case.xls Chart 1_Book2_Electric Rev Req Model (2009 GRC) Revised 01-18-2010 2" xfId="2945"/>
    <cellStyle name="_Portfolio SPlan Base Case.xls Chart 1_Book2_Electric Rev Req Model (2009 GRC) Revised 01-18-2010_DEM-WP(C) ENERG10C--ctn Mid-C_042010 2010GRC" xfId="2946"/>
    <cellStyle name="_Portfolio SPlan Base Case.xls Chart 1_Book2_Final Order Electric EXHIBIT A-1" xfId="2947"/>
    <cellStyle name="_Portfolio SPlan Base Case.xls Chart 1_Chelan PUD Power Costs (8-10)" xfId="2948"/>
    <cellStyle name="_Portfolio SPlan Base Case.xls Chart 1_Confidential Material" xfId="2949"/>
    <cellStyle name="_Portfolio SPlan Base Case.xls Chart 1_DEM-WP(C) Colstrip 12 Coal Cost Forecast 2010GRC" xfId="2950"/>
    <cellStyle name="_Portfolio SPlan Base Case.xls Chart 1_DEM-WP(C) ENERG10C--ctn Mid-C_042010 2010GRC" xfId="2951"/>
    <cellStyle name="_Portfolio SPlan Base Case.xls Chart 1_DEM-WP(C) Production O&amp;M 2010GRC As-Filed" xfId="2952"/>
    <cellStyle name="_Portfolio SPlan Base Case.xls Chart 1_DEM-WP(C) Production O&amp;M 2010GRC As-Filed 2" xfId="2953"/>
    <cellStyle name="_Portfolio SPlan Base Case.xls Chart 1_DEM-WP(C) Production O&amp;M 2010GRC As-Filed 3" xfId="2954"/>
    <cellStyle name="_Portfolio SPlan Base Case.xls Chart 1_Electric Rev Req Model (2009 GRC) " xfId="2955"/>
    <cellStyle name="_Portfolio SPlan Base Case.xls Chart 1_Electric Rev Req Model (2009 GRC)  2" xfId="2956"/>
    <cellStyle name="_Portfolio SPlan Base Case.xls Chart 1_Electric Rev Req Model (2009 GRC) _DEM-WP(C) ENERG10C--ctn Mid-C_042010 2010GRC" xfId="2957"/>
    <cellStyle name="_Portfolio SPlan Base Case.xls Chart 1_Electric Rev Req Model (2009 GRC) Rebuttal" xfId="2958"/>
    <cellStyle name="_Portfolio SPlan Base Case.xls Chart 1_Electric Rev Req Model (2009 GRC) Rebuttal REmoval of New  WH Solar AdjustMI" xfId="2959"/>
    <cellStyle name="_Portfolio SPlan Base Case.xls Chart 1_Electric Rev Req Model (2009 GRC) Rebuttal REmoval of New  WH Solar AdjustMI 2" xfId="2960"/>
    <cellStyle name="_Portfolio SPlan Base Case.xls Chart 1_Electric Rev Req Model (2009 GRC) Rebuttal REmoval of New  WH Solar AdjustMI_DEM-WP(C) ENERG10C--ctn Mid-C_042010 2010GRC" xfId="2961"/>
    <cellStyle name="_Portfolio SPlan Base Case.xls Chart 1_Electric Rev Req Model (2009 GRC) Revised 01-18-2010" xfId="2962"/>
    <cellStyle name="_Portfolio SPlan Base Case.xls Chart 1_Electric Rev Req Model (2009 GRC) Revised 01-18-2010 2" xfId="2963"/>
    <cellStyle name="_Portfolio SPlan Base Case.xls Chart 1_Electric Rev Req Model (2009 GRC) Revised 01-18-2010_DEM-WP(C) ENERG10C--ctn Mid-C_042010 2010GRC" xfId="2964"/>
    <cellStyle name="_Portfolio SPlan Base Case.xls Chart 1_Final Order Electric EXHIBIT A-1" xfId="2965"/>
    <cellStyle name="_Portfolio SPlan Base Case.xls Chart 1_NIM Summary" xfId="2966"/>
    <cellStyle name="_Portfolio SPlan Base Case.xls Chart 1_NIM Summary 2" xfId="2967"/>
    <cellStyle name="_Portfolio SPlan Base Case.xls Chart 1_NIM Summary_DEM-WP(C) ENERG10C--ctn Mid-C_042010 2010GRC" xfId="2968"/>
    <cellStyle name="_Portfolio SPlan Base Case.xls Chart 1_Rebuttal Power Costs" xfId="2969"/>
    <cellStyle name="_Portfolio SPlan Base Case.xls Chart 1_Rebuttal Power Costs 2" xfId="2970"/>
    <cellStyle name="_Portfolio SPlan Base Case.xls Chart 1_Rebuttal Power Costs_Adj Bench DR 3 for Initial Briefs (Electric)" xfId="2971"/>
    <cellStyle name="_Portfolio SPlan Base Case.xls Chart 1_Rebuttal Power Costs_Adj Bench DR 3 for Initial Briefs (Electric) 2" xfId="2972"/>
    <cellStyle name="_Portfolio SPlan Base Case.xls Chart 1_Rebuttal Power Costs_Adj Bench DR 3 for Initial Briefs (Electric)_DEM-WP(C) ENERG10C--ctn Mid-C_042010 2010GRC" xfId="2973"/>
    <cellStyle name="_Portfolio SPlan Base Case.xls Chart 1_Rebuttal Power Costs_DEM-WP(C) ENERG10C--ctn Mid-C_042010 2010GRC" xfId="2974"/>
    <cellStyle name="_Portfolio SPlan Base Case.xls Chart 1_Rebuttal Power Costs_Electric Rev Req Model (2009 GRC) Rebuttal" xfId="2975"/>
    <cellStyle name="_Portfolio SPlan Base Case.xls Chart 1_Rebuttal Power Costs_Electric Rev Req Model (2009 GRC) Rebuttal REmoval of New  WH Solar AdjustMI" xfId="2976"/>
    <cellStyle name="_Portfolio SPlan Base Case.xls Chart 1_Rebuttal Power Costs_Electric Rev Req Model (2009 GRC) Rebuttal REmoval of New  WH Solar AdjustMI 2" xfId="2977"/>
    <cellStyle name="_Portfolio SPlan Base Case.xls Chart 1_Rebuttal Power Costs_Electric Rev Req Model (2009 GRC) Rebuttal REmoval of New  WH Solar AdjustMI_DEM-WP(C) ENERG10C--ctn Mid-C_042010 2010GRC" xfId="2978"/>
    <cellStyle name="_Portfolio SPlan Base Case.xls Chart 1_Rebuttal Power Costs_Electric Rev Req Model (2009 GRC) Revised 01-18-2010" xfId="2979"/>
    <cellStyle name="_Portfolio SPlan Base Case.xls Chart 1_Rebuttal Power Costs_Electric Rev Req Model (2009 GRC) Revised 01-18-2010 2" xfId="2980"/>
    <cellStyle name="_Portfolio SPlan Base Case.xls Chart 1_Rebuttal Power Costs_Electric Rev Req Model (2009 GRC) Revised 01-18-2010_DEM-WP(C) ENERG10C--ctn Mid-C_042010 2010GRC" xfId="2981"/>
    <cellStyle name="_Portfolio SPlan Base Case.xls Chart 1_Rebuttal Power Costs_Final Order Electric EXHIBIT A-1" xfId="2982"/>
    <cellStyle name="_Portfolio SPlan Base Case.xls Chart 1_TENASKA REGULATORY ASSET" xfId="2983"/>
    <cellStyle name="_Portfolio SPlan Base Case.xls Chart 2" xfId="99"/>
    <cellStyle name="_Portfolio SPlan Base Case.xls Chart 2 2" xfId="2984"/>
    <cellStyle name="_Portfolio SPlan Base Case.xls Chart 2 2 2" xfId="2985"/>
    <cellStyle name="_Portfolio SPlan Base Case.xls Chart 2 3" xfId="2986"/>
    <cellStyle name="_Portfolio SPlan Base Case.xls Chart 2_Adj Bench DR 3 for Initial Briefs (Electric)" xfId="2987"/>
    <cellStyle name="_Portfolio SPlan Base Case.xls Chart 2_Adj Bench DR 3 for Initial Briefs (Electric) 2" xfId="2988"/>
    <cellStyle name="_Portfolio SPlan Base Case.xls Chart 2_Adj Bench DR 3 for Initial Briefs (Electric)_DEM-WP(C) ENERG10C--ctn Mid-C_042010 2010GRC" xfId="2989"/>
    <cellStyle name="_Portfolio SPlan Base Case.xls Chart 2_Book2" xfId="2990"/>
    <cellStyle name="_Portfolio SPlan Base Case.xls Chart 2_Book2 2" xfId="2991"/>
    <cellStyle name="_Portfolio SPlan Base Case.xls Chart 2_Book2_Adj Bench DR 3 for Initial Briefs (Electric)" xfId="2992"/>
    <cellStyle name="_Portfolio SPlan Base Case.xls Chart 2_Book2_Adj Bench DR 3 for Initial Briefs (Electric) 2" xfId="2993"/>
    <cellStyle name="_Portfolio SPlan Base Case.xls Chart 2_Book2_Adj Bench DR 3 for Initial Briefs (Electric)_DEM-WP(C) ENERG10C--ctn Mid-C_042010 2010GRC" xfId="2994"/>
    <cellStyle name="_Portfolio SPlan Base Case.xls Chart 2_Book2_DEM-WP(C) ENERG10C--ctn Mid-C_042010 2010GRC" xfId="2995"/>
    <cellStyle name="_Portfolio SPlan Base Case.xls Chart 2_Book2_Electric Rev Req Model (2009 GRC) Rebuttal" xfId="2996"/>
    <cellStyle name="_Portfolio SPlan Base Case.xls Chart 2_Book2_Electric Rev Req Model (2009 GRC) Rebuttal REmoval of New  WH Solar AdjustMI" xfId="2997"/>
    <cellStyle name="_Portfolio SPlan Base Case.xls Chart 2_Book2_Electric Rev Req Model (2009 GRC) Rebuttal REmoval of New  WH Solar AdjustMI 2" xfId="2998"/>
    <cellStyle name="_Portfolio SPlan Base Case.xls Chart 2_Book2_Electric Rev Req Model (2009 GRC) Rebuttal REmoval of New  WH Solar AdjustMI_DEM-WP(C) ENERG10C--ctn Mid-C_042010 2010GRC" xfId="2999"/>
    <cellStyle name="_Portfolio SPlan Base Case.xls Chart 2_Book2_Electric Rev Req Model (2009 GRC) Revised 01-18-2010" xfId="3000"/>
    <cellStyle name="_Portfolio SPlan Base Case.xls Chart 2_Book2_Electric Rev Req Model (2009 GRC) Revised 01-18-2010 2" xfId="3001"/>
    <cellStyle name="_Portfolio SPlan Base Case.xls Chart 2_Book2_Electric Rev Req Model (2009 GRC) Revised 01-18-2010_DEM-WP(C) ENERG10C--ctn Mid-C_042010 2010GRC" xfId="3002"/>
    <cellStyle name="_Portfolio SPlan Base Case.xls Chart 2_Book2_Final Order Electric EXHIBIT A-1" xfId="3003"/>
    <cellStyle name="_Portfolio SPlan Base Case.xls Chart 2_Chelan PUD Power Costs (8-10)" xfId="3004"/>
    <cellStyle name="_Portfolio SPlan Base Case.xls Chart 2_Confidential Material" xfId="3005"/>
    <cellStyle name="_Portfolio SPlan Base Case.xls Chart 2_DEM-WP(C) Colstrip 12 Coal Cost Forecast 2010GRC" xfId="3006"/>
    <cellStyle name="_Portfolio SPlan Base Case.xls Chart 2_DEM-WP(C) ENERG10C--ctn Mid-C_042010 2010GRC" xfId="3007"/>
    <cellStyle name="_Portfolio SPlan Base Case.xls Chart 2_DEM-WP(C) Production O&amp;M 2010GRC As-Filed" xfId="3008"/>
    <cellStyle name="_Portfolio SPlan Base Case.xls Chart 2_DEM-WP(C) Production O&amp;M 2010GRC As-Filed 2" xfId="3009"/>
    <cellStyle name="_Portfolio SPlan Base Case.xls Chart 2_DEM-WP(C) Production O&amp;M 2010GRC As-Filed 3" xfId="3010"/>
    <cellStyle name="_Portfolio SPlan Base Case.xls Chart 2_Electric Rev Req Model (2009 GRC) " xfId="3011"/>
    <cellStyle name="_Portfolio SPlan Base Case.xls Chart 2_Electric Rev Req Model (2009 GRC)  2" xfId="3012"/>
    <cellStyle name="_Portfolio SPlan Base Case.xls Chart 2_Electric Rev Req Model (2009 GRC) _DEM-WP(C) ENERG10C--ctn Mid-C_042010 2010GRC" xfId="3013"/>
    <cellStyle name="_Portfolio SPlan Base Case.xls Chart 2_Electric Rev Req Model (2009 GRC) Rebuttal" xfId="3014"/>
    <cellStyle name="_Portfolio SPlan Base Case.xls Chart 2_Electric Rev Req Model (2009 GRC) Rebuttal REmoval of New  WH Solar AdjustMI" xfId="3015"/>
    <cellStyle name="_Portfolio SPlan Base Case.xls Chart 2_Electric Rev Req Model (2009 GRC) Rebuttal REmoval of New  WH Solar AdjustMI 2" xfId="3016"/>
    <cellStyle name="_Portfolio SPlan Base Case.xls Chart 2_Electric Rev Req Model (2009 GRC) Rebuttal REmoval of New  WH Solar AdjustMI_DEM-WP(C) ENERG10C--ctn Mid-C_042010 2010GRC" xfId="3017"/>
    <cellStyle name="_Portfolio SPlan Base Case.xls Chart 2_Electric Rev Req Model (2009 GRC) Revised 01-18-2010" xfId="3018"/>
    <cellStyle name="_Portfolio SPlan Base Case.xls Chart 2_Electric Rev Req Model (2009 GRC) Revised 01-18-2010 2" xfId="3019"/>
    <cellStyle name="_Portfolio SPlan Base Case.xls Chart 2_Electric Rev Req Model (2009 GRC) Revised 01-18-2010_DEM-WP(C) ENERG10C--ctn Mid-C_042010 2010GRC" xfId="3020"/>
    <cellStyle name="_Portfolio SPlan Base Case.xls Chart 2_Final Order Electric EXHIBIT A-1" xfId="3021"/>
    <cellStyle name="_Portfolio SPlan Base Case.xls Chart 2_NIM Summary" xfId="3022"/>
    <cellStyle name="_Portfolio SPlan Base Case.xls Chart 2_NIM Summary 2" xfId="3023"/>
    <cellStyle name="_Portfolio SPlan Base Case.xls Chart 2_NIM Summary_DEM-WP(C) ENERG10C--ctn Mid-C_042010 2010GRC" xfId="3024"/>
    <cellStyle name="_Portfolio SPlan Base Case.xls Chart 2_Rebuttal Power Costs" xfId="3025"/>
    <cellStyle name="_Portfolio SPlan Base Case.xls Chart 2_Rebuttal Power Costs 2" xfId="3026"/>
    <cellStyle name="_Portfolio SPlan Base Case.xls Chart 2_Rebuttal Power Costs_Adj Bench DR 3 for Initial Briefs (Electric)" xfId="3027"/>
    <cellStyle name="_Portfolio SPlan Base Case.xls Chart 2_Rebuttal Power Costs_Adj Bench DR 3 for Initial Briefs (Electric) 2" xfId="3028"/>
    <cellStyle name="_Portfolio SPlan Base Case.xls Chart 2_Rebuttal Power Costs_Adj Bench DR 3 for Initial Briefs (Electric)_DEM-WP(C) ENERG10C--ctn Mid-C_042010 2010GRC" xfId="3029"/>
    <cellStyle name="_Portfolio SPlan Base Case.xls Chart 2_Rebuttal Power Costs_DEM-WP(C) ENERG10C--ctn Mid-C_042010 2010GRC" xfId="3030"/>
    <cellStyle name="_Portfolio SPlan Base Case.xls Chart 2_Rebuttal Power Costs_Electric Rev Req Model (2009 GRC) Rebuttal" xfId="3031"/>
    <cellStyle name="_Portfolio SPlan Base Case.xls Chart 2_Rebuttal Power Costs_Electric Rev Req Model (2009 GRC) Rebuttal REmoval of New  WH Solar AdjustMI" xfId="3032"/>
    <cellStyle name="_Portfolio SPlan Base Case.xls Chart 2_Rebuttal Power Costs_Electric Rev Req Model (2009 GRC) Rebuttal REmoval of New  WH Solar AdjustMI 2" xfId="3033"/>
    <cellStyle name="_Portfolio SPlan Base Case.xls Chart 2_Rebuttal Power Costs_Electric Rev Req Model (2009 GRC) Rebuttal REmoval of New  WH Solar AdjustMI_DEM-WP(C) ENERG10C--ctn Mid-C_042010 2010GRC" xfId="3034"/>
    <cellStyle name="_Portfolio SPlan Base Case.xls Chart 2_Rebuttal Power Costs_Electric Rev Req Model (2009 GRC) Revised 01-18-2010" xfId="3035"/>
    <cellStyle name="_Portfolio SPlan Base Case.xls Chart 2_Rebuttal Power Costs_Electric Rev Req Model (2009 GRC) Revised 01-18-2010 2" xfId="3036"/>
    <cellStyle name="_Portfolio SPlan Base Case.xls Chart 2_Rebuttal Power Costs_Electric Rev Req Model (2009 GRC) Revised 01-18-2010_DEM-WP(C) ENERG10C--ctn Mid-C_042010 2010GRC" xfId="3037"/>
    <cellStyle name="_Portfolio SPlan Base Case.xls Chart 2_Rebuttal Power Costs_Final Order Electric EXHIBIT A-1" xfId="3038"/>
    <cellStyle name="_Portfolio SPlan Base Case.xls Chart 2_TENASKA REGULATORY ASSET" xfId="3039"/>
    <cellStyle name="_Portfolio SPlan Base Case.xls Chart 3" xfId="100"/>
    <cellStyle name="_Portfolio SPlan Base Case.xls Chart 3 2" xfId="3040"/>
    <cellStyle name="_Portfolio SPlan Base Case.xls Chart 3 2 2" xfId="3041"/>
    <cellStyle name="_Portfolio SPlan Base Case.xls Chart 3 3" xfId="3042"/>
    <cellStyle name="_Portfolio SPlan Base Case.xls Chart 3_Adj Bench DR 3 for Initial Briefs (Electric)" xfId="3043"/>
    <cellStyle name="_Portfolio SPlan Base Case.xls Chart 3_Adj Bench DR 3 for Initial Briefs (Electric) 2" xfId="3044"/>
    <cellStyle name="_Portfolio SPlan Base Case.xls Chart 3_Adj Bench DR 3 for Initial Briefs (Electric)_DEM-WP(C) ENERG10C--ctn Mid-C_042010 2010GRC" xfId="3045"/>
    <cellStyle name="_Portfolio SPlan Base Case.xls Chart 3_Book2" xfId="3046"/>
    <cellStyle name="_Portfolio SPlan Base Case.xls Chart 3_Book2 2" xfId="3047"/>
    <cellStyle name="_Portfolio SPlan Base Case.xls Chart 3_Book2_Adj Bench DR 3 for Initial Briefs (Electric)" xfId="3048"/>
    <cellStyle name="_Portfolio SPlan Base Case.xls Chart 3_Book2_Adj Bench DR 3 for Initial Briefs (Electric) 2" xfId="3049"/>
    <cellStyle name="_Portfolio SPlan Base Case.xls Chart 3_Book2_Adj Bench DR 3 for Initial Briefs (Electric)_DEM-WP(C) ENERG10C--ctn Mid-C_042010 2010GRC" xfId="3050"/>
    <cellStyle name="_Portfolio SPlan Base Case.xls Chart 3_Book2_DEM-WP(C) ENERG10C--ctn Mid-C_042010 2010GRC" xfId="3051"/>
    <cellStyle name="_Portfolio SPlan Base Case.xls Chart 3_Book2_Electric Rev Req Model (2009 GRC) Rebuttal" xfId="3052"/>
    <cellStyle name="_Portfolio SPlan Base Case.xls Chart 3_Book2_Electric Rev Req Model (2009 GRC) Rebuttal REmoval of New  WH Solar AdjustMI" xfId="3053"/>
    <cellStyle name="_Portfolio SPlan Base Case.xls Chart 3_Book2_Electric Rev Req Model (2009 GRC) Rebuttal REmoval of New  WH Solar AdjustMI 2" xfId="3054"/>
    <cellStyle name="_Portfolio SPlan Base Case.xls Chart 3_Book2_Electric Rev Req Model (2009 GRC) Rebuttal REmoval of New  WH Solar AdjustMI_DEM-WP(C) ENERG10C--ctn Mid-C_042010 2010GRC" xfId="3055"/>
    <cellStyle name="_Portfolio SPlan Base Case.xls Chart 3_Book2_Electric Rev Req Model (2009 GRC) Revised 01-18-2010" xfId="3056"/>
    <cellStyle name="_Portfolio SPlan Base Case.xls Chart 3_Book2_Electric Rev Req Model (2009 GRC) Revised 01-18-2010 2" xfId="3057"/>
    <cellStyle name="_Portfolio SPlan Base Case.xls Chart 3_Book2_Electric Rev Req Model (2009 GRC) Revised 01-18-2010_DEM-WP(C) ENERG10C--ctn Mid-C_042010 2010GRC" xfId="3058"/>
    <cellStyle name="_Portfolio SPlan Base Case.xls Chart 3_Book2_Final Order Electric EXHIBIT A-1" xfId="3059"/>
    <cellStyle name="_Portfolio SPlan Base Case.xls Chart 3_Chelan PUD Power Costs (8-10)" xfId="3060"/>
    <cellStyle name="_Portfolio SPlan Base Case.xls Chart 3_Confidential Material" xfId="3061"/>
    <cellStyle name="_Portfolio SPlan Base Case.xls Chart 3_DEM-WP(C) Colstrip 12 Coal Cost Forecast 2010GRC" xfId="3062"/>
    <cellStyle name="_Portfolio SPlan Base Case.xls Chart 3_DEM-WP(C) ENERG10C--ctn Mid-C_042010 2010GRC" xfId="3063"/>
    <cellStyle name="_Portfolio SPlan Base Case.xls Chart 3_DEM-WP(C) Production O&amp;M 2010GRC As-Filed" xfId="3064"/>
    <cellStyle name="_Portfolio SPlan Base Case.xls Chart 3_DEM-WP(C) Production O&amp;M 2010GRC As-Filed 2" xfId="3065"/>
    <cellStyle name="_Portfolio SPlan Base Case.xls Chart 3_DEM-WP(C) Production O&amp;M 2010GRC As-Filed 3" xfId="3066"/>
    <cellStyle name="_Portfolio SPlan Base Case.xls Chart 3_Electric Rev Req Model (2009 GRC) " xfId="3067"/>
    <cellStyle name="_Portfolio SPlan Base Case.xls Chart 3_Electric Rev Req Model (2009 GRC)  2" xfId="3068"/>
    <cellStyle name="_Portfolio SPlan Base Case.xls Chart 3_Electric Rev Req Model (2009 GRC) _DEM-WP(C) ENERG10C--ctn Mid-C_042010 2010GRC" xfId="3069"/>
    <cellStyle name="_Portfolio SPlan Base Case.xls Chart 3_Electric Rev Req Model (2009 GRC) Rebuttal" xfId="3070"/>
    <cellStyle name="_Portfolio SPlan Base Case.xls Chart 3_Electric Rev Req Model (2009 GRC) Rebuttal REmoval of New  WH Solar AdjustMI" xfId="3071"/>
    <cellStyle name="_Portfolio SPlan Base Case.xls Chart 3_Electric Rev Req Model (2009 GRC) Rebuttal REmoval of New  WH Solar AdjustMI 2" xfId="3072"/>
    <cellStyle name="_Portfolio SPlan Base Case.xls Chart 3_Electric Rev Req Model (2009 GRC) Rebuttal REmoval of New  WH Solar AdjustMI_DEM-WP(C) ENERG10C--ctn Mid-C_042010 2010GRC" xfId="3073"/>
    <cellStyle name="_Portfolio SPlan Base Case.xls Chart 3_Electric Rev Req Model (2009 GRC) Revised 01-18-2010" xfId="3074"/>
    <cellStyle name="_Portfolio SPlan Base Case.xls Chart 3_Electric Rev Req Model (2009 GRC) Revised 01-18-2010 2" xfId="3075"/>
    <cellStyle name="_Portfolio SPlan Base Case.xls Chart 3_Electric Rev Req Model (2009 GRC) Revised 01-18-2010_DEM-WP(C) ENERG10C--ctn Mid-C_042010 2010GRC" xfId="3076"/>
    <cellStyle name="_Portfolio SPlan Base Case.xls Chart 3_Final Order Electric EXHIBIT A-1" xfId="3077"/>
    <cellStyle name="_Portfolio SPlan Base Case.xls Chart 3_NIM Summary" xfId="3078"/>
    <cellStyle name="_Portfolio SPlan Base Case.xls Chart 3_NIM Summary 2" xfId="3079"/>
    <cellStyle name="_Portfolio SPlan Base Case.xls Chart 3_NIM Summary_DEM-WP(C) ENERG10C--ctn Mid-C_042010 2010GRC" xfId="3080"/>
    <cellStyle name="_Portfolio SPlan Base Case.xls Chart 3_Rebuttal Power Costs" xfId="3081"/>
    <cellStyle name="_Portfolio SPlan Base Case.xls Chart 3_Rebuttal Power Costs 2" xfId="3082"/>
    <cellStyle name="_Portfolio SPlan Base Case.xls Chart 3_Rebuttal Power Costs_Adj Bench DR 3 for Initial Briefs (Electric)" xfId="3083"/>
    <cellStyle name="_Portfolio SPlan Base Case.xls Chart 3_Rebuttal Power Costs_Adj Bench DR 3 for Initial Briefs (Electric) 2" xfId="3084"/>
    <cellStyle name="_Portfolio SPlan Base Case.xls Chart 3_Rebuttal Power Costs_Adj Bench DR 3 for Initial Briefs (Electric)_DEM-WP(C) ENERG10C--ctn Mid-C_042010 2010GRC" xfId="3085"/>
    <cellStyle name="_Portfolio SPlan Base Case.xls Chart 3_Rebuttal Power Costs_DEM-WP(C) ENERG10C--ctn Mid-C_042010 2010GRC" xfId="3086"/>
    <cellStyle name="_Portfolio SPlan Base Case.xls Chart 3_Rebuttal Power Costs_Electric Rev Req Model (2009 GRC) Rebuttal" xfId="3087"/>
    <cellStyle name="_Portfolio SPlan Base Case.xls Chart 3_Rebuttal Power Costs_Electric Rev Req Model (2009 GRC) Rebuttal REmoval of New  WH Solar AdjustMI" xfId="3088"/>
    <cellStyle name="_Portfolio SPlan Base Case.xls Chart 3_Rebuttal Power Costs_Electric Rev Req Model (2009 GRC) Rebuttal REmoval of New  WH Solar AdjustMI 2" xfId="3089"/>
    <cellStyle name="_Portfolio SPlan Base Case.xls Chart 3_Rebuttal Power Costs_Electric Rev Req Model (2009 GRC) Rebuttal REmoval of New  WH Solar AdjustMI_DEM-WP(C) ENERG10C--ctn Mid-C_042010 2010GRC" xfId="3090"/>
    <cellStyle name="_Portfolio SPlan Base Case.xls Chart 3_Rebuttal Power Costs_Electric Rev Req Model (2009 GRC) Revised 01-18-2010" xfId="3091"/>
    <cellStyle name="_Portfolio SPlan Base Case.xls Chart 3_Rebuttal Power Costs_Electric Rev Req Model (2009 GRC) Revised 01-18-2010 2" xfId="3092"/>
    <cellStyle name="_Portfolio SPlan Base Case.xls Chart 3_Rebuttal Power Costs_Electric Rev Req Model (2009 GRC) Revised 01-18-2010_DEM-WP(C) ENERG10C--ctn Mid-C_042010 2010GRC" xfId="3093"/>
    <cellStyle name="_Portfolio SPlan Base Case.xls Chart 3_Rebuttal Power Costs_Final Order Electric EXHIBIT A-1" xfId="3094"/>
    <cellStyle name="_Portfolio SPlan Base Case.xls Chart 3_TENASKA REGULATORY ASSET" xfId="3095"/>
    <cellStyle name="_Power Cost Value Copy 11.30.05 gas 1.09.06 AURORA at 1.10.06" xfId="101"/>
    <cellStyle name="_Power Cost Value Copy 11.30.05 gas 1.09.06 AURORA at 1.10.06 2" xfId="3096"/>
    <cellStyle name="_Power Cost Value Copy 11.30.05 gas 1.09.06 AURORA at 1.10.06 2 2" xfId="3097"/>
    <cellStyle name="_Power Cost Value Copy 11.30.05 gas 1.09.06 AURORA at 1.10.06 3" xfId="3098"/>
    <cellStyle name="_Power Cost Value Copy 11.30.05 gas 1.09.06 AURORA at 1.10.06 4" xfId="3099"/>
    <cellStyle name="_Power Cost Value Copy 11.30.05 gas 1.09.06 AURORA at 1.10.06 4 2" xfId="3100"/>
    <cellStyle name="_Power Cost Value Copy 11.30.05 gas 1.09.06 AURORA at 1.10.06 5" xfId="3101"/>
    <cellStyle name="_Power Cost Value Copy 11.30.05 gas 1.09.06 AURORA at 1.10.06 6" xfId="3102"/>
    <cellStyle name="_Power Cost Value Copy 11.30.05 gas 1.09.06 AURORA at 1.10.06 6 2" xfId="3103"/>
    <cellStyle name="_Power Cost Value Copy 11.30.05 gas 1.09.06 AURORA at 1.10.06 7" xfId="3104"/>
    <cellStyle name="_Power Cost Value Copy 11.30.05 gas 1.09.06 AURORA at 1.10.06 7 2" xfId="3105"/>
    <cellStyle name="_Power Cost Value Copy 11.30.05 gas 1.09.06 AURORA at 1.10.06_04 07E Wild Horse Wind Expansion (C) (2)" xfId="102"/>
    <cellStyle name="_Power Cost Value Copy 11.30.05 gas 1.09.06 AURORA at 1.10.06_04 07E Wild Horse Wind Expansion (C) (2) 2" xfId="3106"/>
    <cellStyle name="_Power Cost Value Copy 11.30.05 gas 1.09.06 AURORA at 1.10.06_04 07E Wild Horse Wind Expansion (C) (2)_Adj Bench DR 3 for Initial Briefs (Electric)" xfId="3107"/>
    <cellStyle name="_Power Cost Value Copy 11.30.05 gas 1.09.06 AURORA at 1.10.06_04 07E Wild Horse Wind Expansion (C) (2)_Adj Bench DR 3 for Initial Briefs (Electric) 2" xfId="3108"/>
    <cellStyle name="_Power Cost Value Copy 11.30.05 gas 1.09.06 AURORA at 1.10.06_04 07E Wild Horse Wind Expansion (C) (2)_Adj Bench DR 3 for Initial Briefs (Electric)_DEM-WP(C) ENERG10C--ctn Mid-C_042010 2010GRC" xfId="3109"/>
    <cellStyle name="_Power Cost Value Copy 11.30.05 gas 1.09.06 AURORA at 1.10.06_04 07E Wild Horse Wind Expansion (C) (2)_DEM-WP(C) ENERG10C--ctn Mid-C_042010 2010GRC" xfId="3110"/>
    <cellStyle name="_Power Cost Value Copy 11.30.05 gas 1.09.06 AURORA at 1.10.06_04 07E Wild Horse Wind Expansion (C) (2)_Electric Rev Req Model (2009 GRC) " xfId="3111"/>
    <cellStyle name="_Power Cost Value Copy 11.30.05 gas 1.09.06 AURORA at 1.10.06_04 07E Wild Horse Wind Expansion (C) (2)_Electric Rev Req Model (2009 GRC)  2" xfId="3112"/>
    <cellStyle name="_Power Cost Value Copy 11.30.05 gas 1.09.06 AURORA at 1.10.06_04 07E Wild Horse Wind Expansion (C) (2)_Electric Rev Req Model (2009 GRC) _DEM-WP(C) ENERG10C--ctn Mid-C_042010 2010GRC" xfId="3113"/>
    <cellStyle name="_Power Cost Value Copy 11.30.05 gas 1.09.06 AURORA at 1.10.06_04 07E Wild Horse Wind Expansion (C) (2)_Electric Rev Req Model (2009 GRC) Rebuttal" xfId="3114"/>
    <cellStyle name="_Power Cost Value Copy 11.30.05 gas 1.09.06 AURORA at 1.10.06_04 07E Wild Horse Wind Expansion (C) (2)_Electric Rev Req Model (2009 GRC) Rebuttal REmoval of New  WH Solar AdjustMI" xfId="3115"/>
    <cellStyle name="_Power Cost Value Copy 11.30.05 gas 1.09.06 AURORA at 1.10.06_04 07E Wild Horse Wind Expansion (C) (2)_Electric Rev Req Model (2009 GRC) Rebuttal REmoval of New  WH Solar AdjustMI 2" xfId="3116"/>
    <cellStyle name="_Power Cost Value Copy 11.30.05 gas 1.09.06 AURORA at 1.10.06_04 07E Wild Horse Wind Expansion (C) (2)_Electric Rev Req Model (2009 GRC) Rebuttal REmoval of New  WH Solar AdjustMI_DEM-WP(C) ENERG10C--ctn Mid-C_042010 2010GRC" xfId="3117"/>
    <cellStyle name="_Power Cost Value Copy 11.30.05 gas 1.09.06 AURORA at 1.10.06_04 07E Wild Horse Wind Expansion (C) (2)_Electric Rev Req Model (2009 GRC) Revised 01-18-2010" xfId="3118"/>
    <cellStyle name="_Power Cost Value Copy 11.30.05 gas 1.09.06 AURORA at 1.10.06_04 07E Wild Horse Wind Expansion (C) (2)_Electric Rev Req Model (2009 GRC) Revised 01-18-2010 2" xfId="3119"/>
    <cellStyle name="_Power Cost Value Copy 11.30.05 gas 1.09.06 AURORA at 1.10.06_04 07E Wild Horse Wind Expansion (C) (2)_Electric Rev Req Model (2009 GRC) Revised 01-18-2010_DEM-WP(C) ENERG10C--ctn Mid-C_042010 2010GRC" xfId="3120"/>
    <cellStyle name="_Power Cost Value Copy 11.30.05 gas 1.09.06 AURORA at 1.10.06_04 07E Wild Horse Wind Expansion (C) (2)_Final Order Electric EXHIBIT A-1" xfId="3121"/>
    <cellStyle name="_Power Cost Value Copy 11.30.05 gas 1.09.06 AURORA at 1.10.06_04 07E Wild Horse Wind Expansion (C) (2)_TENASKA REGULATORY ASSET" xfId="3122"/>
    <cellStyle name="_Power Cost Value Copy 11.30.05 gas 1.09.06 AURORA at 1.10.06_16.37E Wild Horse Expansion DeferralRevwrkingfile SF" xfId="3123"/>
    <cellStyle name="_Power Cost Value Copy 11.30.05 gas 1.09.06 AURORA at 1.10.06_16.37E Wild Horse Expansion DeferralRevwrkingfile SF 2" xfId="3124"/>
    <cellStyle name="_Power Cost Value Copy 11.30.05 gas 1.09.06 AURORA at 1.10.06_16.37E Wild Horse Expansion DeferralRevwrkingfile SF_DEM-WP(C) ENERG10C--ctn Mid-C_042010 2010GRC" xfId="3125"/>
    <cellStyle name="_Power Cost Value Copy 11.30.05 gas 1.09.06 AURORA at 1.10.06_2009 GRC Compl Filing - Exhibit D" xfId="3126"/>
    <cellStyle name="_Power Cost Value Copy 11.30.05 gas 1.09.06 AURORA at 1.10.06_2009 GRC Compl Filing - Exhibit D 2" xfId="3127"/>
    <cellStyle name="_Power Cost Value Copy 11.30.05 gas 1.09.06 AURORA at 1.10.06_2009 GRC Compl Filing - Exhibit D_DEM-WP(C) ENERG10C--ctn Mid-C_042010 2010GRC" xfId="3128"/>
    <cellStyle name="_Power Cost Value Copy 11.30.05 gas 1.09.06 AURORA at 1.10.06_4 31 Regulatory Assets and Liabilities  7 06- Exhibit D" xfId="103"/>
    <cellStyle name="_Power Cost Value Copy 11.30.05 gas 1.09.06 AURORA at 1.10.06_4 31 Regulatory Assets and Liabilities  7 06- Exhibit D 2" xfId="3129"/>
    <cellStyle name="_Power Cost Value Copy 11.30.05 gas 1.09.06 AURORA at 1.10.06_4 31 Regulatory Assets and Liabilities  7 06- Exhibit D_DEM-WP(C) ENERG10C--ctn Mid-C_042010 2010GRC" xfId="3130"/>
    <cellStyle name="_Power Cost Value Copy 11.30.05 gas 1.09.06 AURORA at 1.10.06_4 31 Regulatory Assets and Liabilities  7 06- Exhibit D_NIM Summary" xfId="3131"/>
    <cellStyle name="_Power Cost Value Copy 11.30.05 gas 1.09.06 AURORA at 1.10.06_4 31 Regulatory Assets and Liabilities  7 06- Exhibit D_NIM Summary 2" xfId="3132"/>
    <cellStyle name="_Power Cost Value Copy 11.30.05 gas 1.09.06 AURORA at 1.10.06_4 31 Regulatory Assets and Liabilities  7 06- Exhibit D_NIM Summary_DEM-WP(C) ENERG10C--ctn Mid-C_042010 2010GRC" xfId="3133"/>
    <cellStyle name="_Power Cost Value Copy 11.30.05 gas 1.09.06 AURORA at 1.10.06_4 31E Reg Asset  Liab and EXH D" xfId="3134"/>
    <cellStyle name="_Power Cost Value Copy 11.30.05 gas 1.09.06 AURORA at 1.10.06_4 31E Reg Asset  Liab and EXH D _ Aug 10 Filing (2)" xfId="3135"/>
    <cellStyle name="_Power Cost Value Copy 11.30.05 gas 1.09.06 AURORA at 1.10.06_4 31E Reg Asset  Liab and EXH D _ Aug 10 Filing (2) 2" xfId="3136"/>
    <cellStyle name="_Power Cost Value Copy 11.30.05 gas 1.09.06 AURORA at 1.10.06_4 31E Reg Asset  Liab and EXH D 2" xfId="3137"/>
    <cellStyle name="_Power Cost Value Copy 11.30.05 gas 1.09.06 AURORA at 1.10.06_4 31E Reg Asset  Liab and EXH D 3" xfId="3138"/>
    <cellStyle name="_Power Cost Value Copy 11.30.05 gas 1.09.06 AURORA at 1.10.06_4 32 Regulatory Assets and Liabilities  7 06- Exhibit D" xfId="104"/>
    <cellStyle name="_Power Cost Value Copy 11.30.05 gas 1.09.06 AURORA at 1.10.06_4 32 Regulatory Assets and Liabilities  7 06- Exhibit D 2" xfId="3139"/>
    <cellStyle name="_Power Cost Value Copy 11.30.05 gas 1.09.06 AURORA at 1.10.06_4 32 Regulatory Assets and Liabilities  7 06- Exhibit D_DEM-WP(C) ENERG10C--ctn Mid-C_042010 2010GRC" xfId="3140"/>
    <cellStyle name="_Power Cost Value Copy 11.30.05 gas 1.09.06 AURORA at 1.10.06_4 32 Regulatory Assets and Liabilities  7 06- Exhibit D_NIM Summary" xfId="3141"/>
    <cellStyle name="_Power Cost Value Copy 11.30.05 gas 1.09.06 AURORA at 1.10.06_4 32 Regulatory Assets and Liabilities  7 06- Exhibit D_NIM Summary 2" xfId="3142"/>
    <cellStyle name="_Power Cost Value Copy 11.30.05 gas 1.09.06 AURORA at 1.10.06_4 32 Regulatory Assets and Liabilities  7 06- Exhibit D_NIM Summary_DEM-WP(C) ENERG10C--ctn Mid-C_042010 2010GRC" xfId="3143"/>
    <cellStyle name="_Power Cost Value Copy 11.30.05 gas 1.09.06 AURORA at 1.10.06_AURORA Total New" xfId="3144"/>
    <cellStyle name="_Power Cost Value Copy 11.30.05 gas 1.09.06 AURORA at 1.10.06_AURORA Total New 2" xfId="3145"/>
    <cellStyle name="_Power Cost Value Copy 11.30.05 gas 1.09.06 AURORA at 1.10.06_Book2" xfId="3146"/>
    <cellStyle name="_Power Cost Value Copy 11.30.05 gas 1.09.06 AURORA at 1.10.06_Book2 2" xfId="3147"/>
    <cellStyle name="_Power Cost Value Copy 11.30.05 gas 1.09.06 AURORA at 1.10.06_Book2_Adj Bench DR 3 for Initial Briefs (Electric)" xfId="3148"/>
    <cellStyle name="_Power Cost Value Copy 11.30.05 gas 1.09.06 AURORA at 1.10.06_Book2_Adj Bench DR 3 for Initial Briefs (Electric) 2" xfId="3149"/>
    <cellStyle name="_Power Cost Value Copy 11.30.05 gas 1.09.06 AURORA at 1.10.06_Book2_Adj Bench DR 3 for Initial Briefs (Electric)_DEM-WP(C) ENERG10C--ctn Mid-C_042010 2010GRC" xfId="3150"/>
    <cellStyle name="_Power Cost Value Copy 11.30.05 gas 1.09.06 AURORA at 1.10.06_Book2_DEM-WP(C) ENERG10C--ctn Mid-C_042010 2010GRC" xfId="3151"/>
    <cellStyle name="_Power Cost Value Copy 11.30.05 gas 1.09.06 AURORA at 1.10.06_Book2_Electric Rev Req Model (2009 GRC) Rebuttal" xfId="3152"/>
    <cellStyle name="_Power Cost Value Copy 11.30.05 gas 1.09.06 AURORA at 1.10.06_Book2_Electric Rev Req Model (2009 GRC) Rebuttal REmoval of New  WH Solar AdjustMI" xfId="3153"/>
    <cellStyle name="_Power Cost Value Copy 11.30.05 gas 1.09.06 AURORA at 1.10.06_Book2_Electric Rev Req Model (2009 GRC) Rebuttal REmoval of New  WH Solar AdjustMI 2" xfId="3154"/>
    <cellStyle name="_Power Cost Value Copy 11.30.05 gas 1.09.06 AURORA at 1.10.06_Book2_Electric Rev Req Model (2009 GRC) Rebuttal REmoval of New  WH Solar AdjustMI_DEM-WP(C) ENERG10C--ctn Mid-C_042010 2010GRC" xfId="3155"/>
    <cellStyle name="_Power Cost Value Copy 11.30.05 gas 1.09.06 AURORA at 1.10.06_Book2_Electric Rev Req Model (2009 GRC) Revised 01-18-2010" xfId="3156"/>
    <cellStyle name="_Power Cost Value Copy 11.30.05 gas 1.09.06 AURORA at 1.10.06_Book2_Electric Rev Req Model (2009 GRC) Revised 01-18-2010 2" xfId="3157"/>
    <cellStyle name="_Power Cost Value Copy 11.30.05 gas 1.09.06 AURORA at 1.10.06_Book2_Electric Rev Req Model (2009 GRC) Revised 01-18-2010_DEM-WP(C) ENERG10C--ctn Mid-C_042010 2010GRC" xfId="3158"/>
    <cellStyle name="_Power Cost Value Copy 11.30.05 gas 1.09.06 AURORA at 1.10.06_Book2_Final Order Electric EXHIBIT A-1" xfId="3159"/>
    <cellStyle name="_Power Cost Value Copy 11.30.05 gas 1.09.06 AURORA at 1.10.06_Book4" xfId="105"/>
    <cellStyle name="_Power Cost Value Copy 11.30.05 gas 1.09.06 AURORA at 1.10.06_Book4 2" xfId="3160"/>
    <cellStyle name="_Power Cost Value Copy 11.30.05 gas 1.09.06 AURORA at 1.10.06_Book4_DEM-WP(C) ENERG10C--ctn Mid-C_042010 2010GRC" xfId="3161"/>
    <cellStyle name="_Power Cost Value Copy 11.30.05 gas 1.09.06 AURORA at 1.10.06_Book9" xfId="106"/>
    <cellStyle name="_Power Cost Value Copy 11.30.05 gas 1.09.06 AURORA at 1.10.06_Book9 2" xfId="3162"/>
    <cellStyle name="_Power Cost Value Copy 11.30.05 gas 1.09.06 AURORA at 1.10.06_Book9_DEM-WP(C) ENERG10C--ctn Mid-C_042010 2010GRC" xfId="3163"/>
    <cellStyle name="_Power Cost Value Copy 11.30.05 gas 1.09.06 AURORA at 1.10.06_Chelan PUD Power Costs (8-10)" xfId="3164"/>
    <cellStyle name="_Power Cost Value Copy 11.30.05 gas 1.09.06 AURORA at 1.10.06_DEM-WP(C) Chelan Power Costs" xfId="3165"/>
    <cellStyle name="_Power Cost Value Copy 11.30.05 gas 1.09.06 AURORA at 1.10.06_DEM-WP(C) Chelan Power Costs 2" xfId="3166"/>
    <cellStyle name="_Power Cost Value Copy 11.30.05 gas 1.09.06 AURORA at 1.10.06_DEM-WP(C) ENERG10C--ctn Mid-C_042010 2010GRC" xfId="3167"/>
    <cellStyle name="_Power Cost Value Copy 11.30.05 gas 1.09.06 AURORA at 1.10.06_DEM-WP(C) Gas Transport 2010GRC" xfId="3168"/>
    <cellStyle name="_Power Cost Value Copy 11.30.05 gas 1.09.06 AURORA at 1.10.06_DEM-WP(C) Gas Transport 2010GRC 2" xfId="3169"/>
    <cellStyle name="_Power Cost Value Copy 11.30.05 gas 1.09.06 AURORA at 1.10.06_Exhibit D fr R Gho 12-31-08" xfId="3170"/>
    <cellStyle name="_Power Cost Value Copy 11.30.05 gas 1.09.06 AURORA at 1.10.06_Exhibit D fr R Gho 12-31-08 2" xfId="3171"/>
    <cellStyle name="_Power Cost Value Copy 11.30.05 gas 1.09.06 AURORA at 1.10.06_Exhibit D fr R Gho 12-31-08 v2" xfId="3172"/>
    <cellStyle name="_Power Cost Value Copy 11.30.05 gas 1.09.06 AURORA at 1.10.06_Exhibit D fr R Gho 12-31-08 v2 2" xfId="3173"/>
    <cellStyle name="_Power Cost Value Copy 11.30.05 gas 1.09.06 AURORA at 1.10.06_Exhibit D fr R Gho 12-31-08 v2_DEM-WP(C) ENERG10C--ctn Mid-C_042010 2010GRC" xfId="3174"/>
    <cellStyle name="_Power Cost Value Copy 11.30.05 gas 1.09.06 AURORA at 1.10.06_Exhibit D fr R Gho 12-31-08 v2_NIM Summary" xfId="3175"/>
    <cellStyle name="_Power Cost Value Copy 11.30.05 gas 1.09.06 AURORA at 1.10.06_Exhibit D fr R Gho 12-31-08 v2_NIM Summary 2" xfId="3176"/>
    <cellStyle name="_Power Cost Value Copy 11.30.05 gas 1.09.06 AURORA at 1.10.06_Exhibit D fr R Gho 12-31-08 v2_NIM Summary_DEM-WP(C) ENERG10C--ctn Mid-C_042010 2010GRC" xfId="3177"/>
    <cellStyle name="_Power Cost Value Copy 11.30.05 gas 1.09.06 AURORA at 1.10.06_Exhibit D fr R Gho 12-31-08_DEM-WP(C) ENERG10C--ctn Mid-C_042010 2010GRC" xfId="3178"/>
    <cellStyle name="_Power Cost Value Copy 11.30.05 gas 1.09.06 AURORA at 1.10.06_Exhibit D fr R Gho 12-31-08_NIM Summary" xfId="3179"/>
    <cellStyle name="_Power Cost Value Copy 11.30.05 gas 1.09.06 AURORA at 1.10.06_Exhibit D fr R Gho 12-31-08_NIM Summary 2" xfId="3180"/>
    <cellStyle name="_Power Cost Value Copy 11.30.05 gas 1.09.06 AURORA at 1.10.06_Exhibit D fr R Gho 12-31-08_NIM Summary_DEM-WP(C) ENERG10C--ctn Mid-C_042010 2010GRC" xfId="3181"/>
    <cellStyle name="_Power Cost Value Copy 11.30.05 gas 1.09.06 AURORA at 1.10.06_Hopkins Ridge Prepaid Tran - Interest Earned RY 12ME Feb  '11" xfId="3182"/>
    <cellStyle name="_Power Cost Value Copy 11.30.05 gas 1.09.06 AURORA at 1.10.06_Hopkins Ridge Prepaid Tran - Interest Earned RY 12ME Feb  '11 2" xfId="3183"/>
    <cellStyle name="_Power Cost Value Copy 11.30.05 gas 1.09.06 AURORA at 1.10.06_Hopkins Ridge Prepaid Tran - Interest Earned RY 12ME Feb  '11_DEM-WP(C) ENERG10C--ctn Mid-C_042010 2010GRC" xfId="3184"/>
    <cellStyle name="_Power Cost Value Copy 11.30.05 gas 1.09.06 AURORA at 1.10.06_Hopkins Ridge Prepaid Tran - Interest Earned RY 12ME Feb  '11_NIM Summary" xfId="3185"/>
    <cellStyle name="_Power Cost Value Copy 11.30.05 gas 1.09.06 AURORA at 1.10.06_Hopkins Ridge Prepaid Tran - Interest Earned RY 12ME Feb  '11_NIM Summary 2" xfId="3186"/>
    <cellStyle name="_Power Cost Value Copy 11.30.05 gas 1.09.06 AURORA at 1.10.06_Hopkins Ridge Prepaid Tran - Interest Earned RY 12ME Feb  '11_NIM Summary_DEM-WP(C) ENERG10C--ctn Mid-C_042010 2010GRC" xfId="3187"/>
    <cellStyle name="_Power Cost Value Copy 11.30.05 gas 1.09.06 AURORA at 1.10.06_Hopkins Ridge Prepaid Tran - Interest Earned RY 12ME Feb  '11_Transmission Workbook for May BOD" xfId="3188"/>
    <cellStyle name="_Power Cost Value Copy 11.30.05 gas 1.09.06 AURORA at 1.10.06_Hopkins Ridge Prepaid Tran - Interest Earned RY 12ME Feb  '11_Transmission Workbook for May BOD 2" xfId="3189"/>
    <cellStyle name="_Power Cost Value Copy 11.30.05 gas 1.09.06 AURORA at 1.10.06_Hopkins Ridge Prepaid Tran - Interest Earned RY 12ME Feb  '11_Transmission Workbook for May BOD_DEM-WP(C) ENERG10C--ctn Mid-C_042010 2010GRC" xfId="3190"/>
    <cellStyle name="_Power Cost Value Copy 11.30.05 gas 1.09.06 AURORA at 1.10.06_NIM Summary" xfId="3191"/>
    <cellStyle name="_Power Cost Value Copy 11.30.05 gas 1.09.06 AURORA at 1.10.06_NIM Summary 09GRC" xfId="3192"/>
    <cellStyle name="_Power Cost Value Copy 11.30.05 gas 1.09.06 AURORA at 1.10.06_NIM Summary 09GRC 2" xfId="3193"/>
    <cellStyle name="_Power Cost Value Copy 11.30.05 gas 1.09.06 AURORA at 1.10.06_NIM Summary 09GRC_DEM-WP(C) ENERG10C--ctn Mid-C_042010 2010GRC" xfId="3194"/>
    <cellStyle name="_Power Cost Value Copy 11.30.05 gas 1.09.06 AURORA at 1.10.06_NIM Summary 2" xfId="3195"/>
    <cellStyle name="_Power Cost Value Copy 11.30.05 gas 1.09.06 AURORA at 1.10.06_NIM Summary 3" xfId="3196"/>
    <cellStyle name="_Power Cost Value Copy 11.30.05 gas 1.09.06 AURORA at 1.10.06_NIM Summary_DEM-WP(C) ENERG10C--ctn Mid-C_042010 2010GRC" xfId="3197"/>
    <cellStyle name="_Power Cost Value Copy 11.30.05 gas 1.09.06 AURORA at 1.10.06_PCA 7 - Exhibit D update 11_30_08 (2)" xfId="3198"/>
    <cellStyle name="_Power Cost Value Copy 11.30.05 gas 1.09.06 AURORA at 1.10.06_PCA 7 - Exhibit D update 11_30_08 (2) 2" xfId="3199"/>
    <cellStyle name="_Power Cost Value Copy 11.30.05 gas 1.09.06 AURORA at 1.10.06_PCA 7 - Exhibit D update 11_30_08 (2) 2 2" xfId="3200"/>
    <cellStyle name="_Power Cost Value Copy 11.30.05 gas 1.09.06 AURORA at 1.10.06_PCA 7 - Exhibit D update 11_30_08 (2) 3" xfId="3201"/>
    <cellStyle name="_Power Cost Value Copy 11.30.05 gas 1.09.06 AURORA at 1.10.06_PCA 7 - Exhibit D update 11_30_08 (2)_DEM-WP(C) ENERG10C--ctn Mid-C_042010 2010GRC" xfId="3202"/>
    <cellStyle name="_Power Cost Value Copy 11.30.05 gas 1.09.06 AURORA at 1.10.06_PCA 7 - Exhibit D update 11_30_08 (2)_NIM Summary" xfId="3203"/>
    <cellStyle name="_Power Cost Value Copy 11.30.05 gas 1.09.06 AURORA at 1.10.06_PCA 7 - Exhibit D update 11_30_08 (2)_NIM Summary 2" xfId="3204"/>
    <cellStyle name="_Power Cost Value Copy 11.30.05 gas 1.09.06 AURORA at 1.10.06_PCA 7 - Exhibit D update 11_30_08 (2)_NIM Summary_DEM-WP(C) ENERG10C--ctn Mid-C_042010 2010GRC" xfId="3205"/>
    <cellStyle name="_Power Cost Value Copy 11.30.05 gas 1.09.06 AURORA at 1.10.06_PCA 9 -  Exhibit D April 2010 (3)" xfId="3206"/>
    <cellStyle name="_Power Cost Value Copy 11.30.05 gas 1.09.06 AURORA at 1.10.06_PCA 9 -  Exhibit D April 2010 (3) 2" xfId="3207"/>
    <cellStyle name="_Power Cost Value Copy 11.30.05 gas 1.09.06 AURORA at 1.10.06_PCA 9 -  Exhibit D April 2010 (3)_DEM-WP(C) ENERG10C--ctn Mid-C_042010 2010GRC" xfId="3208"/>
    <cellStyle name="_Power Cost Value Copy 11.30.05 gas 1.09.06 AURORA at 1.10.06_Power Costs - Comparison bx Rbtl-Staff-Jt-PC" xfId="3209"/>
    <cellStyle name="_Power Cost Value Copy 11.30.05 gas 1.09.06 AURORA at 1.10.06_Power Costs - Comparison bx Rbtl-Staff-Jt-PC 2" xfId="3210"/>
    <cellStyle name="_Power Cost Value Copy 11.30.05 gas 1.09.06 AURORA at 1.10.06_Power Costs - Comparison bx Rbtl-Staff-Jt-PC_Adj Bench DR 3 for Initial Briefs (Electric)" xfId="3211"/>
    <cellStyle name="_Power Cost Value Copy 11.30.05 gas 1.09.06 AURORA at 1.10.06_Power Costs - Comparison bx Rbtl-Staff-Jt-PC_Adj Bench DR 3 for Initial Briefs (Electric) 2" xfId="3212"/>
    <cellStyle name="_Power Cost Value Copy 11.30.05 gas 1.09.06 AURORA at 1.10.06_Power Costs - Comparison bx Rbtl-Staff-Jt-PC_Adj Bench DR 3 for Initial Briefs (Electric)_DEM-WP(C) ENERG10C--ctn Mid-C_042010 2010GRC" xfId="3213"/>
    <cellStyle name="_Power Cost Value Copy 11.30.05 gas 1.09.06 AURORA at 1.10.06_Power Costs - Comparison bx Rbtl-Staff-Jt-PC_DEM-WP(C) ENERG10C--ctn Mid-C_042010 2010GRC" xfId="3214"/>
    <cellStyle name="_Power Cost Value Copy 11.30.05 gas 1.09.06 AURORA at 1.10.06_Power Costs - Comparison bx Rbtl-Staff-Jt-PC_Electric Rev Req Model (2009 GRC) Rebuttal" xfId="3215"/>
    <cellStyle name="_Power Cost Value Copy 11.30.05 gas 1.09.06 AURORA at 1.10.06_Power Costs - Comparison bx Rbtl-Staff-Jt-PC_Electric Rev Req Model (2009 GRC) Rebuttal REmoval of New  WH Solar AdjustMI" xfId="3216"/>
    <cellStyle name="_Power Cost Value Copy 11.30.05 gas 1.09.06 AURORA at 1.10.06_Power Costs - Comparison bx Rbtl-Staff-Jt-PC_Electric Rev Req Model (2009 GRC) Rebuttal REmoval of New  WH Solar AdjustMI 2" xfId="3217"/>
    <cellStyle name="_Power Cost Value Copy 11.30.05 gas 1.09.06 AURORA at 1.10.06_Power Costs - Comparison bx Rbtl-Staff-Jt-PC_Electric Rev Req Model (2009 GRC) Rebuttal REmoval of New  WH Solar AdjustMI_DEM-WP(C) ENERG10C--ctn Mid-C_042010 2010GRC" xfId="3218"/>
    <cellStyle name="_Power Cost Value Copy 11.30.05 gas 1.09.06 AURORA at 1.10.06_Power Costs - Comparison bx Rbtl-Staff-Jt-PC_Electric Rev Req Model (2009 GRC) Revised 01-18-2010" xfId="3219"/>
    <cellStyle name="_Power Cost Value Copy 11.30.05 gas 1.09.06 AURORA at 1.10.06_Power Costs - Comparison bx Rbtl-Staff-Jt-PC_Electric Rev Req Model (2009 GRC) Revised 01-18-2010 2" xfId="3220"/>
    <cellStyle name="_Power Cost Value Copy 11.30.05 gas 1.09.06 AURORA at 1.10.06_Power Costs - Comparison bx Rbtl-Staff-Jt-PC_Electric Rev Req Model (2009 GRC) Revised 01-18-2010_DEM-WP(C) ENERG10C--ctn Mid-C_042010 2010GRC" xfId="3221"/>
    <cellStyle name="_Power Cost Value Copy 11.30.05 gas 1.09.06 AURORA at 1.10.06_Power Costs - Comparison bx Rbtl-Staff-Jt-PC_Final Order Electric EXHIBIT A-1" xfId="3222"/>
    <cellStyle name="_Power Cost Value Copy 11.30.05 gas 1.09.06 AURORA at 1.10.06_Rebuttal Power Costs" xfId="3223"/>
    <cellStyle name="_Power Cost Value Copy 11.30.05 gas 1.09.06 AURORA at 1.10.06_Rebuttal Power Costs 2" xfId="3224"/>
    <cellStyle name="_Power Cost Value Copy 11.30.05 gas 1.09.06 AURORA at 1.10.06_Rebuttal Power Costs_Adj Bench DR 3 for Initial Briefs (Electric)" xfId="3225"/>
    <cellStyle name="_Power Cost Value Copy 11.30.05 gas 1.09.06 AURORA at 1.10.06_Rebuttal Power Costs_Adj Bench DR 3 for Initial Briefs (Electric) 2" xfId="3226"/>
    <cellStyle name="_Power Cost Value Copy 11.30.05 gas 1.09.06 AURORA at 1.10.06_Rebuttal Power Costs_Adj Bench DR 3 for Initial Briefs (Electric)_DEM-WP(C) ENERG10C--ctn Mid-C_042010 2010GRC" xfId="3227"/>
    <cellStyle name="_Power Cost Value Copy 11.30.05 gas 1.09.06 AURORA at 1.10.06_Rebuttal Power Costs_DEM-WP(C) ENERG10C--ctn Mid-C_042010 2010GRC" xfId="3228"/>
    <cellStyle name="_Power Cost Value Copy 11.30.05 gas 1.09.06 AURORA at 1.10.06_Rebuttal Power Costs_Electric Rev Req Model (2009 GRC) Rebuttal" xfId="3229"/>
    <cellStyle name="_Power Cost Value Copy 11.30.05 gas 1.09.06 AURORA at 1.10.06_Rebuttal Power Costs_Electric Rev Req Model (2009 GRC) Rebuttal REmoval of New  WH Solar AdjustMI" xfId="3230"/>
    <cellStyle name="_Power Cost Value Copy 11.30.05 gas 1.09.06 AURORA at 1.10.06_Rebuttal Power Costs_Electric Rev Req Model (2009 GRC) Rebuttal REmoval of New  WH Solar AdjustMI 2" xfId="3231"/>
    <cellStyle name="_Power Cost Value Copy 11.30.05 gas 1.09.06 AURORA at 1.10.06_Rebuttal Power Costs_Electric Rev Req Model (2009 GRC) Rebuttal REmoval of New  WH Solar AdjustMI_DEM-WP(C) ENERG10C--ctn Mid-C_042010 2010GRC" xfId="3232"/>
    <cellStyle name="_Power Cost Value Copy 11.30.05 gas 1.09.06 AURORA at 1.10.06_Rebuttal Power Costs_Electric Rev Req Model (2009 GRC) Revised 01-18-2010" xfId="3233"/>
    <cellStyle name="_Power Cost Value Copy 11.30.05 gas 1.09.06 AURORA at 1.10.06_Rebuttal Power Costs_Electric Rev Req Model (2009 GRC) Revised 01-18-2010 2" xfId="3234"/>
    <cellStyle name="_Power Cost Value Copy 11.30.05 gas 1.09.06 AURORA at 1.10.06_Rebuttal Power Costs_Electric Rev Req Model (2009 GRC) Revised 01-18-2010_DEM-WP(C) ENERG10C--ctn Mid-C_042010 2010GRC" xfId="3235"/>
    <cellStyle name="_Power Cost Value Copy 11.30.05 gas 1.09.06 AURORA at 1.10.06_Rebuttal Power Costs_Final Order Electric EXHIBIT A-1" xfId="3236"/>
    <cellStyle name="_Power Cost Value Copy 11.30.05 gas 1.09.06 AURORA at 1.10.06_Transmission Workbook for May BOD" xfId="3237"/>
    <cellStyle name="_Power Cost Value Copy 11.30.05 gas 1.09.06 AURORA at 1.10.06_Transmission Workbook for May BOD 2" xfId="3238"/>
    <cellStyle name="_Power Cost Value Copy 11.30.05 gas 1.09.06 AURORA at 1.10.06_Transmission Workbook for May BOD_DEM-WP(C) ENERG10C--ctn Mid-C_042010 2010GRC" xfId="3239"/>
    <cellStyle name="_Power Cost Value Copy 11.30.05 gas 1.09.06 AURORA at 1.10.06_Wind Integration 10GRC" xfId="3240"/>
    <cellStyle name="_Power Cost Value Copy 11.30.05 gas 1.09.06 AURORA at 1.10.06_Wind Integration 10GRC 2" xfId="3241"/>
    <cellStyle name="_Power Cost Value Copy 11.30.05 gas 1.09.06 AURORA at 1.10.06_Wind Integration 10GRC_DEM-WP(C) ENERG10C--ctn Mid-C_042010 2010GRC" xfId="3242"/>
    <cellStyle name="_Power Costs Rate Year 11-13-07" xfId="3243"/>
    <cellStyle name="_Price Output" xfId="3244"/>
    <cellStyle name="_Price Output 2" xfId="3245"/>
    <cellStyle name="_Price Output 2 2" xfId="3246"/>
    <cellStyle name="_Price Output 3" xfId="3247"/>
    <cellStyle name="_Price Output 3 2" xfId="3248"/>
    <cellStyle name="_Price Output_DEM-WP(C) Chelan Power Costs" xfId="3249"/>
    <cellStyle name="_Price Output_DEM-WP(C) Chelan Power Costs 2" xfId="3250"/>
    <cellStyle name="_Price Output_DEM-WP(C) ENERG10C--ctn Mid-C_042010 2010GRC" xfId="3251"/>
    <cellStyle name="_Price Output_DEM-WP(C) Gas Transport 2010GRC" xfId="3252"/>
    <cellStyle name="_Price Output_DEM-WP(C) Gas Transport 2010GRC 2" xfId="3253"/>
    <cellStyle name="_Price Output_NIM Summary" xfId="3254"/>
    <cellStyle name="_Price Output_NIM Summary 2" xfId="3255"/>
    <cellStyle name="_Price Output_NIM Summary_DEM-WP(C) ENERG10C--ctn Mid-C_042010 2010GRC" xfId="3256"/>
    <cellStyle name="_Price Output_Wind Integration 10GRC" xfId="3257"/>
    <cellStyle name="_Price Output_Wind Integration 10GRC 2" xfId="3258"/>
    <cellStyle name="_Price Output_Wind Integration 10GRC_DEM-WP(C) ENERG10C--ctn Mid-C_042010 2010GRC" xfId="3259"/>
    <cellStyle name="_Prices" xfId="3260"/>
    <cellStyle name="_Prices 2" xfId="3261"/>
    <cellStyle name="_Prices 2 2" xfId="3262"/>
    <cellStyle name="_Prices 3" xfId="3263"/>
    <cellStyle name="_Prices 3 2" xfId="3264"/>
    <cellStyle name="_Prices_DEM-WP(C) Chelan Power Costs" xfId="3265"/>
    <cellStyle name="_Prices_DEM-WP(C) Chelan Power Costs 2" xfId="3266"/>
    <cellStyle name="_Prices_DEM-WP(C) ENERG10C--ctn Mid-C_042010 2010GRC" xfId="3267"/>
    <cellStyle name="_Prices_DEM-WP(C) Gas Transport 2010GRC" xfId="3268"/>
    <cellStyle name="_Prices_DEM-WP(C) Gas Transport 2010GRC 2" xfId="3269"/>
    <cellStyle name="_Prices_NIM Summary" xfId="3270"/>
    <cellStyle name="_Prices_NIM Summary 2" xfId="3271"/>
    <cellStyle name="_Prices_NIM Summary_DEM-WP(C) ENERG10C--ctn Mid-C_042010 2010GRC" xfId="3272"/>
    <cellStyle name="_Prices_Wind Integration 10GRC" xfId="3273"/>
    <cellStyle name="_Prices_Wind Integration 10GRC 2" xfId="3274"/>
    <cellStyle name="_Prices_Wind Integration 10GRC_DEM-WP(C) ENERG10C--ctn Mid-C_042010 2010GRC" xfId="3275"/>
    <cellStyle name="_x0013__Rebuttal Power Costs" xfId="3276"/>
    <cellStyle name="_x0013__Rebuttal Power Costs 2" xfId="3277"/>
    <cellStyle name="_x0013__Rebuttal Power Costs_Adj Bench DR 3 for Initial Briefs (Electric)" xfId="3278"/>
    <cellStyle name="_x0013__Rebuttal Power Costs_Adj Bench DR 3 for Initial Briefs (Electric) 2" xfId="3279"/>
    <cellStyle name="_x0013__Rebuttal Power Costs_Adj Bench DR 3 for Initial Briefs (Electric)_DEM-WP(C) ENERG10C--ctn Mid-C_042010 2010GRC" xfId="3280"/>
    <cellStyle name="_x0013__Rebuttal Power Costs_DEM-WP(C) ENERG10C--ctn Mid-C_042010 2010GRC" xfId="3281"/>
    <cellStyle name="_x0013__Rebuttal Power Costs_Electric Rev Req Model (2009 GRC) Rebuttal" xfId="3282"/>
    <cellStyle name="_x0013__Rebuttal Power Costs_Electric Rev Req Model (2009 GRC) Rebuttal REmoval of New  WH Solar AdjustMI" xfId="3283"/>
    <cellStyle name="_x0013__Rebuttal Power Costs_Electric Rev Req Model (2009 GRC) Rebuttal REmoval of New  WH Solar AdjustMI 2" xfId="3284"/>
    <cellStyle name="_x0013__Rebuttal Power Costs_Electric Rev Req Model (2009 GRC) Rebuttal REmoval of New  WH Solar AdjustMI_DEM-WP(C) ENERG10C--ctn Mid-C_042010 2010GRC" xfId="3285"/>
    <cellStyle name="_x0013__Rebuttal Power Costs_Electric Rev Req Model (2009 GRC) Revised 01-18-2010" xfId="3286"/>
    <cellStyle name="_x0013__Rebuttal Power Costs_Electric Rev Req Model (2009 GRC) Revised 01-18-2010 2" xfId="3287"/>
    <cellStyle name="_x0013__Rebuttal Power Costs_Electric Rev Req Model (2009 GRC) Revised 01-18-2010_DEM-WP(C) ENERG10C--ctn Mid-C_042010 2010GRC" xfId="3288"/>
    <cellStyle name="_x0013__Rebuttal Power Costs_Final Order Electric EXHIBIT A-1" xfId="3289"/>
    <cellStyle name="_recommendation" xfId="3290"/>
    <cellStyle name="_recommendation 2" xfId="3291"/>
    <cellStyle name="_recommendation 2 2" xfId="3292"/>
    <cellStyle name="_recommendation 3" xfId="3293"/>
    <cellStyle name="_recommendation 3 2" xfId="3294"/>
    <cellStyle name="_recommendation_DEM-WP(C) Chelan Power Costs" xfId="3295"/>
    <cellStyle name="_recommendation_DEM-WP(C) Chelan Power Costs 2" xfId="3296"/>
    <cellStyle name="_recommendation_DEM-WP(C) ENERG10C--ctn Mid-C_042010 2010GRC" xfId="3297"/>
    <cellStyle name="_recommendation_DEM-WP(C) Gas Transport 2010GRC" xfId="3298"/>
    <cellStyle name="_recommendation_DEM-WP(C) Gas Transport 2010GRC 2" xfId="3299"/>
    <cellStyle name="_recommendation_DEM-WP(C) Wind Integration Summary 2010GRC" xfId="3300"/>
    <cellStyle name="_recommendation_DEM-WP(C) Wind Integration Summary 2010GRC 2" xfId="3301"/>
    <cellStyle name="_recommendation_DEM-WP(C) Wind Integration Summary 2010GRC_DEM-WP(C) ENERG10C--ctn Mid-C_042010 2010GRC" xfId="3302"/>
    <cellStyle name="_recommendation_NIM Summary" xfId="3303"/>
    <cellStyle name="_recommendation_NIM Summary 2" xfId="3304"/>
    <cellStyle name="_recommendation_NIM Summary_DEM-WP(C) ENERG10C--ctn Mid-C_042010 2010GRC" xfId="3305"/>
    <cellStyle name="_Recon to Darrin's 5.11.05 proforma" xfId="107"/>
    <cellStyle name="_Recon to Darrin's 5.11.05 proforma 2" xfId="3306"/>
    <cellStyle name="_Recon to Darrin's 5.11.05 proforma 2 2" xfId="3307"/>
    <cellStyle name="_Recon to Darrin's 5.11.05 proforma 3" xfId="3308"/>
    <cellStyle name="_Recon to Darrin's 5.11.05 proforma 4" xfId="3309"/>
    <cellStyle name="_Recon to Darrin's 5.11.05 proforma 4 2" xfId="3310"/>
    <cellStyle name="_Recon to Darrin's 5.11.05 proforma 5" xfId="3311"/>
    <cellStyle name="_Recon to Darrin's 5.11.05 proforma 5 2" xfId="3312"/>
    <cellStyle name="_Recon to Darrin's 5.11.05 proforma 6" xfId="3313"/>
    <cellStyle name="_Recon to Darrin's 5.11.05 proforma 7" xfId="3314"/>
    <cellStyle name="_Recon to Darrin's 5.11.05 proforma 7 2" xfId="3315"/>
    <cellStyle name="_Recon to Darrin's 5.11.05 proforma 8" xfId="3316"/>
    <cellStyle name="_Recon to Darrin's 5.11.05 proforma 8 2" xfId="3317"/>
    <cellStyle name="_Recon to Darrin's 5.11.05 proforma_(C) WHE Proforma with ITC cash grant 10 Yr Amort_for deferral_102809" xfId="3318"/>
    <cellStyle name="_Recon to Darrin's 5.11.05 proforma_(C) WHE Proforma with ITC cash grant 10 Yr Amort_for deferral_102809 2" xfId="3319"/>
    <cellStyle name="_Recon to Darrin's 5.11.05 proforma_(C) WHE Proforma with ITC cash grant 10 Yr Amort_for deferral_102809_16.07E Wild Horse Wind Expansionwrkingfile" xfId="3320"/>
    <cellStyle name="_Recon to Darrin's 5.11.05 proforma_(C) WHE Proforma with ITC cash grant 10 Yr Amort_for deferral_102809_16.07E Wild Horse Wind Expansionwrkingfile 2" xfId="3321"/>
    <cellStyle name="_Recon to Darrin's 5.11.05 proforma_(C) WHE Proforma with ITC cash grant 10 Yr Amort_for deferral_102809_16.07E Wild Horse Wind Expansionwrkingfile SF" xfId="3322"/>
    <cellStyle name="_Recon to Darrin's 5.11.05 proforma_(C) WHE Proforma with ITC cash grant 10 Yr Amort_for deferral_102809_16.07E Wild Horse Wind Expansionwrkingfile SF 2" xfId="3323"/>
    <cellStyle name="_Recon to Darrin's 5.11.05 proforma_(C) WHE Proforma with ITC cash grant 10 Yr Amort_for deferral_102809_16.07E Wild Horse Wind Expansionwrkingfile SF_DEM-WP(C) ENERG10C--ctn Mid-C_042010 2010GRC" xfId="3324"/>
    <cellStyle name="_Recon to Darrin's 5.11.05 proforma_(C) WHE Proforma with ITC cash grant 10 Yr Amort_for deferral_102809_16.07E Wild Horse Wind Expansionwrkingfile_DEM-WP(C) ENERG10C--ctn Mid-C_042010 2010GRC" xfId="3325"/>
    <cellStyle name="_Recon to Darrin's 5.11.05 proforma_(C) WHE Proforma with ITC cash grant 10 Yr Amort_for deferral_102809_16.37E Wild Horse Expansion DeferralRevwrkingfile SF" xfId="3326"/>
    <cellStyle name="_Recon to Darrin's 5.11.05 proforma_(C) WHE Proforma with ITC cash grant 10 Yr Amort_for deferral_102809_16.37E Wild Horse Expansion DeferralRevwrkingfile SF 2" xfId="3327"/>
    <cellStyle name="_Recon to Darrin's 5.11.05 proforma_(C) WHE Proforma with ITC cash grant 10 Yr Amort_for deferral_102809_16.37E Wild Horse Expansion DeferralRevwrkingfile SF_DEM-WP(C) ENERG10C--ctn Mid-C_042010 2010GRC" xfId="3328"/>
    <cellStyle name="_Recon to Darrin's 5.11.05 proforma_(C) WHE Proforma with ITC cash grant 10 Yr Amort_for deferral_102809_DEM-WP(C) ENERG10C--ctn Mid-C_042010 2010GRC" xfId="3329"/>
    <cellStyle name="_Recon to Darrin's 5.11.05 proforma_(C) WHE Proforma with ITC cash grant 10 Yr Amort_for rebuttal_120709" xfId="3330"/>
    <cellStyle name="_Recon to Darrin's 5.11.05 proforma_(C) WHE Proforma with ITC cash grant 10 Yr Amort_for rebuttal_120709 2" xfId="3331"/>
    <cellStyle name="_Recon to Darrin's 5.11.05 proforma_(C) WHE Proforma with ITC cash grant 10 Yr Amort_for rebuttal_120709_DEM-WP(C) ENERG10C--ctn Mid-C_042010 2010GRC" xfId="3332"/>
    <cellStyle name="_Recon to Darrin's 5.11.05 proforma_04.07E Wild Horse Wind Expansion" xfId="3333"/>
    <cellStyle name="_Recon to Darrin's 5.11.05 proforma_04.07E Wild Horse Wind Expansion 2" xfId="3334"/>
    <cellStyle name="_Recon to Darrin's 5.11.05 proforma_04.07E Wild Horse Wind Expansion_16.07E Wild Horse Wind Expansionwrkingfile" xfId="3335"/>
    <cellStyle name="_Recon to Darrin's 5.11.05 proforma_04.07E Wild Horse Wind Expansion_16.07E Wild Horse Wind Expansionwrkingfile 2" xfId="3336"/>
    <cellStyle name="_Recon to Darrin's 5.11.05 proforma_04.07E Wild Horse Wind Expansion_16.07E Wild Horse Wind Expansionwrkingfile SF" xfId="3337"/>
    <cellStyle name="_Recon to Darrin's 5.11.05 proforma_04.07E Wild Horse Wind Expansion_16.07E Wild Horse Wind Expansionwrkingfile SF 2" xfId="3338"/>
    <cellStyle name="_Recon to Darrin's 5.11.05 proforma_04.07E Wild Horse Wind Expansion_16.07E Wild Horse Wind Expansionwrkingfile SF_DEM-WP(C) ENERG10C--ctn Mid-C_042010 2010GRC" xfId="3339"/>
    <cellStyle name="_Recon to Darrin's 5.11.05 proforma_04.07E Wild Horse Wind Expansion_16.07E Wild Horse Wind Expansionwrkingfile_DEM-WP(C) ENERG10C--ctn Mid-C_042010 2010GRC" xfId="3340"/>
    <cellStyle name="_Recon to Darrin's 5.11.05 proforma_04.07E Wild Horse Wind Expansion_16.37E Wild Horse Expansion DeferralRevwrkingfile SF" xfId="3341"/>
    <cellStyle name="_Recon to Darrin's 5.11.05 proforma_04.07E Wild Horse Wind Expansion_16.37E Wild Horse Expansion DeferralRevwrkingfile SF 2" xfId="3342"/>
    <cellStyle name="_Recon to Darrin's 5.11.05 proforma_04.07E Wild Horse Wind Expansion_16.37E Wild Horse Expansion DeferralRevwrkingfile SF_DEM-WP(C) ENERG10C--ctn Mid-C_042010 2010GRC" xfId="3343"/>
    <cellStyle name="_Recon to Darrin's 5.11.05 proforma_04.07E Wild Horse Wind Expansion_DEM-WP(C) ENERG10C--ctn Mid-C_042010 2010GRC" xfId="3344"/>
    <cellStyle name="_Recon to Darrin's 5.11.05 proforma_16.07E Wild Horse Wind Expansionwrkingfile" xfId="3345"/>
    <cellStyle name="_Recon to Darrin's 5.11.05 proforma_16.07E Wild Horse Wind Expansionwrkingfile 2" xfId="3346"/>
    <cellStyle name="_Recon to Darrin's 5.11.05 proforma_16.07E Wild Horse Wind Expansionwrkingfile SF" xfId="3347"/>
    <cellStyle name="_Recon to Darrin's 5.11.05 proforma_16.07E Wild Horse Wind Expansionwrkingfile SF 2" xfId="3348"/>
    <cellStyle name="_Recon to Darrin's 5.11.05 proforma_16.07E Wild Horse Wind Expansionwrkingfile SF_DEM-WP(C) ENERG10C--ctn Mid-C_042010 2010GRC" xfId="3349"/>
    <cellStyle name="_Recon to Darrin's 5.11.05 proforma_16.07E Wild Horse Wind Expansionwrkingfile_DEM-WP(C) ENERG10C--ctn Mid-C_042010 2010GRC" xfId="3350"/>
    <cellStyle name="_Recon to Darrin's 5.11.05 proforma_16.37E Wild Horse Expansion DeferralRevwrkingfile SF" xfId="3351"/>
    <cellStyle name="_Recon to Darrin's 5.11.05 proforma_16.37E Wild Horse Expansion DeferralRevwrkingfile SF 2" xfId="3352"/>
    <cellStyle name="_Recon to Darrin's 5.11.05 proforma_16.37E Wild Horse Expansion DeferralRevwrkingfile SF_DEM-WP(C) ENERG10C--ctn Mid-C_042010 2010GRC" xfId="3353"/>
    <cellStyle name="_Recon to Darrin's 5.11.05 proforma_2009 GRC Compl Filing - Exhibit D" xfId="3354"/>
    <cellStyle name="_Recon to Darrin's 5.11.05 proforma_2009 GRC Compl Filing - Exhibit D 2" xfId="3355"/>
    <cellStyle name="_Recon to Darrin's 5.11.05 proforma_2009 GRC Compl Filing - Exhibit D_DEM-WP(C) ENERG10C--ctn Mid-C_042010 2010GRC" xfId="3356"/>
    <cellStyle name="_Recon to Darrin's 5.11.05 proforma_4 31 Regulatory Assets and Liabilities  7 06- Exhibit D" xfId="108"/>
    <cellStyle name="_Recon to Darrin's 5.11.05 proforma_4 31 Regulatory Assets and Liabilities  7 06- Exhibit D 2" xfId="3357"/>
    <cellStyle name="_Recon to Darrin's 5.11.05 proforma_4 31 Regulatory Assets and Liabilities  7 06- Exhibit D_DEM-WP(C) ENERG10C--ctn Mid-C_042010 2010GRC" xfId="3358"/>
    <cellStyle name="_Recon to Darrin's 5.11.05 proforma_4 31 Regulatory Assets and Liabilities  7 06- Exhibit D_NIM Summary" xfId="3359"/>
    <cellStyle name="_Recon to Darrin's 5.11.05 proforma_4 31 Regulatory Assets and Liabilities  7 06- Exhibit D_NIM Summary 2" xfId="3360"/>
    <cellStyle name="_Recon to Darrin's 5.11.05 proforma_4 31 Regulatory Assets and Liabilities  7 06- Exhibit D_NIM Summary_DEM-WP(C) ENERG10C--ctn Mid-C_042010 2010GRC" xfId="3361"/>
    <cellStyle name="_Recon to Darrin's 5.11.05 proforma_4 31 Regulatory Assets and Liabilities  7 06- Exhibit D_NIM+O&amp;M" xfId="3362"/>
    <cellStyle name="_Recon to Darrin's 5.11.05 proforma_4 31 Regulatory Assets and Liabilities  7 06- Exhibit D_NIM+O&amp;M Monthly" xfId="3363"/>
    <cellStyle name="_Recon to Darrin's 5.11.05 proforma_4 31E Reg Asset  Liab and EXH D" xfId="3364"/>
    <cellStyle name="_Recon to Darrin's 5.11.05 proforma_4 31E Reg Asset  Liab and EXH D _ Aug 10 Filing (2)" xfId="3365"/>
    <cellStyle name="_Recon to Darrin's 5.11.05 proforma_4 31E Reg Asset  Liab and EXH D _ Aug 10 Filing (2) 2" xfId="3366"/>
    <cellStyle name="_Recon to Darrin's 5.11.05 proforma_4 31E Reg Asset  Liab and EXH D 2" xfId="3367"/>
    <cellStyle name="_Recon to Darrin's 5.11.05 proforma_4 31E Reg Asset  Liab and EXH D 3" xfId="3368"/>
    <cellStyle name="_Recon to Darrin's 5.11.05 proforma_4 32 Regulatory Assets and Liabilities  7 06- Exhibit D" xfId="109"/>
    <cellStyle name="_Recon to Darrin's 5.11.05 proforma_4 32 Regulatory Assets and Liabilities  7 06- Exhibit D 2" xfId="3369"/>
    <cellStyle name="_Recon to Darrin's 5.11.05 proforma_4 32 Regulatory Assets and Liabilities  7 06- Exhibit D_DEM-WP(C) ENERG10C--ctn Mid-C_042010 2010GRC" xfId="3370"/>
    <cellStyle name="_Recon to Darrin's 5.11.05 proforma_4 32 Regulatory Assets and Liabilities  7 06- Exhibit D_NIM Summary" xfId="3371"/>
    <cellStyle name="_Recon to Darrin's 5.11.05 proforma_4 32 Regulatory Assets and Liabilities  7 06- Exhibit D_NIM Summary 2" xfId="3372"/>
    <cellStyle name="_Recon to Darrin's 5.11.05 proforma_4 32 Regulatory Assets and Liabilities  7 06- Exhibit D_NIM Summary_DEM-WP(C) ENERG10C--ctn Mid-C_042010 2010GRC" xfId="3373"/>
    <cellStyle name="_Recon to Darrin's 5.11.05 proforma_4 32 Regulatory Assets and Liabilities  7 06- Exhibit D_NIM+O&amp;M" xfId="3374"/>
    <cellStyle name="_Recon to Darrin's 5.11.05 proforma_4 32 Regulatory Assets and Liabilities  7 06- Exhibit D_NIM+O&amp;M Monthly" xfId="3375"/>
    <cellStyle name="_Recon to Darrin's 5.11.05 proforma_AURORA Total New" xfId="3376"/>
    <cellStyle name="_Recon to Darrin's 5.11.05 proforma_AURORA Total New 2" xfId="3377"/>
    <cellStyle name="_Recon to Darrin's 5.11.05 proforma_Book1" xfId="3378"/>
    <cellStyle name="_Recon to Darrin's 5.11.05 proforma_Book2" xfId="3379"/>
    <cellStyle name="_Recon to Darrin's 5.11.05 proforma_Book2 2" xfId="3380"/>
    <cellStyle name="_Recon to Darrin's 5.11.05 proforma_Book2_Adj Bench DR 3 for Initial Briefs (Electric)" xfId="3381"/>
    <cellStyle name="_Recon to Darrin's 5.11.05 proforma_Book2_Adj Bench DR 3 for Initial Briefs (Electric) 2" xfId="3382"/>
    <cellStyle name="_Recon to Darrin's 5.11.05 proforma_Book2_Adj Bench DR 3 for Initial Briefs (Electric)_DEM-WP(C) ENERG10C--ctn Mid-C_042010 2010GRC" xfId="3383"/>
    <cellStyle name="_Recon to Darrin's 5.11.05 proforma_Book2_DEM-WP(C) ENERG10C--ctn Mid-C_042010 2010GRC" xfId="3384"/>
    <cellStyle name="_Recon to Darrin's 5.11.05 proforma_Book2_Electric Rev Req Model (2009 GRC) Rebuttal" xfId="3385"/>
    <cellStyle name="_Recon to Darrin's 5.11.05 proforma_Book2_Electric Rev Req Model (2009 GRC) Rebuttal REmoval of New  WH Solar AdjustMI" xfId="3386"/>
    <cellStyle name="_Recon to Darrin's 5.11.05 proforma_Book2_Electric Rev Req Model (2009 GRC) Rebuttal REmoval of New  WH Solar AdjustMI 2" xfId="3387"/>
    <cellStyle name="_Recon to Darrin's 5.11.05 proforma_Book2_Electric Rev Req Model (2009 GRC) Rebuttal REmoval of New  WH Solar AdjustMI_DEM-WP(C) ENERG10C--ctn Mid-C_042010 2010GRC" xfId="3388"/>
    <cellStyle name="_Recon to Darrin's 5.11.05 proforma_Book2_Electric Rev Req Model (2009 GRC) Revised 01-18-2010" xfId="3389"/>
    <cellStyle name="_Recon to Darrin's 5.11.05 proforma_Book2_Electric Rev Req Model (2009 GRC) Revised 01-18-2010 2" xfId="3390"/>
    <cellStyle name="_Recon to Darrin's 5.11.05 proforma_Book2_Electric Rev Req Model (2009 GRC) Revised 01-18-2010_DEM-WP(C) ENERG10C--ctn Mid-C_042010 2010GRC" xfId="3391"/>
    <cellStyle name="_Recon to Darrin's 5.11.05 proforma_Book2_Final Order Electric EXHIBIT A-1" xfId="3392"/>
    <cellStyle name="_Recon to Darrin's 5.11.05 proforma_Book4" xfId="110"/>
    <cellStyle name="_Recon to Darrin's 5.11.05 proforma_Book4 2" xfId="3393"/>
    <cellStyle name="_Recon to Darrin's 5.11.05 proforma_Book4_DEM-WP(C) ENERG10C--ctn Mid-C_042010 2010GRC" xfId="3394"/>
    <cellStyle name="_Recon to Darrin's 5.11.05 proforma_Book9" xfId="111"/>
    <cellStyle name="_Recon to Darrin's 5.11.05 proforma_Book9 2" xfId="3395"/>
    <cellStyle name="_Recon to Darrin's 5.11.05 proforma_Book9_DEM-WP(C) ENERG10C--ctn Mid-C_042010 2010GRC" xfId="3396"/>
    <cellStyle name="_Recon to Darrin's 5.11.05 proforma_Chelan PUD Power Costs (8-10)" xfId="3397"/>
    <cellStyle name="_Recon to Darrin's 5.11.05 proforma_DEM-WP(C) Chelan Power Costs" xfId="3398"/>
    <cellStyle name="_Recon to Darrin's 5.11.05 proforma_DEM-WP(C) Chelan Power Costs 2" xfId="3399"/>
    <cellStyle name="_Recon to Darrin's 5.11.05 proforma_DEM-WP(C) ENERG10C--ctn Mid-C_042010 2010GRC" xfId="3400"/>
    <cellStyle name="_Recon to Darrin's 5.11.05 proforma_DEM-WP(C) Gas Transport 2010GRC" xfId="3401"/>
    <cellStyle name="_Recon to Darrin's 5.11.05 proforma_DEM-WP(C) Gas Transport 2010GRC 2" xfId="3402"/>
    <cellStyle name="_Recon to Darrin's 5.11.05 proforma_Exhibit D fr R Gho 12-31-08" xfId="3403"/>
    <cellStyle name="_Recon to Darrin's 5.11.05 proforma_Exhibit D fr R Gho 12-31-08 2" xfId="3404"/>
    <cellStyle name="_Recon to Darrin's 5.11.05 proforma_Exhibit D fr R Gho 12-31-08 v2" xfId="3405"/>
    <cellStyle name="_Recon to Darrin's 5.11.05 proforma_Exhibit D fr R Gho 12-31-08 v2 2" xfId="3406"/>
    <cellStyle name="_Recon to Darrin's 5.11.05 proforma_Exhibit D fr R Gho 12-31-08 v2_DEM-WP(C) ENERG10C--ctn Mid-C_042010 2010GRC" xfId="3407"/>
    <cellStyle name="_Recon to Darrin's 5.11.05 proforma_Exhibit D fr R Gho 12-31-08 v2_NIM Summary" xfId="3408"/>
    <cellStyle name="_Recon to Darrin's 5.11.05 proforma_Exhibit D fr R Gho 12-31-08 v2_NIM Summary 2" xfId="3409"/>
    <cellStyle name="_Recon to Darrin's 5.11.05 proforma_Exhibit D fr R Gho 12-31-08 v2_NIM Summary_DEM-WP(C) ENERG10C--ctn Mid-C_042010 2010GRC" xfId="3410"/>
    <cellStyle name="_Recon to Darrin's 5.11.05 proforma_Exhibit D fr R Gho 12-31-08_DEM-WP(C) ENERG10C--ctn Mid-C_042010 2010GRC" xfId="3411"/>
    <cellStyle name="_Recon to Darrin's 5.11.05 proforma_Exhibit D fr R Gho 12-31-08_NIM Summary" xfId="3412"/>
    <cellStyle name="_Recon to Darrin's 5.11.05 proforma_Exhibit D fr R Gho 12-31-08_NIM Summary 2" xfId="3413"/>
    <cellStyle name="_Recon to Darrin's 5.11.05 proforma_Exhibit D fr R Gho 12-31-08_NIM Summary_DEM-WP(C) ENERG10C--ctn Mid-C_042010 2010GRC" xfId="3414"/>
    <cellStyle name="_Recon to Darrin's 5.11.05 proforma_Hopkins Ridge Prepaid Tran - Interest Earned RY 12ME Feb  '11" xfId="3415"/>
    <cellStyle name="_Recon to Darrin's 5.11.05 proforma_Hopkins Ridge Prepaid Tran - Interest Earned RY 12ME Feb  '11 2" xfId="3416"/>
    <cellStyle name="_Recon to Darrin's 5.11.05 proforma_Hopkins Ridge Prepaid Tran - Interest Earned RY 12ME Feb  '11_DEM-WP(C) ENERG10C--ctn Mid-C_042010 2010GRC" xfId="3417"/>
    <cellStyle name="_Recon to Darrin's 5.11.05 proforma_Hopkins Ridge Prepaid Tran - Interest Earned RY 12ME Feb  '11_NIM Summary" xfId="3418"/>
    <cellStyle name="_Recon to Darrin's 5.11.05 proforma_Hopkins Ridge Prepaid Tran - Interest Earned RY 12ME Feb  '11_NIM Summary 2" xfId="3419"/>
    <cellStyle name="_Recon to Darrin's 5.11.05 proforma_Hopkins Ridge Prepaid Tran - Interest Earned RY 12ME Feb  '11_NIM Summary_DEM-WP(C) ENERG10C--ctn Mid-C_042010 2010GRC" xfId="3420"/>
    <cellStyle name="_Recon to Darrin's 5.11.05 proforma_Hopkins Ridge Prepaid Tran - Interest Earned RY 12ME Feb  '11_Transmission Workbook for May BOD" xfId="3421"/>
    <cellStyle name="_Recon to Darrin's 5.11.05 proforma_Hopkins Ridge Prepaid Tran - Interest Earned RY 12ME Feb  '11_Transmission Workbook for May BOD 2" xfId="3422"/>
    <cellStyle name="_Recon to Darrin's 5.11.05 proforma_Hopkins Ridge Prepaid Tran - Interest Earned RY 12ME Feb  '11_Transmission Workbook for May BOD_DEM-WP(C) ENERG10C--ctn Mid-C_042010 2010GRC" xfId="3423"/>
    <cellStyle name="_Recon to Darrin's 5.11.05 proforma_LSRWEP LGIA like Acctg Petition Aug 2010" xfId="3424"/>
    <cellStyle name="_Recon to Darrin's 5.11.05 proforma_NIM Summary" xfId="3425"/>
    <cellStyle name="_Recon to Darrin's 5.11.05 proforma_NIM Summary 09GRC" xfId="3426"/>
    <cellStyle name="_Recon to Darrin's 5.11.05 proforma_NIM Summary 09GRC 2" xfId="3427"/>
    <cellStyle name="_Recon to Darrin's 5.11.05 proforma_NIM Summary 09GRC_DEM-WP(C) ENERG10C--ctn Mid-C_042010 2010GRC" xfId="3428"/>
    <cellStyle name="_Recon to Darrin's 5.11.05 proforma_NIM Summary 2" xfId="3429"/>
    <cellStyle name="_Recon to Darrin's 5.11.05 proforma_NIM Summary 3" xfId="3430"/>
    <cellStyle name="_Recon to Darrin's 5.11.05 proforma_NIM Summary_DEM-WP(C) ENERG10C--ctn Mid-C_042010 2010GRC" xfId="3431"/>
    <cellStyle name="_Recon to Darrin's 5.11.05 proforma_NIM+O&amp;M" xfId="3432"/>
    <cellStyle name="_Recon to Darrin's 5.11.05 proforma_NIM+O&amp;M 2" xfId="3433"/>
    <cellStyle name="_Recon to Darrin's 5.11.05 proforma_NIM+O&amp;M Monthly" xfId="3434"/>
    <cellStyle name="_Recon to Darrin's 5.11.05 proforma_NIM+O&amp;M Monthly 2" xfId="3435"/>
    <cellStyle name="_Recon to Darrin's 5.11.05 proforma_PCA 7 - Exhibit D update 11_30_08 (2)" xfId="3436"/>
    <cellStyle name="_Recon to Darrin's 5.11.05 proforma_PCA 7 - Exhibit D update 11_30_08 (2) 2" xfId="3437"/>
    <cellStyle name="_Recon to Darrin's 5.11.05 proforma_PCA 7 - Exhibit D update 11_30_08 (2) 2 2" xfId="3438"/>
    <cellStyle name="_Recon to Darrin's 5.11.05 proforma_PCA 7 - Exhibit D update 11_30_08 (2) 3" xfId="3439"/>
    <cellStyle name="_Recon to Darrin's 5.11.05 proforma_PCA 7 - Exhibit D update 11_30_08 (2)_DEM-WP(C) ENERG10C--ctn Mid-C_042010 2010GRC" xfId="3440"/>
    <cellStyle name="_Recon to Darrin's 5.11.05 proforma_PCA 7 - Exhibit D update 11_30_08 (2)_NIM Summary" xfId="3441"/>
    <cellStyle name="_Recon to Darrin's 5.11.05 proforma_PCA 7 - Exhibit D update 11_30_08 (2)_NIM Summary 2" xfId="3442"/>
    <cellStyle name="_Recon to Darrin's 5.11.05 proforma_PCA 7 - Exhibit D update 11_30_08 (2)_NIM Summary_DEM-WP(C) ENERG10C--ctn Mid-C_042010 2010GRC" xfId="3443"/>
    <cellStyle name="_Recon to Darrin's 5.11.05 proforma_PCA 9 -  Exhibit D April 2010 (3)" xfId="3444"/>
    <cellStyle name="_Recon to Darrin's 5.11.05 proforma_PCA 9 -  Exhibit D April 2010 (3) 2" xfId="3445"/>
    <cellStyle name="_Recon to Darrin's 5.11.05 proforma_PCA 9 -  Exhibit D April 2010 (3)_DEM-WP(C) ENERG10C--ctn Mid-C_042010 2010GRC" xfId="3446"/>
    <cellStyle name="_Recon to Darrin's 5.11.05 proforma_Power Costs - Comparison bx Rbtl-Staff-Jt-PC" xfId="3447"/>
    <cellStyle name="_Recon to Darrin's 5.11.05 proforma_Power Costs - Comparison bx Rbtl-Staff-Jt-PC 2" xfId="3448"/>
    <cellStyle name="_Recon to Darrin's 5.11.05 proforma_Power Costs - Comparison bx Rbtl-Staff-Jt-PC_Adj Bench DR 3 for Initial Briefs (Electric)" xfId="3449"/>
    <cellStyle name="_Recon to Darrin's 5.11.05 proforma_Power Costs - Comparison bx Rbtl-Staff-Jt-PC_Adj Bench DR 3 for Initial Briefs (Electric) 2" xfId="3450"/>
    <cellStyle name="_Recon to Darrin's 5.11.05 proforma_Power Costs - Comparison bx Rbtl-Staff-Jt-PC_Adj Bench DR 3 for Initial Briefs (Electric)_DEM-WP(C) ENERG10C--ctn Mid-C_042010 2010GRC" xfId="3451"/>
    <cellStyle name="_Recon to Darrin's 5.11.05 proforma_Power Costs - Comparison bx Rbtl-Staff-Jt-PC_DEM-WP(C) ENERG10C--ctn Mid-C_042010 2010GRC" xfId="3452"/>
    <cellStyle name="_Recon to Darrin's 5.11.05 proforma_Power Costs - Comparison bx Rbtl-Staff-Jt-PC_Electric Rev Req Model (2009 GRC) Rebuttal" xfId="3453"/>
    <cellStyle name="_Recon to Darrin's 5.11.05 proforma_Power Costs - Comparison bx Rbtl-Staff-Jt-PC_Electric Rev Req Model (2009 GRC) Rebuttal REmoval of New  WH Solar AdjustMI" xfId="3454"/>
    <cellStyle name="_Recon to Darrin's 5.11.05 proforma_Power Costs - Comparison bx Rbtl-Staff-Jt-PC_Electric Rev Req Model (2009 GRC) Rebuttal REmoval of New  WH Solar AdjustMI 2" xfId="3455"/>
    <cellStyle name="_Recon to Darrin's 5.11.05 proforma_Power Costs - Comparison bx Rbtl-Staff-Jt-PC_Electric Rev Req Model (2009 GRC) Rebuttal REmoval of New  WH Solar AdjustMI_DEM-WP(C) ENERG10C--ctn Mid-C_042010 2010GRC" xfId="3456"/>
    <cellStyle name="_Recon to Darrin's 5.11.05 proforma_Power Costs - Comparison bx Rbtl-Staff-Jt-PC_Electric Rev Req Model (2009 GRC) Revised 01-18-2010" xfId="3457"/>
    <cellStyle name="_Recon to Darrin's 5.11.05 proforma_Power Costs - Comparison bx Rbtl-Staff-Jt-PC_Electric Rev Req Model (2009 GRC) Revised 01-18-2010 2" xfId="3458"/>
    <cellStyle name="_Recon to Darrin's 5.11.05 proforma_Power Costs - Comparison bx Rbtl-Staff-Jt-PC_Electric Rev Req Model (2009 GRC) Revised 01-18-2010_DEM-WP(C) ENERG10C--ctn Mid-C_042010 2010GRC" xfId="3459"/>
    <cellStyle name="_Recon to Darrin's 5.11.05 proforma_Power Costs - Comparison bx Rbtl-Staff-Jt-PC_Final Order Electric EXHIBIT A-1" xfId="3460"/>
    <cellStyle name="_Recon to Darrin's 5.11.05 proforma_Rebuttal Power Costs" xfId="3461"/>
    <cellStyle name="_Recon to Darrin's 5.11.05 proforma_Rebuttal Power Costs 2" xfId="3462"/>
    <cellStyle name="_Recon to Darrin's 5.11.05 proforma_Rebuttal Power Costs_Adj Bench DR 3 for Initial Briefs (Electric)" xfId="3463"/>
    <cellStyle name="_Recon to Darrin's 5.11.05 proforma_Rebuttal Power Costs_Adj Bench DR 3 for Initial Briefs (Electric) 2" xfId="3464"/>
    <cellStyle name="_Recon to Darrin's 5.11.05 proforma_Rebuttal Power Costs_Adj Bench DR 3 for Initial Briefs (Electric)_DEM-WP(C) ENERG10C--ctn Mid-C_042010 2010GRC" xfId="3465"/>
    <cellStyle name="_Recon to Darrin's 5.11.05 proforma_Rebuttal Power Costs_DEM-WP(C) ENERG10C--ctn Mid-C_042010 2010GRC" xfId="3466"/>
    <cellStyle name="_Recon to Darrin's 5.11.05 proforma_Rebuttal Power Costs_Electric Rev Req Model (2009 GRC) Rebuttal" xfId="3467"/>
    <cellStyle name="_Recon to Darrin's 5.11.05 proforma_Rebuttal Power Costs_Electric Rev Req Model (2009 GRC) Rebuttal REmoval of New  WH Solar AdjustMI" xfId="3468"/>
    <cellStyle name="_Recon to Darrin's 5.11.05 proforma_Rebuttal Power Costs_Electric Rev Req Model (2009 GRC) Rebuttal REmoval of New  WH Solar AdjustMI 2" xfId="3469"/>
    <cellStyle name="_Recon to Darrin's 5.11.05 proforma_Rebuttal Power Costs_Electric Rev Req Model (2009 GRC) Rebuttal REmoval of New  WH Solar AdjustMI_DEM-WP(C) ENERG10C--ctn Mid-C_042010 2010GRC" xfId="3470"/>
    <cellStyle name="_Recon to Darrin's 5.11.05 proforma_Rebuttal Power Costs_Electric Rev Req Model (2009 GRC) Revised 01-18-2010" xfId="3471"/>
    <cellStyle name="_Recon to Darrin's 5.11.05 proforma_Rebuttal Power Costs_Electric Rev Req Model (2009 GRC) Revised 01-18-2010 2" xfId="3472"/>
    <cellStyle name="_Recon to Darrin's 5.11.05 proforma_Rebuttal Power Costs_Electric Rev Req Model (2009 GRC) Revised 01-18-2010_DEM-WP(C) ENERG10C--ctn Mid-C_042010 2010GRC" xfId="3473"/>
    <cellStyle name="_Recon to Darrin's 5.11.05 proforma_Rebuttal Power Costs_Final Order Electric EXHIBIT A-1" xfId="3474"/>
    <cellStyle name="_Recon to Darrin's 5.11.05 proforma_Transmission Workbook for May BOD" xfId="3475"/>
    <cellStyle name="_Recon to Darrin's 5.11.05 proforma_Transmission Workbook for May BOD 2" xfId="3476"/>
    <cellStyle name="_Recon to Darrin's 5.11.05 proforma_Transmission Workbook for May BOD_DEM-WP(C) ENERG10C--ctn Mid-C_042010 2010GRC" xfId="3477"/>
    <cellStyle name="_Recon to Darrin's 5.11.05 proforma_Wind Integration 10GRC" xfId="3478"/>
    <cellStyle name="_Recon to Darrin's 5.11.05 proforma_Wind Integration 10GRC 2" xfId="3479"/>
    <cellStyle name="_Recon to Darrin's 5.11.05 proforma_Wind Integration 10GRC_DEM-WP(C) ENERG10C--ctn Mid-C_042010 2010GRC" xfId="3480"/>
    <cellStyle name="_Sumas Proforma - 11-09-07" xfId="112"/>
    <cellStyle name="_Sumas Property Taxes v1" xfId="113"/>
    <cellStyle name="_Tenaska Comparison" xfId="114"/>
    <cellStyle name="_Tenaska Comparison 2" xfId="3481"/>
    <cellStyle name="_Tenaska Comparison 2 2" xfId="3482"/>
    <cellStyle name="_Tenaska Comparison 3" xfId="3483"/>
    <cellStyle name="_Tenaska Comparison 4" xfId="3484"/>
    <cellStyle name="_Tenaska Comparison 4 2" xfId="3485"/>
    <cellStyle name="_Tenaska Comparison 5" xfId="3486"/>
    <cellStyle name="_Tenaska Comparison 5 2" xfId="3487"/>
    <cellStyle name="_Tenaska Comparison 6" xfId="3488"/>
    <cellStyle name="_Tenaska Comparison 7" xfId="3489"/>
    <cellStyle name="_Tenaska Comparison 7 2" xfId="3490"/>
    <cellStyle name="_Tenaska Comparison 8" xfId="3491"/>
    <cellStyle name="_Tenaska Comparison 8 2" xfId="3492"/>
    <cellStyle name="_Tenaska Comparison_(C) WHE Proforma with ITC cash grant 10 Yr Amort_for deferral_102809" xfId="3493"/>
    <cellStyle name="_Tenaska Comparison_(C) WHE Proforma with ITC cash grant 10 Yr Amort_for deferral_102809 2" xfId="3494"/>
    <cellStyle name="_Tenaska Comparison_(C) WHE Proforma with ITC cash grant 10 Yr Amort_for deferral_102809_16.07E Wild Horse Wind Expansionwrkingfile" xfId="3495"/>
    <cellStyle name="_Tenaska Comparison_(C) WHE Proforma with ITC cash grant 10 Yr Amort_for deferral_102809_16.07E Wild Horse Wind Expansionwrkingfile 2" xfId="3496"/>
    <cellStyle name="_Tenaska Comparison_(C) WHE Proforma with ITC cash grant 10 Yr Amort_for deferral_102809_16.07E Wild Horse Wind Expansionwrkingfile SF" xfId="3497"/>
    <cellStyle name="_Tenaska Comparison_(C) WHE Proforma with ITC cash grant 10 Yr Amort_for deferral_102809_16.07E Wild Horse Wind Expansionwrkingfile SF 2" xfId="3498"/>
    <cellStyle name="_Tenaska Comparison_(C) WHE Proforma with ITC cash grant 10 Yr Amort_for deferral_102809_16.07E Wild Horse Wind Expansionwrkingfile SF_DEM-WP(C) ENERG10C--ctn Mid-C_042010 2010GRC" xfId="3499"/>
    <cellStyle name="_Tenaska Comparison_(C) WHE Proforma with ITC cash grant 10 Yr Amort_for deferral_102809_16.07E Wild Horse Wind Expansionwrkingfile_DEM-WP(C) ENERG10C--ctn Mid-C_042010 2010GRC" xfId="3500"/>
    <cellStyle name="_Tenaska Comparison_(C) WHE Proforma with ITC cash grant 10 Yr Amort_for deferral_102809_16.37E Wild Horse Expansion DeferralRevwrkingfile SF" xfId="3501"/>
    <cellStyle name="_Tenaska Comparison_(C) WHE Proforma with ITC cash grant 10 Yr Amort_for deferral_102809_16.37E Wild Horse Expansion DeferralRevwrkingfile SF 2" xfId="3502"/>
    <cellStyle name="_Tenaska Comparison_(C) WHE Proforma with ITC cash grant 10 Yr Amort_for deferral_102809_16.37E Wild Horse Expansion DeferralRevwrkingfile SF_DEM-WP(C) ENERG10C--ctn Mid-C_042010 2010GRC" xfId="3503"/>
    <cellStyle name="_Tenaska Comparison_(C) WHE Proforma with ITC cash grant 10 Yr Amort_for deferral_102809_DEM-WP(C) ENERG10C--ctn Mid-C_042010 2010GRC" xfId="3504"/>
    <cellStyle name="_Tenaska Comparison_(C) WHE Proforma with ITC cash grant 10 Yr Amort_for rebuttal_120709" xfId="3505"/>
    <cellStyle name="_Tenaska Comparison_(C) WHE Proforma with ITC cash grant 10 Yr Amort_for rebuttal_120709 2" xfId="3506"/>
    <cellStyle name="_Tenaska Comparison_(C) WHE Proforma with ITC cash grant 10 Yr Amort_for rebuttal_120709_DEM-WP(C) ENERG10C--ctn Mid-C_042010 2010GRC" xfId="3507"/>
    <cellStyle name="_Tenaska Comparison_04.07E Wild Horse Wind Expansion" xfId="3508"/>
    <cellStyle name="_Tenaska Comparison_04.07E Wild Horse Wind Expansion 2" xfId="3509"/>
    <cellStyle name="_Tenaska Comparison_04.07E Wild Horse Wind Expansion_16.07E Wild Horse Wind Expansionwrkingfile" xfId="3510"/>
    <cellStyle name="_Tenaska Comparison_04.07E Wild Horse Wind Expansion_16.07E Wild Horse Wind Expansionwrkingfile 2" xfId="3511"/>
    <cellStyle name="_Tenaska Comparison_04.07E Wild Horse Wind Expansion_16.07E Wild Horse Wind Expansionwrkingfile SF" xfId="3512"/>
    <cellStyle name="_Tenaska Comparison_04.07E Wild Horse Wind Expansion_16.07E Wild Horse Wind Expansionwrkingfile SF 2" xfId="3513"/>
    <cellStyle name="_Tenaska Comparison_04.07E Wild Horse Wind Expansion_16.07E Wild Horse Wind Expansionwrkingfile SF_DEM-WP(C) ENERG10C--ctn Mid-C_042010 2010GRC" xfId="3514"/>
    <cellStyle name="_Tenaska Comparison_04.07E Wild Horse Wind Expansion_16.07E Wild Horse Wind Expansionwrkingfile_DEM-WP(C) ENERG10C--ctn Mid-C_042010 2010GRC" xfId="3515"/>
    <cellStyle name="_Tenaska Comparison_04.07E Wild Horse Wind Expansion_16.37E Wild Horse Expansion DeferralRevwrkingfile SF" xfId="3516"/>
    <cellStyle name="_Tenaska Comparison_04.07E Wild Horse Wind Expansion_16.37E Wild Horse Expansion DeferralRevwrkingfile SF 2" xfId="3517"/>
    <cellStyle name="_Tenaska Comparison_04.07E Wild Horse Wind Expansion_16.37E Wild Horse Expansion DeferralRevwrkingfile SF_DEM-WP(C) ENERG10C--ctn Mid-C_042010 2010GRC" xfId="3518"/>
    <cellStyle name="_Tenaska Comparison_04.07E Wild Horse Wind Expansion_DEM-WP(C) ENERG10C--ctn Mid-C_042010 2010GRC" xfId="3519"/>
    <cellStyle name="_Tenaska Comparison_16.07E Wild Horse Wind Expansionwrkingfile" xfId="3520"/>
    <cellStyle name="_Tenaska Comparison_16.07E Wild Horse Wind Expansionwrkingfile 2" xfId="3521"/>
    <cellStyle name="_Tenaska Comparison_16.07E Wild Horse Wind Expansionwrkingfile SF" xfId="3522"/>
    <cellStyle name="_Tenaska Comparison_16.07E Wild Horse Wind Expansionwrkingfile SF 2" xfId="3523"/>
    <cellStyle name="_Tenaska Comparison_16.07E Wild Horse Wind Expansionwrkingfile SF_DEM-WP(C) ENERG10C--ctn Mid-C_042010 2010GRC" xfId="3524"/>
    <cellStyle name="_Tenaska Comparison_16.07E Wild Horse Wind Expansionwrkingfile_DEM-WP(C) ENERG10C--ctn Mid-C_042010 2010GRC" xfId="3525"/>
    <cellStyle name="_Tenaska Comparison_16.37E Wild Horse Expansion DeferralRevwrkingfile SF" xfId="3526"/>
    <cellStyle name="_Tenaska Comparison_16.37E Wild Horse Expansion DeferralRevwrkingfile SF 2" xfId="3527"/>
    <cellStyle name="_Tenaska Comparison_16.37E Wild Horse Expansion DeferralRevwrkingfile SF_DEM-WP(C) ENERG10C--ctn Mid-C_042010 2010GRC" xfId="3528"/>
    <cellStyle name="_Tenaska Comparison_2009 GRC Compl Filing - Exhibit D" xfId="3529"/>
    <cellStyle name="_Tenaska Comparison_2009 GRC Compl Filing - Exhibit D 2" xfId="3530"/>
    <cellStyle name="_Tenaska Comparison_2009 GRC Compl Filing - Exhibit D_DEM-WP(C) ENERG10C--ctn Mid-C_042010 2010GRC" xfId="3531"/>
    <cellStyle name="_Tenaska Comparison_4 31 Regulatory Assets and Liabilities  7 06- Exhibit D" xfId="115"/>
    <cellStyle name="_Tenaska Comparison_4 31 Regulatory Assets and Liabilities  7 06- Exhibit D 2" xfId="3532"/>
    <cellStyle name="_Tenaska Comparison_4 31 Regulatory Assets and Liabilities  7 06- Exhibit D_DEM-WP(C) ENERG10C--ctn Mid-C_042010 2010GRC" xfId="3533"/>
    <cellStyle name="_Tenaska Comparison_4 31 Regulatory Assets and Liabilities  7 06- Exhibit D_NIM Summary" xfId="3534"/>
    <cellStyle name="_Tenaska Comparison_4 31 Regulatory Assets and Liabilities  7 06- Exhibit D_NIM Summary 2" xfId="3535"/>
    <cellStyle name="_Tenaska Comparison_4 31 Regulatory Assets and Liabilities  7 06- Exhibit D_NIM Summary_DEM-WP(C) ENERG10C--ctn Mid-C_042010 2010GRC" xfId="3536"/>
    <cellStyle name="_Tenaska Comparison_4 31 Regulatory Assets and Liabilities  7 06- Exhibit D_NIM+O&amp;M" xfId="3537"/>
    <cellStyle name="_Tenaska Comparison_4 31 Regulatory Assets and Liabilities  7 06- Exhibit D_NIM+O&amp;M Monthly" xfId="3538"/>
    <cellStyle name="_Tenaska Comparison_4 31E Reg Asset  Liab and EXH D" xfId="3539"/>
    <cellStyle name="_Tenaska Comparison_4 31E Reg Asset  Liab and EXH D _ Aug 10 Filing (2)" xfId="3540"/>
    <cellStyle name="_Tenaska Comparison_4 31E Reg Asset  Liab and EXH D _ Aug 10 Filing (2) 2" xfId="3541"/>
    <cellStyle name="_Tenaska Comparison_4 31E Reg Asset  Liab and EXH D 2" xfId="3542"/>
    <cellStyle name="_Tenaska Comparison_4 31E Reg Asset  Liab and EXH D 3" xfId="3543"/>
    <cellStyle name="_Tenaska Comparison_4 32 Regulatory Assets and Liabilities  7 06- Exhibit D" xfId="116"/>
    <cellStyle name="_Tenaska Comparison_4 32 Regulatory Assets and Liabilities  7 06- Exhibit D 2" xfId="3544"/>
    <cellStyle name="_Tenaska Comparison_4 32 Regulatory Assets and Liabilities  7 06- Exhibit D_DEM-WP(C) ENERG10C--ctn Mid-C_042010 2010GRC" xfId="3545"/>
    <cellStyle name="_Tenaska Comparison_4 32 Regulatory Assets and Liabilities  7 06- Exhibit D_NIM Summary" xfId="3546"/>
    <cellStyle name="_Tenaska Comparison_4 32 Regulatory Assets and Liabilities  7 06- Exhibit D_NIM Summary 2" xfId="3547"/>
    <cellStyle name="_Tenaska Comparison_4 32 Regulatory Assets and Liabilities  7 06- Exhibit D_NIM Summary_DEM-WP(C) ENERG10C--ctn Mid-C_042010 2010GRC" xfId="3548"/>
    <cellStyle name="_Tenaska Comparison_4 32 Regulatory Assets and Liabilities  7 06- Exhibit D_NIM+O&amp;M" xfId="3549"/>
    <cellStyle name="_Tenaska Comparison_4 32 Regulatory Assets and Liabilities  7 06- Exhibit D_NIM+O&amp;M Monthly" xfId="3550"/>
    <cellStyle name="_Tenaska Comparison_AURORA Total New" xfId="3551"/>
    <cellStyle name="_Tenaska Comparison_AURORA Total New 2" xfId="3552"/>
    <cellStyle name="_Tenaska Comparison_Book1" xfId="3553"/>
    <cellStyle name="_Tenaska Comparison_Book2" xfId="3554"/>
    <cellStyle name="_Tenaska Comparison_Book2 2" xfId="3555"/>
    <cellStyle name="_Tenaska Comparison_Book2_Adj Bench DR 3 for Initial Briefs (Electric)" xfId="3556"/>
    <cellStyle name="_Tenaska Comparison_Book2_Adj Bench DR 3 for Initial Briefs (Electric) 2" xfId="3557"/>
    <cellStyle name="_Tenaska Comparison_Book2_Adj Bench DR 3 for Initial Briefs (Electric)_DEM-WP(C) ENERG10C--ctn Mid-C_042010 2010GRC" xfId="3558"/>
    <cellStyle name="_Tenaska Comparison_Book2_DEM-WP(C) ENERG10C--ctn Mid-C_042010 2010GRC" xfId="3559"/>
    <cellStyle name="_Tenaska Comparison_Book2_Electric Rev Req Model (2009 GRC) Rebuttal" xfId="3560"/>
    <cellStyle name="_Tenaska Comparison_Book2_Electric Rev Req Model (2009 GRC) Rebuttal REmoval of New  WH Solar AdjustMI" xfId="3561"/>
    <cellStyle name="_Tenaska Comparison_Book2_Electric Rev Req Model (2009 GRC) Rebuttal REmoval of New  WH Solar AdjustMI 2" xfId="3562"/>
    <cellStyle name="_Tenaska Comparison_Book2_Electric Rev Req Model (2009 GRC) Rebuttal REmoval of New  WH Solar AdjustMI_DEM-WP(C) ENERG10C--ctn Mid-C_042010 2010GRC" xfId="3563"/>
    <cellStyle name="_Tenaska Comparison_Book2_Electric Rev Req Model (2009 GRC) Revised 01-18-2010" xfId="3564"/>
    <cellStyle name="_Tenaska Comparison_Book2_Electric Rev Req Model (2009 GRC) Revised 01-18-2010 2" xfId="3565"/>
    <cellStyle name="_Tenaska Comparison_Book2_Electric Rev Req Model (2009 GRC) Revised 01-18-2010_DEM-WP(C) ENERG10C--ctn Mid-C_042010 2010GRC" xfId="3566"/>
    <cellStyle name="_Tenaska Comparison_Book2_Final Order Electric EXHIBIT A-1" xfId="3567"/>
    <cellStyle name="_Tenaska Comparison_Book4" xfId="117"/>
    <cellStyle name="_Tenaska Comparison_Book4 2" xfId="3568"/>
    <cellStyle name="_Tenaska Comparison_Book4_DEM-WP(C) ENERG10C--ctn Mid-C_042010 2010GRC" xfId="3569"/>
    <cellStyle name="_Tenaska Comparison_Book9" xfId="118"/>
    <cellStyle name="_Tenaska Comparison_Book9 2" xfId="3570"/>
    <cellStyle name="_Tenaska Comparison_Book9_DEM-WP(C) ENERG10C--ctn Mid-C_042010 2010GRC" xfId="3571"/>
    <cellStyle name="_Tenaska Comparison_Chelan PUD Power Costs (8-10)" xfId="3572"/>
    <cellStyle name="_Tenaska Comparison_DEM-WP(C) Chelan Power Costs" xfId="3573"/>
    <cellStyle name="_Tenaska Comparison_DEM-WP(C) Chelan Power Costs 2" xfId="3574"/>
    <cellStyle name="_Tenaska Comparison_DEM-WP(C) ENERG10C--ctn Mid-C_042010 2010GRC" xfId="3575"/>
    <cellStyle name="_Tenaska Comparison_DEM-WP(C) Gas Transport 2010GRC" xfId="3576"/>
    <cellStyle name="_Tenaska Comparison_DEM-WP(C) Gas Transport 2010GRC 2" xfId="3577"/>
    <cellStyle name="_Tenaska Comparison_LSRWEP LGIA like Acctg Petition Aug 2010" xfId="3578"/>
    <cellStyle name="_Tenaska Comparison_NIM Summary" xfId="3579"/>
    <cellStyle name="_Tenaska Comparison_NIM Summary 09GRC" xfId="3580"/>
    <cellStyle name="_Tenaska Comparison_NIM Summary 09GRC 2" xfId="3581"/>
    <cellStyle name="_Tenaska Comparison_NIM Summary 09GRC_DEM-WP(C) ENERG10C--ctn Mid-C_042010 2010GRC" xfId="3582"/>
    <cellStyle name="_Tenaska Comparison_NIM Summary 2" xfId="3583"/>
    <cellStyle name="_Tenaska Comparison_NIM Summary 3" xfId="3584"/>
    <cellStyle name="_Tenaska Comparison_NIM Summary_DEM-WP(C) ENERG10C--ctn Mid-C_042010 2010GRC" xfId="3585"/>
    <cellStyle name="_Tenaska Comparison_NIM+O&amp;M" xfId="3586"/>
    <cellStyle name="_Tenaska Comparison_NIM+O&amp;M 2" xfId="3587"/>
    <cellStyle name="_Tenaska Comparison_NIM+O&amp;M Monthly" xfId="3588"/>
    <cellStyle name="_Tenaska Comparison_NIM+O&amp;M Monthly 2" xfId="3589"/>
    <cellStyle name="_Tenaska Comparison_PCA 9 -  Exhibit D April 2010 (3)" xfId="3590"/>
    <cellStyle name="_Tenaska Comparison_PCA 9 -  Exhibit D April 2010 (3) 2" xfId="3591"/>
    <cellStyle name="_Tenaska Comparison_PCA 9 -  Exhibit D April 2010 (3)_DEM-WP(C) ENERG10C--ctn Mid-C_042010 2010GRC" xfId="3592"/>
    <cellStyle name="_Tenaska Comparison_Power Costs - Comparison bx Rbtl-Staff-Jt-PC" xfId="3593"/>
    <cellStyle name="_Tenaska Comparison_Power Costs - Comparison bx Rbtl-Staff-Jt-PC 2" xfId="3594"/>
    <cellStyle name="_Tenaska Comparison_Power Costs - Comparison bx Rbtl-Staff-Jt-PC_Adj Bench DR 3 for Initial Briefs (Electric)" xfId="3595"/>
    <cellStyle name="_Tenaska Comparison_Power Costs - Comparison bx Rbtl-Staff-Jt-PC_Adj Bench DR 3 for Initial Briefs (Electric) 2" xfId="3596"/>
    <cellStyle name="_Tenaska Comparison_Power Costs - Comparison bx Rbtl-Staff-Jt-PC_Adj Bench DR 3 for Initial Briefs (Electric)_DEM-WP(C) ENERG10C--ctn Mid-C_042010 2010GRC" xfId="3597"/>
    <cellStyle name="_Tenaska Comparison_Power Costs - Comparison bx Rbtl-Staff-Jt-PC_DEM-WP(C) ENERG10C--ctn Mid-C_042010 2010GRC" xfId="3598"/>
    <cellStyle name="_Tenaska Comparison_Power Costs - Comparison bx Rbtl-Staff-Jt-PC_Electric Rev Req Model (2009 GRC) Rebuttal" xfId="3599"/>
    <cellStyle name="_Tenaska Comparison_Power Costs - Comparison bx Rbtl-Staff-Jt-PC_Electric Rev Req Model (2009 GRC) Rebuttal REmoval of New  WH Solar AdjustMI" xfId="3600"/>
    <cellStyle name="_Tenaska Comparison_Power Costs - Comparison bx Rbtl-Staff-Jt-PC_Electric Rev Req Model (2009 GRC) Rebuttal REmoval of New  WH Solar AdjustMI 2" xfId="3601"/>
    <cellStyle name="_Tenaska Comparison_Power Costs - Comparison bx Rbtl-Staff-Jt-PC_Electric Rev Req Model (2009 GRC) Rebuttal REmoval of New  WH Solar AdjustMI_DEM-WP(C) ENERG10C--ctn Mid-C_042010 2010GRC" xfId="3602"/>
    <cellStyle name="_Tenaska Comparison_Power Costs - Comparison bx Rbtl-Staff-Jt-PC_Electric Rev Req Model (2009 GRC) Revised 01-18-2010" xfId="3603"/>
    <cellStyle name="_Tenaska Comparison_Power Costs - Comparison bx Rbtl-Staff-Jt-PC_Electric Rev Req Model (2009 GRC) Revised 01-18-2010 2" xfId="3604"/>
    <cellStyle name="_Tenaska Comparison_Power Costs - Comparison bx Rbtl-Staff-Jt-PC_Electric Rev Req Model (2009 GRC) Revised 01-18-2010_DEM-WP(C) ENERG10C--ctn Mid-C_042010 2010GRC" xfId="3605"/>
    <cellStyle name="_Tenaska Comparison_Power Costs - Comparison bx Rbtl-Staff-Jt-PC_Final Order Electric EXHIBIT A-1" xfId="3606"/>
    <cellStyle name="_Tenaska Comparison_Rebuttal Power Costs" xfId="3607"/>
    <cellStyle name="_Tenaska Comparison_Rebuttal Power Costs 2" xfId="3608"/>
    <cellStyle name="_Tenaska Comparison_Rebuttal Power Costs_Adj Bench DR 3 for Initial Briefs (Electric)" xfId="3609"/>
    <cellStyle name="_Tenaska Comparison_Rebuttal Power Costs_Adj Bench DR 3 for Initial Briefs (Electric) 2" xfId="3610"/>
    <cellStyle name="_Tenaska Comparison_Rebuttal Power Costs_Adj Bench DR 3 for Initial Briefs (Electric)_DEM-WP(C) ENERG10C--ctn Mid-C_042010 2010GRC" xfId="3611"/>
    <cellStyle name="_Tenaska Comparison_Rebuttal Power Costs_DEM-WP(C) ENERG10C--ctn Mid-C_042010 2010GRC" xfId="3612"/>
    <cellStyle name="_Tenaska Comparison_Rebuttal Power Costs_Electric Rev Req Model (2009 GRC) Rebuttal" xfId="3613"/>
    <cellStyle name="_Tenaska Comparison_Rebuttal Power Costs_Electric Rev Req Model (2009 GRC) Rebuttal REmoval of New  WH Solar AdjustMI" xfId="3614"/>
    <cellStyle name="_Tenaska Comparison_Rebuttal Power Costs_Electric Rev Req Model (2009 GRC) Rebuttal REmoval of New  WH Solar AdjustMI 2" xfId="3615"/>
    <cellStyle name="_Tenaska Comparison_Rebuttal Power Costs_Electric Rev Req Model (2009 GRC) Rebuttal REmoval of New  WH Solar AdjustMI_DEM-WP(C) ENERG10C--ctn Mid-C_042010 2010GRC" xfId="3616"/>
    <cellStyle name="_Tenaska Comparison_Rebuttal Power Costs_Electric Rev Req Model (2009 GRC) Revised 01-18-2010" xfId="3617"/>
    <cellStyle name="_Tenaska Comparison_Rebuttal Power Costs_Electric Rev Req Model (2009 GRC) Revised 01-18-2010 2" xfId="3618"/>
    <cellStyle name="_Tenaska Comparison_Rebuttal Power Costs_Electric Rev Req Model (2009 GRC) Revised 01-18-2010_DEM-WP(C) ENERG10C--ctn Mid-C_042010 2010GRC" xfId="3619"/>
    <cellStyle name="_Tenaska Comparison_Rebuttal Power Costs_Final Order Electric EXHIBIT A-1" xfId="3620"/>
    <cellStyle name="_Tenaska Comparison_Transmission Workbook for May BOD" xfId="3621"/>
    <cellStyle name="_Tenaska Comparison_Transmission Workbook for May BOD 2" xfId="3622"/>
    <cellStyle name="_Tenaska Comparison_Transmission Workbook for May BOD_DEM-WP(C) ENERG10C--ctn Mid-C_042010 2010GRC" xfId="3623"/>
    <cellStyle name="_Tenaska Comparison_Wind Integration 10GRC" xfId="3624"/>
    <cellStyle name="_Tenaska Comparison_Wind Integration 10GRC 2" xfId="3625"/>
    <cellStyle name="_Tenaska Comparison_Wind Integration 10GRC_DEM-WP(C) ENERG10C--ctn Mid-C_042010 2010GRC" xfId="3626"/>
    <cellStyle name="_x0013__TENASKA REGULATORY ASSET" xfId="3627"/>
    <cellStyle name="_Value Copy 11 30 05 gas 12 09 05 AURORA at 12 14 05" xfId="119"/>
    <cellStyle name="_Value Copy 11 30 05 gas 12 09 05 AURORA at 12 14 05 2" xfId="3628"/>
    <cellStyle name="_Value Copy 11 30 05 gas 12 09 05 AURORA at 12 14 05 2 2" xfId="3629"/>
    <cellStyle name="_Value Copy 11 30 05 gas 12 09 05 AURORA at 12 14 05 3" xfId="3630"/>
    <cellStyle name="_Value Copy 11 30 05 gas 12 09 05 AURORA at 12 14 05 4" xfId="3631"/>
    <cellStyle name="_Value Copy 11 30 05 gas 12 09 05 AURORA at 12 14 05 4 2" xfId="3632"/>
    <cellStyle name="_Value Copy 11 30 05 gas 12 09 05 AURORA at 12 14 05 5" xfId="3633"/>
    <cellStyle name="_Value Copy 11 30 05 gas 12 09 05 AURORA at 12 14 05 6" xfId="3634"/>
    <cellStyle name="_Value Copy 11 30 05 gas 12 09 05 AURORA at 12 14 05 6 2" xfId="3635"/>
    <cellStyle name="_Value Copy 11 30 05 gas 12 09 05 AURORA at 12 14 05 7" xfId="3636"/>
    <cellStyle name="_Value Copy 11 30 05 gas 12 09 05 AURORA at 12 14 05 7 2" xfId="3637"/>
    <cellStyle name="_Value Copy 11 30 05 gas 12 09 05 AURORA at 12 14 05_04 07E Wild Horse Wind Expansion (C) (2)" xfId="120"/>
    <cellStyle name="_Value Copy 11 30 05 gas 12 09 05 AURORA at 12 14 05_04 07E Wild Horse Wind Expansion (C) (2) 2" xfId="3638"/>
    <cellStyle name="_Value Copy 11 30 05 gas 12 09 05 AURORA at 12 14 05_04 07E Wild Horse Wind Expansion (C) (2)_Adj Bench DR 3 for Initial Briefs (Electric)" xfId="3639"/>
    <cellStyle name="_Value Copy 11 30 05 gas 12 09 05 AURORA at 12 14 05_04 07E Wild Horse Wind Expansion (C) (2)_Adj Bench DR 3 for Initial Briefs (Electric) 2" xfId="3640"/>
    <cellStyle name="_Value Copy 11 30 05 gas 12 09 05 AURORA at 12 14 05_04 07E Wild Horse Wind Expansion (C) (2)_Adj Bench DR 3 for Initial Briefs (Electric)_DEM-WP(C) ENERG10C--ctn Mid-C_042010 2010GRC" xfId="3641"/>
    <cellStyle name="_Value Copy 11 30 05 gas 12 09 05 AURORA at 12 14 05_04 07E Wild Horse Wind Expansion (C) (2)_DEM-WP(C) ENERG10C--ctn Mid-C_042010 2010GRC" xfId="3642"/>
    <cellStyle name="_Value Copy 11 30 05 gas 12 09 05 AURORA at 12 14 05_04 07E Wild Horse Wind Expansion (C) (2)_Electric Rev Req Model (2009 GRC) " xfId="3643"/>
    <cellStyle name="_Value Copy 11 30 05 gas 12 09 05 AURORA at 12 14 05_04 07E Wild Horse Wind Expansion (C) (2)_Electric Rev Req Model (2009 GRC)  2" xfId="3644"/>
    <cellStyle name="_Value Copy 11 30 05 gas 12 09 05 AURORA at 12 14 05_04 07E Wild Horse Wind Expansion (C) (2)_Electric Rev Req Model (2009 GRC) _DEM-WP(C) ENERG10C--ctn Mid-C_042010 2010GRC" xfId="3645"/>
    <cellStyle name="_Value Copy 11 30 05 gas 12 09 05 AURORA at 12 14 05_04 07E Wild Horse Wind Expansion (C) (2)_Electric Rev Req Model (2009 GRC) Rebuttal" xfId="3646"/>
    <cellStyle name="_Value Copy 11 30 05 gas 12 09 05 AURORA at 12 14 05_04 07E Wild Horse Wind Expansion (C) (2)_Electric Rev Req Model (2009 GRC) Rebuttal REmoval of New  WH Solar AdjustMI" xfId="3647"/>
    <cellStyle name="_Value Copy 11 30 05 gas 12 09 05 AURORA at 12 14 05_04 07E Wild Horse Wind Expansion (C) (2)_Electric Rev Req Model (2009 GRC) Rebuttal REmoval of New  WH Solar AdjustMI 2" xfId="3648"/>
    <cellStyle name="_Value Copy 11 30 05 gas 12 09 05 AURORA at 12 14 05_04 07E Wild Horse Wind Expansion (C) (2)_Electric Rev Req Model (2009 GRC) Rebuttal REmoval of New  WH Solar AdjustMI_DEM-WP(C) ENERG10C--ctn Mid-C_042010 2010GRC" xfId="3649"/>
    <cellStyle name="_Value Copy 11 30 05 gas 12 09 05 AURORA at 12 14 05_04 07E Wild Horse Wind Expansion (C) (2)_Electric Rev Req Model (2009 GRC) Revised 01-18-2010" xfId="3650"/>
    <cellStyle name="_Value Copy 11 30 05 gas 12 09 05 AURORA at 12 14 05_04 07E Wild Horse Wind Expansion (C) (2)_Electric Rev Req Model (2009 GRC) Revised 01-18-2010 2" xfId="3651"/>
    <cellStyle name="_Value Copy 11 30 05 gas 12 09 05 AURORA at 12 14 05_04 07E Wild Horse Wind Expansion (C) (2)_Electric Rev Req Model (2009 GRC) Revised 01-18-2010_DEM-WP(C) ENERG10C--ctn Mid-C_042010 2010GRC" xfId="3652"/>
    <cellStyle name="_Value Copy 11 30 05 gas 12 09 05 AURORA at 12 14 05_04 07E Wild Horse Wind Expansion (C) (2)_Final Order Electric EXHIBIT A-1" xfId="3653"/>
    <cellStyle name="_Value Copy 11 30 05 gas 12 09 05 AURORA at 12 14 05_04 07E Wild Horse Wind Expansion (C) (2)_TENASKA REGULATORY ASSET" xfId="3654"/>
    <cellStyle name="_Value Copy 11 30 05 gas 12 09 05 AURORA at 12 14 05_16.37E Wild Horse Expansion DeferralRevwrkingfile SF" xfId="3655"/>
    <cellStyle name="_Value Copy 11 30 05 gas 12 09 05 AURORA at 12 14 05_16.37E Wild Horse Expansion DeferralRevwrkingfile SF 2" xfId="3656"/>
    <cellStyle name="_Value Copy 11 30 05 gas 12 09 05 AURORA at 12 14 05_16.37E Wild Horse Expansion DeferralRevwrkingfile SF_DEM-WP(C) ENERG10C--ctn Mid-C_042010 2010GRC" xfId="3657"/>
    <cellStyle name="_Value Copy 11 30 05 gas 12 09 05 AURORA at 12 14 05_2009 GRC Compl Filing - Exhibit D" xfId="3658"/>
    <cellStyle name="_Value Copy 11 30 05 gas 12 09 05 AURORA at 12 14 05_2009 GRC Compl Filing - Exhibit D 2" xfId="3659"/>
    <cellStyle name="_Value Copy 11 30 05 gas 12 09 05 AURORA at 12 14 05_2009 GRC Compl Filing - Exhibit D_DEM-WP(C) ENERG10C--ctn Mid-C_042010 2010GRC" xfId="3660"/>
    <cellStyle name="_Value Copy 11 30 05 gas 12 09 05 AURORA at 12 14 05_4 31 Regulatory Assets and Liabilities  7 06- Exhibit D" xfId="121"/>
    <cellStyle name="_Value Copy 11 30 05 gas 12 09 05 AURORA at 12 14 05_4 31 Regulatory Assets and Liabilities  7 06- Exhibit D 2" xfId="3661"/>
    <cellStyle name="_Value Copy 11 30 05 gas 12 09 05 AURORA at 12 14 05_4 31 Regulatory Assets and Liabilities  7 06- Exhibit D_DEM-WP(C) ENERG10C--ctn Mid-C_042010 2010GRC" xfId="3662"/>
    <cellStyle name="_Value Copy 11 30 05 gas 12 09 05 AURORA at 12 14 05_4 31 Regulatory Assets and Liabilities  7 06- Exhibit D_NIM Summary" xfId="3663"/>
    <cellStyle name="_Value Copy 11 30 05 gas 12 09 05 AURORA at 12 14 05_4 31 Regulatory Assets and Liabilities  7 06- Exhibit D_NIM Summary 2" xfId="3664"/>
    <cellStyle name="_Value Copy 11 30 05 gas 12 09 05 AURORA at 12 14 05_4 31 Regulatory Assets and Liabilities  7 06- Exhibit D_NIM Summary_DEM-WP(C) ENERG10C--ctn Mid-C_042010 2010GRC" xfId="3665"/>
    <cellStyle name="_Value Copy 11 30 05 gas 12 09 05 AURORA at 12 14 05_4 31E Reg Asset  Liab and EXH D" xfId="3666"/>
    <cellStyle name="_Value Copy 11 30 05 gas 12 09 05 AURORA at 12 14 05_4 31E Reg Asset  Liab and EXH D _ Aug 10 Filing (2)" xfId="3667"/>
    <cellStyle name="_Value Copy 11 30 05 gas 12 09 05 AURORA at 12 14 05_4 31E Reg Asset  Liab and EXH D _ Aug 10 Filing (2) 2" xfId="3668"/>
    <cellStyle name="_Value Copy 11 30 05 gas 12 09 05 AURORA at 12 14 05_4 31E Reg Asset  Liab and EXH D 2" xfId="3669"/>
    <cellStyle name="_Value Copy 11 30 05 gas 12 09 05 AURORA at 12 14 05_4 31E Reg Asset  Liab and EXH D 3" xfId="3670"/>
    <cellStyle name="_Value Copy 11 30 05 gas 12 09 05 AURORA at 12 14 05_4 32 Regulatory Assets and Liabilities  7 06- Exhibit D" xfId="122"/>
    <cellStyle name="_Value Copy 11 30 05 gas 12 09 05 AURORA at 12 14 05_4 32 Regulatory Assets and Liabilities  7 06- Exhibit D 2" xfId="3671"/>
    <cellStyle name="_Value Copy 11 30 05 gas 12 09 05 AURORA at 12 14 05_4 32 Regulatory Assets and Liabilities  7 06- Exhibit D_DEM-WP(C) ENERG10C--ctn Mid-C_042010 2010GRC" xfId="3672"/>
    <cellStyle name="_Value Copy 11 30 05 gas 12 09 05 AURORA at 12 14 05_4 32 Regulatory Assets and Liabilities  7 06- Exhibit D_NIM Summary" xfId="3673"/>
    <cellStyle name="_Value Copy 11 30 05 gas 12 09 05 AURORA at 12 14 05_4 32 Regulatory Assets and Liabilities  7 06- Exhibit D_NIM Summary 2" xfId="3674"/>
    <cellStyle name="_Value Copy 11 30 05 gas 12 09 05 AURORA at 12 14 05_4 32 Regulatory Assets and Liabilities  7 06- Exhibit D_NIM Summary_DEM-WP(C) ENERG10C--ctn Mid-C_042010 2010GRC" xfId="3675"/>
    <cellStyle name="_Value Copy 11 30 05 gas 12 09 05 AURORA at 12 14 05_AURORA Total New" xfId="3676"/>
    <cellStyle name="_Value Copy 11 30 05 gas 12 09 05 AURORA at 12 14 05_AURORA Total New 2" xfId="3677"/>
    <cellStyle name="_Value Copy 11 30 05 gas 12 09 05 AURORA at 12 14 05_Book2" xfId="3678"/>
    <cellStyle name="_Value Copy 11 30 05 gas 12 09 05 AURORA at 12 14 05_Book2 2" xfId="3679"/>
    <cellStyle name="_Value Copy 11 30 05 gas 12 09 05 AURORA at 12 14 05_Book2_Adj Bench DR 3 for Initial Briefs (Electric)" xfId="3680"/>
    <cellStyle name="_Value Copy 11 30 05 gas 12 09 05 AURORA at 12 14 05_Book2_Adj Bench DR 3 for Initial Briefs (Electric) 2" xfId="3681"/>
    <cellStyle name="_Value Copy 11 30 05 gas 12 09 05 AURORA at 12 14 05_Book2_Adj Bench DR 3 for Initial Briefs (Electric)_DEM-WP(C) ENERG10C--ctn Mid-C_042010 2010GRC" xfId="3682"/>
    <cellStyle name="_Value Copy 11 30 05 gas 12 09 05 AURORA at 12 14 05_Book2_DEM-WP(C) ENERG10C--ctn Mid-C_042010 2010GRC" xfId="3683"/>
    <cellStyle name="_Value Copy 11 30 05 gas 12 09 05 AURORA at 12 14 05_Book2_Electric Rev Req Model (2009 GRC) Rebuttal" xfId="3684"/>
    <cellStyle name="_Value Copy 11 30 05 gas 12 09 05 AURORA at 12 14 05_Book2_Electric Rev Req Model (2009 GRC) Rebuttal REmoval of New  WH Solar AdjustMI" xfId="3685"/>
    <cellStyle name="_Value Copy 11 30 05 gas 12 09 05 AURORA at 12 14 05_Book2_Electric Rev Req Model (2009 GRC) Rebuttal REmoval of New  WH Solar AdjustMI 2" xfId="3686"/>
    <cellStyle name="_Value Copy 11 30 05 gas 12 09 05 AURORA at 12 14 05_Book2_Electric Rev Req Model (2009 GRC) Rebuttal REmoval of New  WH Solar AdjustMI_DEM-WP(C) ENERG10C--ctn Mid-C_042010 2010GRC" xfId="3687"/>
    <cellStyle name="_Value Copy 11 30 05 gas 12 09 05 AURORA at 12 14 05_Book2_Electric Rev Req Model (2009 GRC) Revised 01-18-2010" xfId="3688"/>
    <cellStyle name="_Value Copy 11 30 05 gas 12 09 05 AURORA at 12 14 05_Book2_Electric Rev Req Model (2009 GRC) Revised 01-18-2010 2" xfId="3689"/>
    <cellStyle name="_Value Copy 11 30 05 gas 12 09 05 AURORA at 12 14 05_Book2_Electric Rev Req Model (2009 GRC) Revised 01-18-2010_DEM-WP(C) ENERG10C--ctn Mid-C_042010 2010GRC" xfId="3690"/>
    <cellStyle name="_Value Copy 11 30 05 gas 12 09 05 AURORA at 12 14 05_Book2_Final Order Electric EXHIBIT A-1" xfId="3691"/>
    <cellStyle name="_Value Copy 11 30 05 gas 12 09 05 AURORA at 12 14 05_Book4" xfId="123"/>
    <cellStyle name="_Value Copy 11 30 05 gas 12 09 05 AURORA at 12 14 05_Book4 2" xfId="3692"/>
    <cellStyle name="_Value Copy 11 30 05 gas 12 09 05 AURORA at 12 14 05_Book4_DEM-WP(C) ENERG10C--ctn Mid-C_042010 2010GRC" xfId="3693"/>
    <cellStyle name="_Value Copy 11 30 05 gas 12 09 05 AURORA at 12 14 05_Book9" xfId="124"/>
    <cellStyle name="_Value Copy 11 30 05 gas 12 09 05 AURORA at 12 14 05_Book9 2" xfId="3694"/>
    <cellStyle name="_Value Copy 11 30 05 gas 12 09 05 AURORA at 12 14 05_Book9_DEM-WP(C) ENERG10C--ctn Mid-C_042010 2010GRC" xfId="3695"/>
    <cellStyle name="_Value Copy 11 30 05 gas 12 09 05 AURORA at 12 14 05_Chelan PUD Power Costs (8-10)" xfId="3696"/>
    <cellStyle name="_Value Copy 11 30 05 gas 12 09 05 AURORA at 12 14 05_DEM-WP(C) Chelan Power Costs" xfId="3697"/>
    <cellStyle name="_Value Copy 11 30 05 gas 12 09 05 AURORA at 12 14 05_DEM-WP(C) Chelan Power Costs 2" xfId="3698"/>
    <cellStyle name="_Value Copy 11 30 05 gas 12 09 05 AURORA at 12 14 05_DEM-WP(C) ENERG10C--ctn Mid-C_042010 2010GRC" xfId="3699"/>
    <cellStyle name="_Value Copy 11 30 05 gas 12 09 05 AURORA at 12 14 05_DEM-WP(C) Gas Transport 2010GRC" xfId="3700"/>
    <cellStyle name="_Value Copy 11 30 05 gas 12 09 05 AURORA at 12 14 05_DEM-WP(C) Gas Transport 2010GRC 2" xfId="3701"/>
    <cellStyle name="_Value Copy 11 30 05 gas 12 09 05 AURORA at 12 14 05_Exhibit D fr R Gho 12-31-08" xfId="3702"/>
    <cellStyle name="_Value Copy 11 30 05 gas 12 09 05 AURORA at 12 14 05_Exhibit D fr R Gho 12-31-08 2" xfId="3703"/>
    <cellStyle name="_Value Copy 11 30 05 gas 12 09 05 AURORA at 12 14 05_Exhibit D fr R Gho 12-31-08 v2" xfId="3704"/>
    <cellStyle name="_Value Copy 11 30 05 gas 12 09 05 AURORA at 12 14 05_Exhibit D fr R Gho 12-31-08 v2 2" xfId="3705"/>
    <cellStyle name="_Value Copy 11 30 05 gas 12 09 05 AURORA at 12 14 05_Exhibit D fr R Gho 12-31-08 v2_DEM-WP(C) ENERG10C--ctn Mid-C_042010 2010GRC" xfId="3706"/>
    <cellStyle name="_Value Copy 11 30 05 gas 12 09 05 AURORA at 12 14 05_Exhibit D fr R Gho 12-31-08 v2_NIM Summary" xfId="3707"/>
    <cellStyle name="_Value Copy 11 30 05 gas 12 09 05 AURORA at 12 14 05_Exhibit D fr R Gho 12-31-08 v2_NIM Summary 2" xfId="3708"/>
    <cellStyle name="_Value Copy 11 30 05 gas 12 09 05 AURORA at 12 14 05_Exhibit D fr R Gho 12-31-08 v2_NIM Summary_DEM-WP(C) ENERG10C--ctn Mid-C_042010 2010GRC" xfId="3709"/>
    <cellStyle name="_Value Copy 11 30 05 gas 12 09 05 AURORA at 12 14 05_Exhibit D fr R Gho 12-31-08_DEM-WP(C) ENERG10C--ctn Mid-C_042010 2010GRC" xfId="3710"/>
    <cellStyle name="_Value Copy 11 30 05 gas 12 09 05 AURORA at 12 14 05_Exhibit D fr R Gho 12-31-08_NIM Summary" xfId="3711"/>
    <cellStyle name="_Value Copy 11 30 05 gas 12 09 05 AURORA at 12 14 05_Exhibit D fr R Gho 12-31-08_NIM Summary 2" xfId="3712"/>
    <cellStyle name="_Value Copy 11 30 05 gas 12 09 05 AURORA at 12 14 05_Exhibit D fr R Gho 12-31-08_NIM Summary_DEM-WP(C) ENERG10C--ctn Mid-C_042010 2010GRC" xfId="3713"/>
    <cellStyle name="_Value Copy 11 30 05 gas 12 09 05 AURORA at 12 14 05_Hopkins Ridge Prepaid Tran - Interest Earned RY 12ME Feb  '11" xfId="3714"/>
    <cellStyle name="_Value Copy 11 30 05 gas 12 09 05 AURORA at 12 14 05_Hopkins Ridge Prepaid Tran - Interest Earned RY 12ME Feb  '11 2" xfId="3715"/>
    <cellStyle name="_Value Copy 11 30 05 gas 12 09 05 AURORA at 12 14 05_Hopkins Ridge Prepaid Tran - Interest Earned RY 12ME Feb  '11_DEM-WP(C) ENERG10C--ctn Mid-C_042010 2010GRC" xfId="3716"/>
    <cellStyle name="_Value Copy 11 30 05 gas 12 09 05 AURORA at 12 14 05_Hopkins Ridge Prepaid Tran - Interest Earned RY 12ME Feb  '11_NIM Summary" xfId="3717"/>
    <cellStyle name="_Value Copy 11 30 05 gas 12 09 05 AURORA at 12 14 05_Hopkins Ridge Prepaid Tran - Interest Earned RY 12ME Feb  '11_NIM Summary 2" xfId="3718"/>
    <cellStyle name="_Value Copy 11 30 05 gas 12 09 05 AURORA at 12 14 05_Hopkins Ridge Prepaid Tran - Interest Earned RY 12ME Feb  '11_NIM Summary_DEM-WP(C) ENERG10C--ctn Mid-C_042010 2010GRC" xfId="3719"/>
    <cellStyle name="_Value Copy 11 30 05 gas 12 09 05 AURORA at 12 14 05_Hopkins Ridge Prepaid Tran - Interest Earned RY 12ME Feb  '11_Transmission Workbook for May BOD" xfId="3720"/>
    <cellStyle name="_Value Copy 11 30 05 gas 12 09 05 AURORA at 12 14 05_Hopkins Ridge Prepaid Tran - Interest Earned RY 12ME Feb  '11_Transmission Workbook for May BOD 2" xfId="3721"/>
    <cellStyle name="_Value Copy 11 30 05 gas 12 09 05 AURORA at 12 14 05_Hopkins Ridge Prepaid Tran - Interest Earned RY 12ME Feb  '11_Transmission Workbook for May BOD_DEM-WP(C) ENERG10C--ctn Mid-C_042010 2010GRC" xfId="3722"/>
    <cellStyle name="_Value Copy 11 30 05 gas 12 09 05 AURORA at 12 14 05_NIM Summary" xfId="3723"/>
    <cellStyle name="_Value Copy 11 30 05 gas 12 09 05 AURORA at 12 14 05_NIM Summary 09GRC" xfId="3724"/>
    <cellStyle name="_Value Copy 11 30 05 gas 12 09 05 AURORA at 12 14 05_NIM Summary 09GRC 2" xfId="3725"/>
    <cellStyle name="_Value Copy 11 30 05 gas 12 09 05 AURORA at 12 14 05_NIM Summary 09GRC_DEM-WP(C) ENERG10C--ctn Mid-C_042010 2010GRC" xfId="3726"/>
    <cellStyle name="_Value Copy 11 30 05 gas 12 09 05 AURORA at 12 14 05_NIM Summary 2" xfId="3727"/>
    <cellStyle name="_Value Copy 11 30 05 gas 12 09 05 AURORA at 12 14 05_NIM Summary 3" xfId="3728"/>
    <cellStyle name="_Value Copy 11 30 05 gas 12 09 05 AURORA at 12 14 05_NIM Summary_DEM-WP(C) ENERG10C--ctn Mid-C_042010 2010GRC" xfId="3729"/>
    <cellStyle name="_Value Copy 11 30 05 gas 12 09 05 AURORA at 12 14 05_PCA 7 - Exhibit D update 11_30_08 (2)" xfId="3730"/>
    <cellStyle name="_Value Copy 11 30 05 gas 12 09 05 AURORA at 12 14 05_PCA 7 - Exhibit D update 11_30_08 (2) 2" xfId="3731"/>
    <cellStyle name="_Value Copy 11 30 05 gas 12 09 05 AURORA at 12 14 05_PCA 7 - Exhibit D update 11_30_08 (2) 2 2" xfId="3732"/>
    <cellStyle name="_Value Copy 11 30 05 gas 12 09 05 AURORA at 12 14 05_PCA 7 - Exhibit D update 11_30_08 (2) 3" xfId="3733"/>
    <cellStyle name="_Value Copy 11 30 05 gas 12 09 05 AURORA at 12 14 05_PCA 7 - Exhibit D update 11_30_08 (2)_DEM-WP(C) ENERG10C--ctn Mid-C_042010 2010GRC" xfId="3734"/>
    <cellStyle name="_Value Copy 11 30 05 gas 12 09 05 AURORA at 12 14 05_PCA 7 - Exhibit D update 11_30_08 (2)_NIM Summary" xfId="3735"/>
    <cellStyle name="_Value Copy 11 30 05 gas 12 09 05 AURORA at 12 14 05_PCA 7 - Exhibit D update 11_30_08 (2)_NIM Summary 2" xfId="3736"/>
    <cellStyle name="_Value Copy 11 30 05 gas 12 09 05 AURORA at 12 14 05_PCA 7 - Exhibit D update 11_30_08 (2)_NIM Summary_DEM-WP(C) ENERG10C--ctn Mid-C_042010 2010GRC" xfId="3737"/>
    <cellStyle name="_Value Copy 11 30 05 gas 12 09 05 AURORA at 12 14 05_PCA 9 -  Exhibit D April 2010 (3)" xfId="3738"/>
    <cellStyle name="_Value Copy 11 30 05 gas 12 09 05 AURORA at 12 14 05_PCA 9 -  Exhibit D April 2010 (3) 2" xfId="3739"/>
    <cellStyle name="_Value Copy 11 30 05 gas 12 09 05 AURORA at 12 14 05_PCA 9 -  Exhibit D April 2010 (3)_DEM-WP(C) ENERG10C--ctn Mid-C_042010 2010GRC" xfId="3740"/>
    <cellStyle name="_Value Copy 11 30 05 gas 12 09 05 AURORA at 12 14 05_Power Costs - Comparison bx Rbtl-Staff-Jt-PC" xfId="3741"/>
    <cellStyle name="_Value Copy 11 30 05 gas 12 09 05 AURORA at 12 14 05_Power Costs - Comparison bx Rbtl-Staff-Jt-PC 2" xfId="3742"/>
    <cellStyle name="_Value Copy 11 30 05 gas 12 09 05 AURORA at 12 14 05_Power Costs - Comparison bx Rbtl-Staff-Jt-PC_Adj Bench DR 3 for Initial Briefs (Electric)" xfId="3743"/>
    <cellStyle name="_Value Copy 11 30 05 gas 12 09 05 AURORA at 12 14 05_Power Costs - Comparison bx Rbtl-Staff-Jt-PC_Adj Bench DR 3 for Initial Briefs (Electric) 2" xfId="3744"/>
    <cellStyle name="_Value Copy 11 30 05 gas 12 09 05 AURORA at 12 14 05_Power Costs - Comparison bx Rbtl-Staff-Jt-PC_Adj Bench DR 3 for Initial Briefs (Electric)_DEM-WP(C) ENERG10C--ctn Mid-C_042010 2010GRC" xfId="3745"/>
    <cellStyle name="_Value Copy 11 30 05 gas 12 09 05 AURORA at 12 14 05_Power Costs - Comparison bx Rbtl-Staff-Jt-PC_DEM-WP(C) ENERG10C--ctn Mid-C_042010 2010GRC" xfId="3746"/>
    <cellStyle name="_Value Copy 11 30 05 gas 12 09 05 AURORA at 12 14 05_Power Costs - Comparison bx Rbtl-Staff-Jt-PC_Electric Rev Req Model (2009 GRC) Rebuttal" xfId="3747"/>
    <cellStyle name="_Value Copy 11 30 05 gas 12 09 05 AURORA at 12 14 05_Power Costs - Comparison bx Rbtl-Staff-Jt-PC_Electric Rev Req Model (2009 GRC) Rebuttal REmoval of New  WH Solar AdjustMI" xfId="3748"/>
    <cellStyle name="_Value Copy 11 30 05 gas 12 09 05 AURORA at 12 14 05_Power Costs - Comparison bx Rbtl-Staff-Jt-PC_Electric Rev Req Model (2009 GRC) Rebuttal REmoval of New  WH Solar AdjustMI 2" xfId="3749"/>
    <cellStyle name="_Value Copy 11 30 05 gas 12 09 05 AURORA at 12 14 05_Power Costs - Comparison bx Rbtl-Staff-Jt-PC_Electric Rev Req Model (2009 GRC) Rebuttal REmoval of New  WH Solar AdjustMI_DEM-WP(C) ENERG10C--ctn Mid-C_042010 2010GRC" xfId="3750"/>
    <cellStyle name="_Value Copy 11 30 05 gas 12 09 05 AURORA at 12 14 05_Power Costs - Comparison bx Rbtl-Staff-Jt-PC_Electric Rev Req Model (2009 GRC) Revised 01-18-2010" xfId="3751"/>
    <cellStyle name="_Value Copy 11 30 05 gas 12 09 05 AURORA at 12 14 05_Power Costs - Comparison bx Rbtl-Staff-Jt-PC_Electric Rev Req Model (2009 GRC) Revised 01-18-2010 2" xfId="3752"/>
    <cellStyle name="_Value Copy 11 30 05 gas 12 09 05 AURORA at 12 14 05_Power Costs - Comparison bx Rbtl-Staff-Jt-PC_Electric Rev Req Model (2009 GRC) Revised 01-18-2010_DEM-WP(C) ENERG10C--ctn Mid-C_042010 2010GRC" xfId="3753"/>
    <cellStyle name="_Value Copy 11 30 05 gas 12 09 05 AURORA at 12 14 05_Power Costs - Comparison bx Rbtl-Staff-Jt-PC_Final Order Electric EXHIBIT A-1" xfId="3754"/>
    <cellStyle name="_Value Copy 11 30 05 gas 12 09 05 AURORA at 12 14 05_Rebuttal Power Costs" xfId="3755"/>
    <cellStyle name="_Value Copy 11 30 05 gas 12 09 05 AURORA at 12 14 05_Rebuttal Power Costs 2" xfId="3756"/>
    <cellStyle name="_Value Copy 11 30 05 gas 12 09 05 AURORA at 12 14 05_Rebuttal Power Costs_Adj Bench DR 3 for Initial Briefs (Electric)" xfId="3757"/>
    <cellStyle name="_Value Copy 11 30 05 gas 12 09 05 AURORA at 12 14 05_Rebuttal Power Costs_Adj Bench DR 3 for Initial Briefs (Electric) 2" xfId="3758"/>
    <cellStyle name="_Value Copy 11 30 05 gas 12 09 05 AURORA at 12 14 05_Rebuttal Power Costs_Adj Bench DR 3 for Initial Briefs (Electric)_DEM-WP(C) ENERG10C--ctn Mid-C_042010 2010GRC" xfId="3759"/>
    <cellStyle name="_Value Copy 11 30 05 gas 12 09 05 AURORA at 12 14 05_Rebuttal Power Costs_DEM-WP(C) ENERG10C--ctn Mid-C_042010 2010GRC" xfId="3760"/>
    <cellStyle name="_Value Copy 11 30 05 gas 12 09 05 AURORA at 12 14 05_Rebuttal Power Costs_Electric Rev Req Model (2009 GRC) Rebuttal" xfId="3761"/>
    <cellStyle name="_Value Copy 11 30 05 gas 12 09 05 AURORA at 12 14 05_Rebuttal Power Costs_Electric Rev Req Model (2009 GRC) Rebuttal REmoval of New  WH Solar AdjustMI" xfId="3762"/>
    <cellStyle name="_Value Copy 11 30 05 gas 12 09 05 AURORA at 12 14 05_Rebuttal Power Costs_Electric Rev Req Model (2009 GRC) Rebuttal REmoval of New  WH Solar AdjustMI 2" xfId="3763"/>
    <cellStyle name="_Value Copy 11 30 05 gas 12 09 05 AURORA at 12 14 05_Rebuttal Power Costs_Electric Rev Req Model (2009 GRC) Rebuttal REmoval of New  WH Solar AdjustMI_DEM-WP(C) ENERG10C--ctn Mid-C_042010 2010GRC" xfId="3764"/>
    <cellStyle name="_Value Copy 11 30 05 gas 12 09 05 AURORA at 12 14 05_Rebuttal Power Costs_Electric Rev Req Model (2009 GRC) Revised 01-18-2010" xfId="3765"/>
    <cellStyle name="_Value Copy 11 30 05 gas 12 09 05 AURORA at 12 14 05_Rebuttal Power Costs_Electric Rev Req Model (2009 GRC) Revised 01-18-2010 2" xfId="3766"/>
    <cellStyle name="_Value Copy 11 30 05 gas 12 09 05 AURORA at 12 14 05_Rebuttal Power Costs_Electric Rev Req Model (2009 GRC) Revised 01-18-2010_DEM-WP(C) ENERG10C--ctn Mid-C_042010 2010GRC" xfId="3767"/>
    <cellStyle name="_Value Copy 11 30 05 gas 12 09 05 AURORA at 12 14 05_Rebuttal Power Costs_Final Order Electric EXHIBIT A-1" xfId="3768"/>
    <cellStyle name="_Value Copy 11 30 05 gas 12 09 05 AURORA at 12 14 05_Transmission Workbook for May BOD" xfId="3769"/>
    <cellStyle name="_Value Copy 11 30 05 gas 12 09 05 AURORA at 12 14 05_Transmission Workbook for May BOD 2" xfId="3770"/>
    <cellStyle name="_Value Copy 11 30 05 gas 12 09 05 AURORA at 12 14 05_Transmission Workbook for May BOD_DEM-WP(C) ENERG10C--ctn Mid-C_042010 2010GRC" xfId="3771"/>
    <cellStyle name="_Value Copy 11 30 05 gas 12 09 05 AURORA at 12 14 05_Wind Integration 10GRC" xfId="3772"/>
    <cellStyle name="_Value Copy 11 30 05 gas 12 09 05 AURORA at 12 14 05_Wind Integration 10GRC 2" xfId="3773"/>
    <cellStyle name="_Value Copy 11 30 05 gas 12 09 05 AURORA at 12 14 05_Wind Integration 10GRC_DEM-WP(C) ENERG10C--ctn Mid-C_042010 2010GRC" xfId="3774"/>
    <cellStyle name="_VC 2007GRC PC 10312007" xfId="3775"/>
    <cellStyle name="_VC 6.15.06 update on 06GRC power costs.xls Chart 1" xfId="125"/>
    <cellStyle name="_VC 6.15.06 update on 06GRC power costs.xls Chart 1 2" xfId="3776"/>
    <cellStyle name="_VC 6.15.06 update on 06GRC power costs.xls Chart 1 2 2" xfId="3777"/>
    <cellStyle name="_VC 6.15.06 update on 06GRC power costs.xls Chart 1 3" xfId="3778"/>
    <cellStyle name="_VC 6.15.06 update on 06GRC power costs.xls Chart 1 4" xfId="3779"/>
    <cellStyle name="_VC 6.15.06 update on 06GRC power costs.xls Chart 1 4 2" xfId="3780"/>
    <cellStyle name="_VC 6.15.06 update on 06GRC power costs.xls Chart 1 5" xfId="3781"/>
    <cellStyle name="_VC 6.15.06 update on 06GRC power costs.xls Chart 1 6" xfId="3782"/>
    <cellStyle name="_VC 6.15.06 update on 06GRC power costs.xls Chart 1 6 2" xfId="3783"/>
    <cellStyle name="_VC 6.15.06 update on 06GRC power costs.xls Chart 1 7" xfId="3784"/>
    <cellStyle name="_VC 6.15.06 update on 06GRC power costs.xls Chart 1 7 2" xfId="3785"/>
    <cellStyle name="_VC 6.15.06 update on 06GRC power costs.xls Chart 1_04 07E Wild Horse Wind Expansion (C) (2)" xfId="126"/>
    <cellStyle name="_VC 6.15.06 update on 06GRC power costs.xls Chart 1_04 07E Wild Horse Wind Expansion (C) (2) 2" xfId="3786"/>
    <cellStyle name="_VC 6.15.06 update on 06GRC power costs.xls Chart 1_04 07E Wild Horse Wind Expansion (C) (2)_Adj Bench DR 3 for Initial Briefs (Electric)" xfId="3787"/>
    <cellStyle name="_VC 6.15.06 update on 06GRC power costs.xls Chart 1_04 07E Wild Horse Wind Expansion (C) (2)_Adj Bench DR 3 for Initial Briefs (Electric) 2" xfId="3788"/>
    <cellStyle name="_VC 6.15.06 update on 06GRC power costs.xls Chart 1_04 07E Wild Horse Wind Expansion (C) (2)_Adj Bench DR 3 for Initial Briefs (Electric)_DEM-WP(C) ENERG10C--ctn Mid-C_042010 2010GRC" xfId="3789"/>
    <cellStyle name="_VC 6.15.06 update on 06GRC power costs.xls Chart 1_04 07E Wild Horse Wind Expansion (C) (2)_DEM-WP(C) ENERG10C--ctn Mid-C_042010 2010GRC" xfId="3790"/>
    <cellStyle name="_VC 6.15.06 update on 06GRC power costs.xls Chart 1_04 07E Wild Horse Wind Expansion (C) (2)_Electric Rev Req Model (2009 GRC) " xfId="3791"/>
    <cellStyle name="_VC 6.15.06 update on 06GRC power costs.xls Chart 1_04 07E Wild Horse Wind Expansion (C) (2)_Electric Rev Req Model (2009 GRC)  2" xfId="3792"/>
    <cellStyle name="_VC 6.15.06 update on 06GRC power costs.xls Chart 1_04 07E Wild Horse Wind Expansion (C) (2)_Electric Rev Req Model (2009 GRC) _DEM-WP(C) ENERG10C--ctn Mid-C_042010 2010GRC" xfId="3793"/>
    <cellStyle name="_VC 6.15.06 update on 06GRC power costs.xls Chart 1_04 07E Wild Horse Wind Expansion (C) (2)_Electric Rev Req Model (2009 GRC) Rebuttal" xfId="3794"/>
    <cellStyle name="_VC 6.15.06 update on 06GRC power costs.xls Chart 1_04 07E Wild Horse Wind Expansion (C) (2)_Electric Rev Req Model (2009 GRC) Rebuttal REmoval of New  WH Solar AdjustMI" xfId="3795"/>
    <cellStyle name="_VC 6.15.06 update on 06GRC power costs.xls Chart 1_04 07E Wild Horse Wind Expansion (C) (2)_Electric Rev Req Model (2009 GRC) Rebuttal REmoval of New  WH Solar AdjustMI 2" xfId="3796"/>
    <cellStyle name="_VC 6.15.06 update on 06GRC power costs.xls Chart 1_04 07E Wild Horse Wind Expansion (C) (2)_Electric Rev Req Model (2009 GRC) Rebuttal REmoval of New  WH Solar AdjustMI_DEM-WP(C) ENERG10C--ctn Mid-C_042010 2010GRC" xfId="3797"/>
    <cellStyle name="_VC 6.15.06 update on 06GRC power costs.xls Chart 1_04 07E Wild Horse Wind Expansion (C) (2)_Electric Rev Req Model (2009 GRC) Revised 01-18-2010" xfId="3798"/>
    <cellStyle name="_VC 6.15.06 update on 06GRC power costs.xls Chart 1_04 07E Wild Horse Wind Expansion (C) (2)_Electric Rev Req Model (2009 GRC) Revised 01-18-2010 2" xfId="3799"/>
    <cellStyle name="_VC 6.15.06 update on 06GRC power costs.xls Chart 1_04 07E Wild Horse Wind Expansion (C) (2)_Electric Rev Req Model (2009 GRC) Revised 01-18-2010_DEM-WP(C) ENERG10C--ctn Mid-C_042010 2010GRC" xfId="3800"/>
    <cellStyle name="_VC 6.15.06 update on 06GRC power costs.xls Chart 1_04 07E Wild Horse Wind Expansion (C) (2)_Final Order Electric EXHIBIT A-1" xfId="3801"/>
    <cellStyle name="_VC 6.15.06 update on 06GRC power costs.xls Chart 1_04 07E Wild Horse Wind Expansion (C) (2)_TENASKA REGULATORY ASSET" xfId="3802"/>
    <cellStyle name="_VC 6.15.06 update on 06GRC power costs.xls Chart 1_16.37E Wild Horse Expansion DeferralRevwrkingfile SF" xfId="3803"/>
    <cellStyle name="_VC 6.15.06 update on 06GRC power costs.xls Chart 1_16.37E Wild Horse Expansion DeferralRevwrkingfile SF 2" xfId="3804"/>
    <cellStyle name="_VC 6.15.06 update on 06GRC power costs.xls Chart 1_16.37E Wild Horse Expansion DeferralRevwrkingfile SF_DEM-WP(C) ENERG10C--ctn Mid-C_042010 2010GRC" xfId="3805"/>
    <cellStyle name="_VC 6.15.06 update on 06GRC power costs.xls Chart 1_2009 GRC Compl Filing - Exhibit D" xfId="3806"/>
    <cellStyle name="_VC 6.15.06 update on 06GRC power costs.xls Chart 1_2009 GRC Compl Filing - Exhibit D 2" xfId="3807"/>
    <cellStyle name="_VC 6.15.06 update on 06GRC power costs.xls Chart 1_2009 GRC Compl Filing - Exhibit D_DEM-WP(C) ENERG10C--ctn Mid-C_042010 2010GRC" xfId="3808"/>
    <cellStyle name="_VC 6.15.06 update on 06GRC power costs.xls Chart 1_4 31 Regulatory Assets and Liabilities  7 06- Exhibit D" xfId="127"/>
    <cellStyle name="_VC 6.15.06 update on 06GRC power costs.xls Chart 1_4 31 Regulatory Assets and Liabilities  7 06- Exhibit D 2" xfId="3809"/>
    <cellStyle name="_VC 6.15.06 update on 06GRC power costs.xls Chart 1_4 31 Regulatory Assets and Liabilities  7 06- Exhibit D_DEM-WP(C) ENERG10C--ctn Mid-C_042010 2010GRC" xfId="3810"/>
    <cellStyle name="_VC 6.15.06 update on 06GRC power costs.xls Chart 1_4 31 Regulatory Assets and Liabilities  7 06- Exhibit D_NIM Summary" xfId="3811"/>
    <cellStyle name="_VC 6.15.06 update on 06GRC power costs.xls Chart 1_4 31 Regulatory Assets and Liabilities  7 06- Exhibit D_NIM Summary 2" xfId="3812"/>
    <cellStyle name="_VC 6.15.06 update on 06GRC power costs.xls Chart 1_4 31 Regulatory Assets and Liabilities  7 06- Exhibit D_NIM Summary_DEM-WP(C) ENERG10C--ctn Mid-C_042010 2010GRC" xfId="3813"/>
    <cellStyle name="_VC 6.15.06 update on 06GRC power costs.xls Chart 1_4 31E Reg Asset  Liab and EXH D" xfId="3814"/>
    <cellStyle name="_VC 6.15.06 update on 06GRC power costs.xls Chart 1_4 31E Reg Asset  Liab and EXH D _ Aug 10 Filing (2)" xfId="3815"/>
    <cellStyle name="_VC 6.15.06 update on 06GRC power costs.xls Chart 1_4 31E Reg Asset  Liab and EXH D _ Aug 10 Filing (2) 2" xfId="3816"/>
    <cellStyle name="_VC 6.15.06 update on 06GRC power costs.xls Chart 1_4 31E Reg Asset  Liab and EXH D 2" xfId="3817"/>
    <cellStyle name="_VC 6.15.06 update on 06GRC power costs.xls Chart 1_4 31E Reg Asset  Liab and EXH D 3" xfId="3818"/>
    <cellStyle name="_VC 6.15.06 update on 06GRC power costs.xls Chart 1_4 32 Regulatory Assets and Liabilities  7 06- Exhibit D" xfId="128"/>
    <cellStyle name="_VC 6.15.06 update on 06GRC power costs.xls Chart 1_4 32 Regulatory Assets and Liabilities  7 06- Exhibit D 2" xfId="3819"/>
    <cellStyle name="_VC 6.15.06 update on 06GRC power costs.xls Chart 1_4 32 Regulatory Assets and Liabilities  7 06- Exhibit D_DEM-WP(C) ENERG10C--ctn Mid-C_042010 2010GRC" xfId="3820"/>
    <cellStyle name="_VC 6.15.06 update on 06GRC power costs.xls Chart 1_4 32 Regulatory Assets and Liabilities  7 06- Exhibit D_NIM Summary" xfId="3821"/>
    <cellStyle name="_VC 6.15.06 update on 06GRC power costs.xls Chart 1_4 32 Regulatory Assets and Liabilities  7 06- Exhibit D_NIM Summary 2" xfId="3822"/>
    <cellStyle name="_VC 6.15.06 update on 06GRC power costs.xls Chart 1_4 32 Regulatory Assets and Liabilities  7 06- Exhibit D_NIM Summary_DEM-WP(C) ENERG10C--ctn Mid-C_042010 2010GRC" xfId="3823"/>
    <cellStyle name="_VC 6.15.06 update on 06GRC power costs.xls Chart 1_AURORA Total New" xfId="3824"/>
    <cellStyle name="_VC 6.15.06 update on 06GRC power costs.xls Chart 1_AURORA Total New 2" xfId="3825"/>
    <cellStyle name="_VC 6.15.06 update on 06GRC power costs.xls Chart 1_Book2" xfId="3826"/>
    <cellStyle name="_VC 6.15.06 update on 06GRC power costs.xls Chart 1_Book2 2" xfId="3827"/>
    <cellStyle name="_VC 6.15.06 update on 06GRC power costs.xls Chart 1_Book2_Adj Bench DR 3 for Initial Briefs (Electric)" xfId="3828"/>
    <cellStyle name="_VC 6.15.06 update on 06GRC power costs.xls Chart 1_Book2_Adj Bench DR 3 for Initial Briefs (Electric) 2" xfId="3829"/>
    <cellStyle name="_VC 6.15.06 update on 06GRC power costs.xls Chart 1_Book2_Adj Bench DR 3 for Initial Briefs (Electric)_DEM-WP(C) ENERG10C--ctn Mid-C_042010 2010GRC" xfId="3830"/>
    <cellStyle name="_VC 6.15.06 update on 06GRC power costs.xls Chart 1_Book2_DEM-WP(C) ENERG10C--ctn Mid-C_042010 2010GRC" xfId="3831"/>
    <cellStyle name="_VC 6.15.06 update on 06GRC power costs.xls Chart 1_Book2_Electric Rev Req Model (2009 GRC) Rebuttal" xfId="3832"/>
    <cellStyle name="_VC 6.15.06 update on 06GRC power costs.xls Chart 1_Book2_Electric Rev Req Model (2009 GRC) Rebuttal REmoval of New  WH Solar AdjustMI" xfId="3833"/>
    <cellStyle name="_VC 6.15.06 update on 06GRC power costs.xls Chart 1_Book2_Electric Rev Req Model (2009 GRC) Rebuttal REmoval of New  WH Solar AdjustMI 2" xfId="3834"/>
    <cellStyle name="_VC 6.15.06 update on 06GRC power costs.xls Chart 1_Book2_Electric Rev Req Model (2009 GRC) Rebuttal REmoval of New  WH Solar AdjustMI_DEM-WP(C) ENERG10C--ctn Mid-C_042010 2010GRC" xfId="3835"/>
    <cellStyle name="_VC 6.15.06 update on 06GRC power costs.xls Chart 1_Book2_Electric Rev Req Model (2009 GRC) Revised 01-18-2010" xfId="3836"/>
    <cellStyle name="_VC 6.15.06 update on 06GRC power costs.xls Chart 1_Book2_Electric Rev Req Model (2009 GRC) Revised 01-18-2010 2" xfId="3837"/>
    <cellStyle name="_VC 6.15.06 update on 06GRC power costs.xls Chart 1_Book2_Electric Rev Req Model (2009 GRC) Revised 01-18-2010_DEM-WP(C) ENERG10C--ctn Mid-C_042010 2010GRC" xfId="3838"/>
    <cellStyle name="_VC 6.15.06 update on 06GRC power costs.xls Chart 1_Book2_Final Order Electric EXHIBIT A-1" xfId="3839"/>
    <cellStyle name="_VC 6.15.06 update on 06GRC power costs.xls Chart 1_Book4" xfId="129"/>
    <cellStyle name="_VC 6.15.06 update on 06GRC power costs.xls Chart 1_Book4 2" xfId="3840"/>
    <cellStyle name="_VC 6.15.06 update on 06GRC power costs.xls Chart 1_Book4_DEM-WP(C) ENERG10C--ctn Mid-C_042010 2010GRC" xfId="3841"/>
    <cellStyle name="_VC 6.15.06 update on 06GRC power costs.xls Chart 1_Book9" xfId="130"/>
    <cellStyle name="_VC 6.15.06 update on 06GRC power costs.xls Chart 1_Book9 2" xfId="3842"/>
    <cellStyle name="_VC 6.15.06 update on 06GRC power costs.xls Chart 1_Book9_DEM-WP(C) ENERG10C--ctn Mid-C_042010 2010GRC" xfId="3843"/>
    <cellStyle name="_VC 6.15.06 update on 06GRC power costs.xls Chart 1_Chelan PUD Power Costs (8-10)" xfId="3844"/>
    <cellStyle name="_VC 6.15.06 update on 06GRC power costs.xls Chart 1_DEM-WP(C) Chelan Power Costs" xfId="3845"/>
    <cellStyle name="_VC 6.15.06 update on 06GRC power costs.xls Chart 1_DEM-WP(C) Chelan Power Costs 2" xfId="3846"/>
    <cellStyle name="_VC 6.15.06 update on 06GRC power costs.xls Chart 1_DEM-WP(C) ENERG10C--ctn Mid-C_042010 2010GRC" xfId="3847"/>
    <cellStyle name="_VC 6.15.06 update on 06GRC power costs.xls Chart 1_DEM-WP(C) Gas Transport 2010GRC" xfId="3848"/>
    <cellStyle name="_VC 6.15.06 update on 06GRC power costs.xls Chart 1_DEM-WP(C) Gas Transport 2010GRC 2" xfId="3849"/>
    <cellStyle name="_VC 6.15.06 update on 06GRC power costs.xls Chart 1_NIM Summary" xfId="3850"/>
    <cellStyle name="_VC 6.15.06 update on 06GRC power costs.xls Chart 1_NIM Summary 09GRC" xfId="3851"/>
    <cellStyle name="_VC 6.15.06 update on 06GRC power costs.xls Chart 1_NIM Summary 09GRC 2" xfId="3852"/>
    <cellStyle name="_VC 6.15.06 update on 06GRC power costs.xls Chart 1_NIM Summary 09GRC_DEM-WP(C) ENERG10C--ctn Mid-C_042010 2010GRC" xfId="3853"/>
    <cellStyle name="_VC 6.15.06 update on 06GRC power costs.xls Chart 1_NIM Summary 2" xfId="3854"/>
    <cellStyle name="_VC 6.15.06 update on 06GRC power costs.xls Chart 1_NIM Summary 3" xfId="3855"/>
    <cellStyle name="_VC 6.15.06 update on 06GRC power costs.xls Chart 1_NIM Summary_DEM-WP(C) ENERG10C--ctn Mid-C_042010 2010GRC" xfId="3856"/>
    <cellStyle name="_VC 6.15.06 update on 06GRC power costs.xls Chart 1_PCA 9 -  Exhibit D April 2010 (3)" xfId="3857"/>
    <cellStyle name="_VC 6.15.06 update on 06GRC power costs.xls Chart 1_PCA 9 -  Exhibit D April 2010 (3) 2" xfId="3858"/>
    <cellStyle name="_VC 6.15.06 update on 06GRC power costs.xls Chart 1_PCA 9 -  Exhibit D April 2010 (3)_DEM-WP(C) ENERG10C--ctn Mid-C_042010 2010GRC" xfId="3859"/>
    <cellStyle name="_VC 6.15.06 update on 06GRC power costs.xls Chart 1_Power Costs - Comparison bx Rbtl-Staff-Jt-PC" xfId="3860"/>
    <cellStyle name="_VC 6.15.06 update on 06GRC power costs.xls Chart 1_Power Costs - Comparison bx Rbtl-Staff-Jt-PC 2" xfId="3861"/>
    <cellStyle name="_VC 6.15.06 update on 06GRC power costs.xls Chart 1_Power Costs - Comparison bx Rbtl-Staff-Jt-PC_Adj Bench DR 3 for Initial Briefs (Electric)" xfId="3862"/>
    <cellStyle name="_VC 6.15.06 update on 06GRC power costs.xls Chart 1_Power Costs - Comparison bx Rbtl-Staff-Jt-PC_Adj Bench DR 3 for Initial Briefs (Electric) 2" xfId="3863"/>
    <cellStyle name="_VC 6.15.06 update on 06GRC power costs.xls Chart 1_Power Costs - Comparison bx Rbtl-Staff-Jt-PC_Adj Bench DR 3 for Initial Briefs (Electric)_DEM-WP(C) ENERG10C--ctn Mid-C_042010 2010GRC" xfId="3864"/>
    <cellStyle name="_VC 6.15.06 update on 06GRC power costs.xls Chart 1_Power Costs - Comparison bx Rbtl-Staff-Jt-PC_DEM-WP(C) ENERG10C--ctn Mid-C_042010 2010GRC" xfId="3865"/>
    <cellStyle name="_VC 6.15.06 update on 06GRC power costs.xls Chart 1_Power Costs - Comparison bx Rbtl-Staff-Jt-PC_Electric Rev Req Model (2009 GRC) Rebuttal" xfId="3866"/>
    <cellStyle name="_VC 6.15.06 update on 06GRC power costs.xls Chart 1_Power Costs - Comparison bx Rbtl-Staff-Jt-PC_Electric Rev Req Model (2009 GRC) Rebuttal REmoval of New  WH Solar AdjustMI" xfId="3867"/>
    <cellStyle name="_VC 6.15.06 update on 06GRC power costs.xls Chart 1_Power Costs - Comparison bx Rbtl-Staff-Jt-PC_Electric Rev Req Model (2009 GRC) Rebuttal REmoval of New  WH Solar AdjustMI 2" xfId="3868"/>
    <cellStyle name="_VC 6.15.06 update on 06GRC power costs.xls Chart 1_Power Costs - Comparison bx Rbtl-Staff-Jt-PC_Electric Rev Req Model (2009 GRC) Rebuttal REmoval of New  WH Solar AdjustMI_DEM-WP(C) ENERG10C--ctn Mid-C_042010 2010GRC" xfId="3869"/>
    <cellStyle name="_VC 6.15.06 update on 06GRC power costs.xls Chart 1_Power Costs - Comparison bx Rbtl-Staff-Jt-PC_Electric Rev Req Model (2009 GRC) Revised 01-18-2010" xfId="3870"/>
    <cellStyle name="_VC 6.15.06 update on 06GRC power costs.xls Chart 1_Power Costs - Comparison bx Rbtl-Staff-Jt-PC_Electric Rev Req Model (2009 GRC) Revised 01-18-2010 2" xfId="3871"/>
    <cellStyle name="_VC 6.15.06 update on 06GRC power costs.xls Chart 1_Power Costs - Comparison bx Rbtl-Staff-Jt-PC_Electric Rev Req Model (2009 GRC) Revised 01-18-2010_DEM-WP(C) ENERG10C--ctn Mid-C_042010 2010GRC" xfId="3872"/>
    <cellStyle name="_VC 6.15.06 update on 06GRC power costs.xls Chart 1_Power Costs - Comparison bx Rbtl-Staff-Jt-PC_Final Order Electric EXHIBIT A-1" xfId="3873"/>
    <cellStyle name="_VC 6.15.06 update on 06GRC power costs.xls Chart 1_Rebuttal Power Costs" xfId="3874"/>
    <cellStyle name="_VC 6.15.06 update on 06GRC power costs.xls Chart 1_Rebuttal Power Costs 2" xfId="3875"/>
    <cellStyle name="_VC 6.15.06 update on 06GRC power costs.xls Chart 1_Rebuttal Power Costs_Adj Bench DR 3 for Initial Briefs (Electric)" xfId="3876"/>
    <cellStyle name="_VC 6.15.06 update on 06GRC power costs.xls Chart 1_Rebuttal Power Costs_Adj Bench DR 3 for Initial Briefs (Electric) 2" xfId="3877"/>
    <cellStyle name="_VC 6.15.06 update on 06GRC power costs.xls Chart 1_Rebuttal Power Costs_Adj Bench DR 3 for Initial Briefs (Electric)_DEM-WP(C) ENERG10C--ctn Mid-C_042010 2010GRC" xfId="3878"/>
    <cellStyle name="_VC 6.15.06 update on 06GRC power costs.xls Chart 1_Rebuttal Power Costs_DEM-WP(C) ENERG10C--ctn Mid-C_042010 2010GRC" xfId="3879"/>
    <cellStyle name="_VC 6.15.06 update on 06GRC power costs.xls Chart 1_Rebuttal Power Costs_Electric Rev Req Model (2009 GRC) Rebuttal" xfId="3880"/>
    <cellStyle name="_VC 6.15.06 update on 06GRC power costs.xls Chart 1_Rebuttal Power Costs_Electric Rev Req Model (2009 GRC) Rebuttal REmoval of New  WH Solar AdjustMI" xfId="3881"/>
    <cellStyle name="_VC 6.15.06 update on 06GRC power costs.xls Chart 1_Rebuttal Power Costs_Electric Rev Req Model (2009 GRC) Rebuttal REmoval of New  WH Solar AdjustMI 2" xfId="3882"/>
    <cellStyle name="_VC 6.15.06 update on 06GRC power costs.xls Chart 1_Rebuttal Power Costs_Electric Rev Req Model (2009 GRC) Rebuttal REmoval of New  WH Solar AdjustMI_DEM-WP(C) ENERG10C--ctn Mid-C_042010 2010GRC" xfId="3883"/>
    <cellStyle name="_VC 6.15.06 update on 06GRC power costs.xls Chart 1_Rebuttal Power Costs_Electric Rev Req Model (2009 GRC) Revised 01-18-2010" xfId="3884"/>
    <cellStyle name="_VC 6.15.06 update on 06GRC power costs.xls Chart 1_Rebuttal Power Costs_Electric Rev Req Model (2009 GRC) Revised 01-18-2010 2" xfId="3885"/>
    <cellStyle name="_VC 6.15.06 update on 06GRC power costs.xls Chart 1_Rebuttal Power Costs_Electric Rev Req Model (2009 GRC) Revised 01-18-2010_DEM-WP(C) ENERG10C--ctn Mid-C_042010 2010GRC" xfId="3886"/>
    <cellStyle name="_VC 6.15.06 update on 06GRC power costs.xls Chart 1_Rebuttal Power Costs_Final Order Electric EXHIBIT A-1" xfId="3887"/>
    <cellStyle name="_VC 6.15.06 update on 06GRC power costs.xls Chart 1_Wind Integration 10GRC" xfId="3888"/>
    <cellStyle name="_VC 6.15.06 update on 06GRC power costs.xls Chart 1_Wind Integration 10GRC 2" xfId="3889"/>
    <cellStyle name="_VC 6.15.06 update on 06GRC power costs.xls Chart 1_Wind Integration 10GRC_DEM-WP(C) ENERG10C--ctn Mid-C_042010 2010GRC" xfId="3890"/>
    <cellStyle name="_VC 6.15.06 update on 06GRC power costs.xls Chart 2" xfId="131"/>
    <cellStyle name="_VC 6.15.06 update on 06GRC power costs.xls Chart 2 2" xfId="3891"/>
    <cellStyle name="_VC 6.15.06 update on 06GRC power costs.xls Chart 2 2 2" xfId="3892"/>
    <cellStyle name="_VC 6.15.06 update on 06GRC power costs.xls Chart 2 3" xfId="3893"/>
    <cellStyle name="_VC 6.15.06 update on 06GRC power costs.xls Chart 2 4" xfId="3894"/>
    <cellStyle name="_VC 6.15.06 update on 06GRC power costs.xls Chart 2 4 2" xfId="3895"/>
    <cellStyle name="_VC 6.15.06 update on 06GRC power costs.xls Chart 2 5" xfId="3896"/>
    <cellStyle name="_VC 6.15.06 update on 06GRC power costs.xls Chart 2 6" xfId="3897"/>
    <cellStyle name="_VC 6.15.06 update on 06GRC power costs.xls Chart 2 6 2" xfId="3898"/>
    <cellStyle name="_VC 6.15.06 update on 06GRC power costs.xls Chart 2 7" xfId="3899"/>
    <cellStyle name="_VC 6.15.06 update on 06GRC power costs.xls Chart 2 7 2" xfId="3900"/>
    <cellStyle name="_VC 6.15.06 update on 06GRC power costs.xls Chart 2_04 07E Wild Horse Wind Expansion (C) (2)" xfId="132"/>
    <cellStyle name="_VC 6.15.06 update on 06GRC power costs.xls Chart 2_04 07E Wild Horse Wind Expansion (C) (2) 2" xfId="3901"/>
    <cellStyle name="_VC 6.15.06 update on 06GRC power costs.xls Chart 2_04 07E Wild Horse Wind Expansion (C) (2)_Adj Bench DR 3 for Initial Briefs (Electric)" xfId="3902"/>
    <cellStyle name="_VC 6.15.06 update on 06GRC power costs.xls Chart 2_04 07E Wild Horse Wind Expansion (C) (2)_Adj Bench DR 3 for Initial Briefs (Electric) 2" xfId="3903"/>
    <cellStyle name="_VC 6.15.06 update on 06GRC power costs.xls Chart 2_04 07E Wild Horse Wind Expansion (C) (2)_Adj Bench DR 3 for Initial Briefs (Electric)_DEM-WP(C) ENERG10C--ctn Mid-C_042010 2010GRC" xfId="3904"/>
    <cellStyle name="_VC 6.15.06 update on 06GRC power costs.xls Chart 2_04 07E Wild Horse Wind Expansion (C) (2)_DEM-WP(C) ENERG10C--ctn Mid-C_042010 2010GRC" xfId="3905"/>
    <cellStyle name="_VC 6.15.06 update on 06GRC power costs.xls Chart 2_04 07E Wild Horse Wind Expansion (C) (2)_Electric Rev Req Model (2009 GRC) " xfId="3906"/>
    <cellStyle name="_VC 6.15.06 update on 06GRC power costs.xls Chart 2_04 07E Wild Horse Wind Expansion (C) (2)_Electric Rev Req Model (2009 GRC)  2" xfId="3907"/>
    <cellStyle name="_VC 6.15.06 update on 06GRC power costs.xls Chart 2_04 07E Wild Horse Wind Expansion (C) (2)_Electric Rev Req Model (2009 GRC) _DEM-WP(C) ENERG10C--ctn Mid-C_042010 2010GRC" xfId="3908"/>
    <cellStyle name="_VC 6.15.06 update on 06GRC power costs.xls Chart 2_04 07E Wild Horse Wind Expansion (C) (2)_Electric Rev Req Model (2009 GRC) Rebuttal" xfId="3909"/>
    <cellStyle name="_VC 6.15.06 update on 06GRC power costs.xls Chart 2_04 07E Wild Horse Wind Expansion (C) (2)_Electric Rev Req Model (2009 GRC) Rebuttal REmoval of New  WH Solar AdjustMI" xfId="3910"/>
    <cellStyle name="_VC 6.15.06 update on 06GRC power costs.xls Chart 2_04 07E Wild Horse Wind Expansion (C) (2)_Electric Rev Req Model (2009 GRC) Rebuttal REmoval of New  WH Solar AdjustMI 2" xfId="3911"/>
    <cellStyle name="_VC 6.15.06 update on 06GRC power costs.xls Chart 2_04 07E Wild Horse Wind Expansion (C) (2)_Electric Rev Req Model (2009 GRC) Rebuttal REmoval of New  WH Solar AdjustMI_DEM-WP(C) ENERG10C--ctn Mid-C_042010 2010GRC" xfId="3912"/>
    <cellStyle name="_VC 6.15.06 update on 06GRC power costs.xls Chart 2_04 07E Wild Horse Wind Expansion (C) (2)_Electric Rev Req Model (2009 GRC) Revised 01-18-2010" xfId="3913"/>
    <cellStyle name="_VC 6.15.06 update on 06GRC power costs.xls Chart 2_04 07E Wild Horse Wind Expansion (C) (2)_Electric Rev Req Model (2009 GRC) Revised 01-18-2010 2" xfId="3914"/>
    <cellStyle name="_VC 6.15.06 update on 06GRC power costs.xls Chart 2_04 07E Wild Horse Wind Expansion (C) (2)_Electric Rev Req Model (2009 GRC) Revised 01-18-2010_DEM-WP(C) ENERG10C--ctn Mid-C_042010 2010GRC" xfId="3915"/>
    <cellStyle name="_VC 6.15.06 update on 06GRC power costs.xls Chart 2_04 07E Wild Horse Wind Expansion (C) (2)_Final Order Electric EXHIBIT A-1" xfId="3916"/>
    <cellStyle name="_VC 6.15.06 update on 06GRC power costs.xls Chart 2_04 07E Wild Horse Wind Expansion (C) (2)_TENASKA REGULATORY ASSET" xfId="3917"/>
    <cellStyle name="_VC 6.15.06 update on 06GRC power costs.xls Chart 2_16.37E Wild Horse Expansion DeferralRevwrkingfile SF" xfId="3918"/>
    <cellStyle name="_VC 6.15.06 update on 06GRC power costs.xls Chart 2_16.37E Wild Horse Expansion DeferralRevwrkingfile SF 2" xfId="3919"/>
    <cellStyle name="_VC 6.15.06 update on 06GRC power costs.xls Chart 2_16.37E Wild Horse Expansion DeferralRevwrkingfile SF_DEM-WP(C) ENERG10C--ctn Mid-C_042010 2010GRC" xfId="3920"/>
    <cellStyle name="_VC 6.15.06 update on 06GRC power costs.xls Chart 2_2009 GRC Compl Filing - Exhibit D" xfId="3921"/>
    <cellStyle name="_VC 6.15.06 update on 06GRC power costs.xls Chart 2_2009 GRC Compl Filing - Exhibit D 2" xfId="3922"/>
    <cellStyle name="_VC 6.15.06 update on 06GRC power costs.xls Chart 2_2009 GRC Compl Filing - Exhibit D_DEM-WP(C) ENERG10C--ctn Mid-C_042010 2010GRC" xfId="3923"/>
    <cellStyle name="_VC 6.15.06 update on 06GRC power costs.xls Chart 2_4 31 Regulatory Assets and Liabilities  7 06- Exhibit D" xfId="133"/>
    <cellStyle name="_VC 6.15.06 update on 06GRC power costs.xls Chart 2_4 31 Regulatory Assets and Liabilities  7 06- Exhibit D 2" xfId="3924"/>
    <cellStyle name="_VC 6.15.06 update on 06GRC power costs.xls Chart 2_4 31 Regulatory Assets and Liabilities  7 06- Exhibit D_DEM-WP(C) ENERG10C--ctn Mid-C_042010 2010GRC" xfId="3925"/>
    <cellStyle name="_VC 6.15.06 update on 06GRC power costs.xls Chart 2_4 31 Regulatory Assets and Liabilities  7 06- Exhibit D_NIM Summary" xfId="3926"/>
    <cellStyle name="_VC 6.15.06 update on 06GRC power costs.xls Chart 2_4 31 Regulatory Assets and Liabilities  7 06- Exhibit D_NIM Summary 2" xfId="3927"/>
    <cellStyle name="_VC 6.15.06 update on 06GRC power costs.xls Chart 2_4 31 Regulatory Assets and Liabilities  7 06- Exhibit D_NIM Summary_DEM-WP(C) ENERG10C--ctn Mid-C_042010 2010GRC" xfId="3928"/>
    <cellStyle name="_VC 6.15.06 update on 06GRC power costs.xls Chart 2_4 31E Reg Asset  Liab and EXH D" xfId="3929"/>
    <cellStyle name="_VC 6.15.06 update on 06GRC power costs.xls Chart 2_4 31E Reg Asset  Liab and EXH D _ Aug 10 Filing (2)" xfId="3930"/>
    <cellStyle name="_VC 6.15.06 update on 06GRC power costs.xls Chart 2_4 31E Reg Asset  Liab and EXH D _ Aug 10 Filing (2) 2" xfId="3931"/>
    <cellStyle name="_VC 6.15.06 update on 06GRC power costs.xls Chart 2_4 31E Reg Asset  Liab and EXH D 2" xfId="3932"/>
    <cellStyle name="_VC 6.15.06 update on 06GRC power costs.xls Chart 2_4 31E Reg Asset  Liab and EXH D 3" xfId="3933"/>
    <cellStyle name="_VC 6.15.06 update on 06GRC power costs.xls Chart 2_4 32 Regulatory Assets and Liabilities  7 06- Exhibit D" xfId="134"/>
    <cellStyle name="_VC 6.15.06 update on 06GRC power costs.xls Chart 2_4 32 Regulatory Assets and Liabilities  7 06- Exhibit D 2" xfId="3934"/>
    <cellStyle name="_VC 6.15.06 update on 06GRC power costs.xls Chart 2_4 32 Regulatory Assets and Liabilities  7 06- Exhibit D_DEM-WP(C) ENERG10C--ctn Mid-C_042010 2010GRC" xfId="3935"/>
    <cellStyle name="_VC 6.15.06 update on 06GRC power costs.xls Chart 2_4 32 Regulatory Assets and Liabilities  7 06- Exhibit D_NIM Summary" xfId="3936"/>
    <cellStyle name="_VC 6.15.06 update on 06GRC power costs.xls Chart 2_4 32 Regulatory Assets and Liabilities  7 06- Exhibit D_NIM Summary 2" xfId="3937"/>
    <cellStyle name="_VC 6.15.06 update on 06GRC power costs.xls Chart 2_4 32 Regulatory Assets and Liabilities  7 06- Exhibit D_NIM Summary_DEM-WP(C) ENERG10C--ctn Mid-C_042010 2010GRC" xfId="3938"/>
    <cellStyle name="_VC 6.15.06 update on 06GRC power costs.xls Chart 2_AURORA Total New" xfId="3939"/>
    <cellStyle name="_VC 6.15.06 update on 06GRC power costs.xls Chart 2_AURORA Total New 2" xfId="3940"/>
    <cellStyle name="_VC 6.15.06 update on 06GRC power costs.xls Chart 2_Book2" xfId="3941"/>
    <cellStyle name="_VC 6.15.06 update on 06GRC power costs.xls Chart 2_Book2 2" xfId="3942"/>
    <cellStyle name="_VC 6.15.06 update on 06GRC power costs.xls Chart 2_Book2_Adj Bench DR 3 for Initial Briefs (Electric)" xfId="3943"/>
    <cellStyle name="_VC 6.15.06 update on 06GRC power costs.xls Chart 2_Book2_Adj Bench DR 3 for Initial Briefs (Electric) 2" xfId="3944"/>
    <cellStyle name="_VC 6.15.06 update on 06GRC power costs.xls Chart 2_Book2_Adj Bench DR 3 for Initial Briefs (Electric)_DEM-WP(C) ENERG10C--ctn Mid-C_042010 2010GRC" xfId="3945"/>
    <cellStyle name="_VC 6.15.06 update on 06GRC power costs.xls Chart 2_Book2_DEM-WP(C) ENERG10C--ctn Mid-C_042010 2010GRC" xfId="3946"/>
    <cellStyle name="_VC 6.15.06 update on 06GRC power costs.xls Chart 2_Book2_Electric Rev Req Model (2009 GRC) Rebuttal" xfId="3947"/>
    <cellStyle name="_VC 6.15.06 update on 06GRC power costs.xls Chart 2_Book2_Electric Rev Req Model (2009 GRC) Rebuttal REmoval of New  WH Solar AdjustMI" xfId="3948"/>
    <cellStyle name="_VC 6.15.06 update on 06GRC power costs.xls Chart 2_Book2_Electric Rev Req Model (2009 GRC) Rebuttal REmoval of New  WH Solar AdjustMI 2" xfId="3949"/>
    <cellStyle name="_VC 6.15.06 update on 06GRC power costs.xls Chart 2_Book2_Electric Rev Req Model (2009 GRC) Rebuttal REmoval of New  WH Solar AdjustMI_DEM-WP(C) ENERG10C--ctn Mid-C_042010 2010GRC" xfId="3950"/>
    <cellStyle name="_VC 6.15.06 update on 06GRC power costs.xls Chart 2_Book2_Electric Rev Req Model (2009 GRC) Revised 01-18-2010" xfId="3951"/>
    <cellStyle name="_VC 6.15.06 update on 06GRC power costs.xls Chart 2_Book2_Electric Rev Req Model (2009 GRC) Revised 01-18-2010 2" xfId="3952"/>
    <cellStyle name="_VC 6.15.06 update on 06GRC power costs.xls Chart 2_Book2_Electric Rev Req Model (2009 GRC) Revised 01-18-2010_DEM-WP(C) ENERG10C--ctn Mid-C_042010 2010GRC" xfId="3953"/>
    <cellStyle name="_VC 6.15.06 update on 06GRC power costs.xls Chart 2_Book2_Final Order Electric EXHIBIT A-1" xfId="3954"/>
    <cellStyle name="_VC 6.15.06 update on 06GRC power costs.xls Chart 2_Book4" xfId="135"/>
    <cellStyle name="_VC 6.15.06 update on 06GRC power costs.xls Chart 2_Book4 2" xfId="3955"/>
    <cellStyle name="_VC 6.15.06 update on 06GRC power costs.xls Chart 2_Book4_DEM-WP(C) ENERG10C--ctn Mid-C_042010 2010GRC" xfId="3956"/>
    <cellStyle name="_VC 6.15.06 update on 06GRC power costs.xls Chart 2_Book9" xfId="136"/>
    <cellStyle name="_VC 6.15.06 update on 06GRC power costs.xls Chart 2_Book9 2" xfId="3957"/>
    <cellStyle name="_VC 6.15.06 update on 06GRC power costs.xls Chart 2_Book9_DEM-WP(C) ENERG10C--ctn Mid-C_042010 2010GRC" xfId="3958"/>
    <cellStyle name="_VC 6.15.06 update on 06GRC power costs.xls Chart 2_Chelan PUD Power Costs (8-10)" xfId="3959"/>
    <cellStyle name="_VC 6.15.06 update on 06GRC power costs.xls Chart 2_DEM-WP(C) Chelan Power Costs" xfId="3960"/>
    <cellStyle name="_VC 6.15.06 update on 06GRC power costs.xls Chart 2_DEM-WP(C) Chelan Power Costs 2" xfId="3961"/>
    <cellStyle name="_VC 6.15.06 update on 06GRC power costs.xls Chart 2_DEM-WP(C) ENERG10C--ctn Mid-C_042010 2010GRC" xfId="3962"/>
    <cellStyle name="_VC 6.15.06 update on 06GRC power costs.xls Chart 2_DEM-WP(C) Gas Transport 2010GRC" xfId="3963"/>
    <cellStyle name="_VC 6.15.06 update on 06GRC power costs.xls Chart 2_DEM-WP(C) Gas Transport 2010GRC 2" xfId="3964"/>
    <cellStyle name="_VC 6.15.06 update on 06GRC power costs.xls Chart 2_NIM Summary" xfId="3965"/>
    <cellStyle name="_VC 6.15.06 update on 06GRC power costs.xls Chart 2_NIM Summary 09GRC" xfId="3966"/>
    <cellStyle name="_VC 6.15.06 update on 06GRC power costs.xls Chart 2_NIM Summary 09GRC 2" xfId="3967"/>
    <cellStyle name="_VC 6.15.06 update on 06GRC power costs.xls Chart 2_NIM Summary 09GRC_DEM-WP(C) ENERG10C--ctn Mid-C_042010 2010GRC" xfId="3968"/>
    <cellStyle name="_VC 6.15.06 update on 06GRC power costs.xls Chart 2_NIM Summary 2" xfId="3969"/>
    <cellStyle name="_VC 6.15.06 update on 06GRC power costs.xls Chart 2_NIM Summary 3" xfId="3970"/>
    <cellStyle name="_VC 6.15.06 update on 06GRC power costs.xls Chart 2_NIM Summary_DEM-WP(C) ENERG10C--ctn Mid-C_042010 2010GRC" xfId="3971"/>
    <cellStyle name="_VC 6.15.06 update on 06GRC power costs.xls Chart 2_PCA 9 -  Exhibit D April 2010 (3)" xfId="3972"/>
    <cellStyle name="_VC 6.15.06 update on 06GRC power costs.xls Chart 2_PCA 9 -  Exhibit D April 2010 (3) 2" xfId="3973"/>
    <cellStyle name="_VC 6.15.06 update on 06GRC power costs.xls Chart 2_PCA 9 -  Exhibit D April 2010 (3)_DEM-WP(C) ENERG10C--ctn Mid-C_042010 2010GRC" xfId="3974"/>
    <cellStyle name="_VC 6.15.06 update on 06GRC power costs.xls Chart 2_Power Costs - Comparison bx Rbtl-Staff-Jt-PC" xfId="3975"/>
    <cellStyle name="_VC 6.15.06 update on 06GRC power costs.xls Chart 2_Power Costs - Comparison bx Rbtl-Staff-Jt-PC 2" xfId="3976"/>
    <cellStyle name="_VC 6.15.06 update on 06GRC power costs.xls Chart 2_Power Costs - Comparison bx Rbtl-Staff-Jt-PC_Adj Bench DR 3 for Initial Briefs (Electric)" xfId="3977"/>
    <cellStyle name="_VC 6.15.06 update on 06GRC power costs.xls Chart 2_Power Costs - Comparison bx Rbtl-Staff-Jt-PC_Adj Bench DR 3 for Initial Briefs (Electric) 2" xfId="3978"/>
    <cellStyle name="_VC 6.15.06 update on 06GRC power costs.xls Chart 2_Power Costs - Comparison bx Rbtl-Staff-Jt-PC_Adj Bench DR 3 for Initial Briefs (Electric)_DEM-WP(C) ENERG10C--ctn Mid-C_042010 2010GRC" xfId="3979"/>
    <cellStyle name="_VC 6.15.06 update on 06GRC power costs.xls Chart 2_Power Costs - Comparison bx Rbtl-Staff-Jt-PC_DEM-WP(C) ENERG10C--ctn Mid-C_042010 2010GRC" xfId="3980"/>
    <cellStyle name="_VC 6.15.06 update on 06GRC power costs.xls Chart 2_Power Costs - Comparison bx Rbtl-Staff-Jt-PC_Electric Rev Req Model (2009 GRC) Rebuttal" xfId="3981"/>
    <cellStyle name="_VC 6.15.06 update on 06GRC power costs.xls Chart 2_Power Costs - Comparison bx Rbtl-Staff-Jt-PC_Electric Rev Req Model (2009 GRC) Rebuttal REmoval of New  WH Solar AdjustMI" xfId="3982"/>
    <cellStyle name="_VC 6.15.06 update on 06GRC power costs.xls Chart 2_Power Costs - Comparison bx Rbtl-Staff-Jt-PC_Electric Rev Req Model (2009 GRC) Rebuttal REmoval of New  WH Solar AdjustMI 2" xfId="3983"/>
    <cellStyle name="_VC 6.15.06 update on 06GRC power costs.xls Chart 2_Power Costs - Comparison bx Rbtl-Staff-Jt-PC_Electric Rev Req Model (2009 GRC) Rebuttal REmoval of New  WH Solar AdjustMI_DEM-WP(C) ENERG10C--ctn Mid-C_042010 2010GRC" xfId="3984"/>
    <cellStyle name="_VC 6.15.06 update on 06GRC power costs.xls Chart 2_Power Costs - Comparison bx Rbtl-Staff-Jt-PC_Electric Rev Req Model (2009 GRC) Revised 01-18-2010" xfId="3985"/>
    <cellStyle name="_VC 6.15.06 update on 06GRC power costs.xls Chart 2_Power Costs - Comparison bx Rbtl-Staff-Jt-PC_Electric Rev Req Model (2009 GRC) Revised 01-18-2010 2" xfId="3986"/>
    <cellStyle name="_VC 6.15.06 update on 06GRC power costs.xls Chart 2_Power Costs - Comparison bx Rbtl-Staff-Jt-PC_Electric Rev Req Model (2009 GRC) Revised 01-18-2010_DEM-WP(C) ENERG10C--ctn Mid-C_042010 2010GRC" xfId="3987"/>
    <cellStyle name="_VC 6.15.06 update on 06GRC power costs.xls Chart 2_Power Costs - Comparison bx Rbtl-Staff-Jt-PC_Final Order Electric EXHIBIT A-1" xfId="3988"/>
    <cellStyle name="_VC 6.15.06 update on 06GRC power costs.xls Chart 2_Rebuttal Power Costs" xfId="3989"/>
    <cellStyle name="_VC 6.15.06 update on 06GRC power costs.xls Chart 2_Rebuttal Power Costs 2" xfId="3990"/>
    <cellStyle name="_VC 6.15.06 update on 06GRC power costs.xls Chart 2_Rebuttal Power Costs_Adj Bench DR 3 for Initial Briefs (Electric)" xfId="3991"/>
    <cellStyle name="_VC 6.15.06 update on 06GRC power costs.xls Chart 2_Rebuttal Power Costs_Adj Bench DR 3 for Initial Briefs (Electric) 2" xfId="3992"/>
    <cellStyle name="_VC 6.15.06 update on 06GRC power costs.xls Chart 2_Rebuttal Power Costs_Adj Bench DR 3 for Initial Briefs (Electric)_DEM-WP(C) ENERG10C--ctn Mid-C_042010 2010GRC" xfId="3993"/>
    <cellStyle name="_VC 6.15.06 update on 06GRC power costs.xls Chart 2_Rebuttal Power Costs_DEM-WP(C) ENERG10C--ctn Mid-C_042010 2010GRC" xfId="3994"/>
    <cellStyle name="_VC 6.15.06 update on 06GRC power costs.xls Chart 2_Rebuttal Power Costs_Electric Rev Req Model (2009 GRC) Rebuttal" xfId="3995"/>
    <cellStyle name="_VC 6.15.06 update on 06GRC power costs.xls Chart 2_Rebuttal Power Costs_Electric Rev Req Model (2009 GRC) Rebuttal REmoval of New  WH Solar AdjustMI" xfId="3996"/>
    <cellStyle name="_VC 6.15.06 update on 06GRC power costs.xls Chart 2_Rebuttal Power Costs_Electric Rev Req Model (2009 GRC) Rebuttal REmoval of New  WH Solar AdjustMI 2" xfId="3997"/>
    <cellStyle name="_VC 6.15.06 update on 06GRC power costs.xls Chart 2_Rebuttal Power Costs_Electric Rev Req Model (2009 GRC) Rebuttal REmoval of New  WH Solar AdjustMI_DEM-WP(C) ENERG10C--ctn Mid-C_042010 2010GRC" xfId="3998"/>
    <cellStyle name="_VC 6.15.06 update on 06GRC power costs.xls Chart 2_Rebuttal Power Costs_Electric Rev Req Model (2009 GRC) Revised 01-18-2010" xfId="3999"/>
    <cellStyle name="_VC 6.15.06 update on 06GRC power costs.xls Chart 2_Rebuttal Power Costs_Electric Rev Req Model (2009 GRC) Revised 01-18-2010 2" xfId="4000"/>
    <cellStyle name="_VC 6.15.06 update on 06GRC power costs.xls Chart 2_Rebuttal Power Costs_Electric Rev Req Model (2009 GRC) Revised 01-18-2010_DEM-WP(C) ENERG10C--ctn Mid-C_042010 2010GRC" xfId="4001"/>
    <cellStyle name="_VC 6.15.06 update on 06GRC power costs.xls Chart 2_Rebuttal Power Costs_Final Order Electric EXHIBIT A-1" xfId="4002"/>
    <cellStyle name="_VC 6.15.06 update on 06GRC power costs.xls Chart 2_Wind Integration 10GRC" xfId="4003"/>
    <cellStyle name="_VC 6.15.06 update on 06GRC power costs.xls Chart 2_Wind Integration 10GRC 2" xfId="4004"/>
    <cellStyle name="_VC 6.15.06 update on 06GRC power costs.xls Chart 2_Wind Integration 10GRC_DEM-WP(C) ENERG10C--ctn Mid-C_042010 2010GRC" xfId="4005"/>
    <cellStyle name="_VC 6.15.06 update on 06GRC power costs.xls Chart 3" xfId="137"/>
    <cellStyle name="_VC 6.15.06 update on 06GRC power costs.xls Chart 3 2" xfId="4006"/>
    <cellStyle name="_VC 6.15.06 update on 06GRC power costs.xls Chart 3 2 2" xfId="4007"/>
    <cellStyle name="_VC 6.15.06 update on 06GRC power costs.xls Chart 3 3" xfId="4008"/>
    <cellStyle name="_VC 6.15.06 update on 06GRC power costs.xls Chart 3 4" xfId="4009"/>
    <cellStyle name="_VC 6.15.06 update on 06GRC power costs.xls Chart 3 4 2" xfId="4010"/>
    <cellStyle name="_VC 6.15.06 update on 06GRC power costs.xls Chart 3 5" xfId="4011"/>
    <cellStyle name="_VC 6.15.06 update on 06GRC power costs.xls Chart 3 6" xfId="4012"/>
    <cellStyle name="_VC 6.15.06 update on 06GRC power costs.xls Chart 3 6 2" xfId="4013"/>
    <cellStyle name="_VC 6.15.06 update on 06GRC power costs.xls Chart 3 7" xfId="4014"/>
    <cellStyle name="_VC 6.15.06 update on 06GRC power costs.xls Chart 3 7 2" xfId="4015"/>
    <cellStyle name="_VC 6.15.06 update on 06GRC power costs.xls Chart 3_04 07E Wild Horse Wind Expansion (C) (2)" xfId="138"/>
    <cellStyle name="_VC 6.15.06 update on 06GRC power costs.xls Chart 3_04 07E Wild Horse Wind Expansion (C) (2) 2" xfId="4016"/>
    <cellStyle name="_VC 6.15.06 update on 06GRC power costs.xls Chart 3_04 07E Wild Horse Wind Expansion (C) (2)_Adj Bench DR 3 for Initial Briefs (Electric)" xfId="4017"/>
    <cellStyle name="_VC 6.15.06 update on 06GRC power costs.xls Chart 3_04 07E Wild Horse Wind Expansion (C) (2)_Adj Bench DR 3 for Initial Briefs (Electric) 2" xfId="4018"/>
    <cellStyle name="_VC 6.15.06 update on 06GRC power costs.xls Chart 3_04 07E Wild Horse Wind Expansion (C) (2)_Adj Bench DR 3 for Initial Briefs (Electric)_DEM-WP(C) ENERG10C--ctn Mid-C_042010 2010GRC" xfId="4019"/>
    <cellStyle name="_VC 6.15.06 update on 06GRC power costs.xls Chart 3_04 07E Wild Horse Wind Expansion (C) (2)_DEM-WP(C) ENERG10C--ctn Mid-C_042010 2010GRC" xfId="4020"/>
    <cellStyle name="_VC 6.15.06 update on 06GRC power costs.xls Chart 3_04 07E Wild Horse Wind Expansion (C) (2)_Electric Rev Req Model (2009 GRC) " xfId="4021"/>
    <cellStyle name="_VC 6.15.06 update on 06GRC power costs.xls Chart 3_04 07E Wild Horse Wind Expansion (C) (2)_Electric Rev Req Model (2009 GRC)  2" xfId="4022"/>
    <cellStyle name="_VC 6.15.06 update on 06GRC power costs.xls Chart 3_04 07E Wild Horse Wind Expansion (C) (2)_Electric Rev Req Model (2009 GRC) _DEM-WP(C) ENERG10C--ctn Mid-C_042010 2010GRC" xfId="4023"/>
    <cellStyle name="_VC 6.15.06 update on 06GRC power costs.xls Chart 3_04 07E Wild Horse Wind Expansion (C) (2)_Electric Rev Req Model (2009 GRC) Rebuttal" xfId="4024"/>
    <cellStyle name="_VC 6.15.06 update on 06GRC power costs.xls Chart 3_04 07E Wild Horse Wind Expansion (C) (2)_Electric Rev Req Model (2009 GRC) Rebuttal REmoval of New  WH Solar AdjustMI" xfId="4025"/>
    <cellStyle name="_VC 6.15.06 update on 06GRC power costs.xls Chart 3_04 07E Wild Horse Wind Expansion (C) (2)_Electric Rev Req Model (2009 GRC) Rebuttal REmoval of New  WH Solar AdjustMI 2" xfId="4026"/>
    <cellStyle name="_VC 6.15.06 update on 06GRC power costs.xls Chart 3_04 07E Wild Horse Wind Expansion (C) (2)_Electric Rev Req Model (2009 GRC) Rebuttal REmoval of New  WH Solar AdjustMI_DEM-WP(C) ENERG10C--ctn Mid-C_042010 2010GRC" xfId="4027"/>
    <cellStyle name="_VC 6.15.06 update on 06GRC power costs.xls Chart 3_04 07E Wild Horse Wind Expansion (C) (2)_Electric Rev Req Model (2009 GRC) Revised 01-18-2010" xfId="4028"/>
    <cellStyle name="_VC 6.15.06 update on 06GRC power costs.xls Chart 3_04 07E Wild Horse Wind Expansion (C) (2)_Electric Rev Req Model (2009 GRC) Revised 01-18-2010 2" xfId="4029"/>
    <cellStyle name="_VC 6.15.06 update on 06GRC power costs.xls Chart 3_04 07E Wild Horse Wind Expansion (C) (2)_Electric Rev Req Model (2009 GRC) Revised 01-18-2010_DEM-WP(C) ENERG10C--ctn Mid-C_042010 2010GRC" xfId="4030"/>
    <cellStyle name="_VC 6.15.06 update on 06GRC power costs.xls Chart 3_04 07E Wild Horse Wind Expansion (C) (2)_Final Order Electric EXHIBIT A-1" xfId="4031"/>
    <cellStyle name="_VC 6.15.06 update on 06GRC power costs.xls Chart 3_04 07E Wild Horse Wind Expansion (C) (2)_TENASKA REGULATORY ASSET" xfId="4032"/>
    <cellStyle name="_VC 6.15.06 update on 06GRC power costs.xls Chart 3_16.37E Wild Horse Expansion DeferralRevwrkingfile SF" xfId="4033"/>
    <cellStyle name="_VC 6.15.06 update on 06GRC power costs.xls Chart 3_16.37E Wild Horse Expansion DeferralRevwrkingfile SF 2" xfId="4034"/>
    <cellStyle name="_VC 6.15.06 update on 06GRC power costs.xls Chart 3_16.37E Wild Horse Expansion DeferralRevwrkingfile SF_DEM-WP(C) ENERG10C--ctn Mid-C_042010 2010GRC" xfId="4035"/>
    <cellStyle name="_VC 6.15.06 update on 06GRC power costs.xls Chart 3_2009 GRC Compl Filing - Exhibit D" xfId="4036"/>
    <cellStyle name="_VC 6.15.06 update on 06GRC power costs.xls Chart 3_2009 GRC Compl Filing - Exhibit D 2" xfId="4037"/>
    <cellStyle name="_VC 6.15.06 update on 06GRC power costs.xls Chart 3_2009 GRC Compl Filing - Exhibit D_DEM-WP(C) ENERG10C--ctn Mid-C_042010 2010GRC" xfId="4038"/>
    <cellStyle name="_VC 6.15.06 update on 06GRC power costs.xls Chart 3_4 31 Regulatory Assets and Liabilities  7 06- Exhibit D" xfId="139"/>
    <cellStyle name="_VC 6.15.06 update on 06GRC power costs.xls Chart 3_4 31 Regulatory Assets and Liabilities  7 06- Exhibit D 2" xfId="4039"/>
    <cellStyle name="_VC 6.15.06 update on 06GRC power costs.xls Chart 3_4 31 Regulatory Assets and Liabilities  7 06- Exhibit D_DEM-WP(C) ENERG10C--ctn Mid-C_042010 2010GRC" xfId="4040"/>
    <cellStyle name="_VC 6.15.06 update on 06GRC power costs.xls Chart 3_4 31 Regulatory Assets and Liabilities  7 06- Exhibit D_NIM Summary" xfId="4041"/>
    <cellStyle name="_VC 6.15.06 update on 06GRC power costs.xls Chart 3_4 31 Regulatory Assets and Liabilities  7 06- Exhibit D_NIM Summary 2" xfId="4042"/>
    <cellStyle name="_VC 6.15.06 update on 06GRC power costs.xls Chart 3_4 31 Regulatory Assets and Liabilities  7 06- Exhibit D_NIM Summary_DEM-WP(C) ENERG10C--ctn Mid-C_042010 2010GRC" xfId="4043"/>
    <cellStyle name="_VC 6.15.06 update on 06GRC power costs.xls Chart 3_4 31E Reg Asset  Liab and EXH D" xfId="4044"/>
    <cellStyle name="_VC 6.15.06 update on 06GRC power costs.xls Chart 3_4 31E Reg Asset  Liab and EXH D _ Aug 10 Filing (2)" xfId="4045"/>
    <cellStyle name="_VC 6.15.06 update on 06GRC power costs.xls Chart 3_4 31E Reg Asset  Liab and EXH D _ Aug 10 Filing (2) 2" xfId="4046"/>
    <cellStyle name="_VC 6.15.06 update on 06GRC power costs.xls Chart 3_4 31E Reg Asset  Liab and EXH D 2" xfId="4047"/>
    <cellStyle name="_VC 6.15.06 update on 06GRC power costs.xls Chart 3_4 31E Reg Asset  Liab and EXH D 3" xfId="4048"/>
    <cellStyle name="_VC 6.15.06 update on 06GRC power costs.xls Chart 3_4 32 Regulatory Assets and Liabilities  7 06- Exhibit D" xfId="140"/>
    <cellStyle name="_VC 6.15.06 update on 06GRC power costs.xls Chart 3_4 32 Regulatory Assets and Liabilities  7 06- Exhibit D 2" xfId="4049"/>
    <cellStyle name="_VC 6.15.06 update on 06GRC power costs.xls Chart 3_4 32 Regulatory Assets and Liabilities  7 06- Exhibit D_DEM-WP(C) ENERG10C--ctn Mid-C_042010 2010GRC" xfId="4050"/>
    <cellStyle name="_VC 6.15.06 update on 06GRC power costs.xls Chart 3_4 32 Regulatory Assets and Liabilities  7 06- Exhibit D_NIM Summary" xfId="4051"/>
    <cellStyle name="_VC 6.15.06 update on 06GRC power costs.xls Chart 3_4 32 Regulatory Assets and Liabilities  7 06- Exhibit D_NIM Summary 2" xfId="4052"/>
    <cellStyle name="_VC 6.15.06 update on 06GRC power costs.xls Chart 3_4 32 Regulatory Assets and Liabilities  7 06- Exhibit D_NIM Summary_DEM-WP(C) ENERG10C--ctn Mid-C_042010 2010GRC" xfId="4053"/>
    <cellStyle name="_VC 6.15.06 update on 06GRC power costs.xls Chart 3_AURORA Total New" xfId="4054"/>
    <cellStyle name="_VC 6.15.06 update on 06GRC power costs.xls Chart 3_AURORA Total New 2" xfId="4055"/>
    <cellStyle name="_VC 6.15.06 update on 06GRC power costs.xls Chart 3_Book2" xfId="4056"/>
    <cellStyle name="_VC 6.15.06 update on 06GRC power costs.xls Chart 3_Book2 2" xfId="4057"/>
    <cellStyle name="_VC 6.15.06 update on 06GRC power costs.xls Chart 3_Book2_Adj Bench DR 3 for Initial Briefs (Electric)" xfId="4058"/>
    <cellStyle name="_VC 6.15.06 update on 06GRC power costs.xls Chart 3_Book2_Adj Bench DR 3 for Initial Briefs (Electric) 2" xfId="4059"/>
    <cellStyle name="_VC 6.15.06 update on 06GRC power costs.xls Chart 3_Book2_Adj Bench DR 3 for Initial Briefs (Electric)_DEM-WP(C) ENERG10C--ctn Mid-C_042010 2010GRC" xfId="4060"/>
    <cellStyle name="_VC 6.15.06 update on 06GRC power costs.xls Chart 3_Book2_DEM-WP(C) ENERG10C--ctn Mid-C_042010 2010GRC" xfId="4061"/>
    <cellStyle name="_VC 6.15.06 update on 06GRC power costs.xls Chart 3_Book2_Electric Rev Req Model (2009 GRC) Rebuttal" xfId="4062"/>
    <cellStyle name="_VC 6.15.06 update on 06GRC power costs.xls Chart 3_Book2_Electric Rev Req Model (2009 GRC) Rebuttal REmoval of New  WH Solar AdjustMI" xfId="4063"/>
    <cellStyle name="_VC 6.15.06 update on 06GRC power costs.xls Chart 3_Book2_Electric Rev Req Model (2009 GRC) Rebuttal REmoval of New  WH Solar AdjustMI 2" xfId="4064"/>
    <cellStyle name="_VC 6.15.06 update on 06GRC power costs.xls Chart 3_Book2_Electric Rev Req Model (2009 GRC) Rebuttal REmoval of New  WH Solar AdjustMI_DEM-WP(C) ENERG10C--ctn Mid-C_042010 2010GRC" xfId="4065"/>
    <cellStyle name="_VC 6.15.06 update on 06GRC power costs.xls Chart 3_Book2_Electric Rev Req Model (2009 GRC) Revised 01-18-2010" xfId="4066"/>
    <cellStyle name="_VC 6.15.06 update on 06GRC power costs.xls Chart 3_Book2_Electric Rev Req Model (2009 GRC) Revised 01-18-2010 2" xfId="4067"/>
    <cellStyle name="_VC 6.15.06 update on 06GRC power costs.xls Chart 3_Book2_Electric Rev Req Model (2009 GRC) Revised 01-18-2010_DEM-WP(C) ENERG10C--ctn Mid-C_042010 2010GRC" xfId="4068"/>
    <cellStyle name="_VC 6.15.06 update on 06GRC power costs.xls Chart 3_Book2_Final Order Electric EXHIBIT A-1" xfId="4069"/>
    <cellStyle name="_VC 6.15.06 update on 06GRC power costs.xls Chart 3_Book4" xfId="141"/>
    <cellStyle name="_VC 6.15.06 update on 06GRC power costs.xls Chart 3_Book4 2" xfId="4070"/>
    <cellStyle name="_VC 6.15.06 update on 06GRC power costs.xls Chart 3_Book4_DEM-WP(C) ENERG10C--ctn Mid-C_042010 2010GRC" xfId="4071"/>
    <cellStyle name="_VC 6.15.06 update on 06GRC power costs.xls Chart 3_Book9" xfId="142"/>
    <cellStyle name="_VC 6.15.06 update on 06GRC power costs.xls Chart 3_Book9 2" xfId="4072"/>
    <cellStyle name="_VC 6.15.06 update on 06GRC power costs.xls Chart 3_Book9_DEM-WP(C) ENERG10C--ctn Mid-C_042010 2010GRC" xfId="4073"/>
    <cellStyle name="_VC 6.15.06 update on 06GRC power costs.xls Chart 3_Chelan PUD Power Costs (8-10)" xfId="4074"/>
    <cellStyle name="_VC 6.15.06 update on 06GRC power costs.xls Chart 3_DEM-WP(C) Chelan Power Costs" xfId="4075"/>
    <cellStyle name="_VC 6.15.06 update on 06GRC power costs.xls Chart 3_DEM-WP(C) Chelan Power Costs 2" xfId="4076"/>
    <cellStyle name="_VC 6.15.06 update on 06GRC power costs.xls Chart 3_DEM-WP(C) ENERG10C--ctn Mid-C_042010 2010GRC" xfId="4077"/>
    <cellStyle name="_VC 6.15.06 update on 06GRC power costs.xls Chart 3_DEM-WP(C) Gas Transport 2010GRC" xfId="4078"/>
    <cellStyle name="_VC 6.15.06 update on 06GRC power costs.xls Chart 3_DEM-WP(C) Gas Transport 2010GRC 2" xfId="4079"/>
    <cellStyle name="_VC 6.15.06 update on 06GRC power costs.xls Chart 3_NIM Summary" xfId="4080"/>
    <cellStyle name="_VC 6.15.06 update on 06GRC power costs.xls Chart 3_NIM Summary 09GRC" xfId="4081"/>
    <cellStyle name="_VC 6.15.06 update on 06GRC power costs.xls Chart 3_NIM Summary 09GRC 2" xfId="4082"/>
    <cellStyle name="_VC 6.15.06 update on 06GRC power costs.xls Chart 3_NIM Summary 09GRC_DEM-WP(C) ENERG10C--ctn Mid-C_042010 2010GRC" xfId="4083"/>
    <cellStyle name="_VC 6.15.06 update on 06GRC power costs.xls Chart 3_NIM Summary 2" xfId="4084"/>
    <cellStyle name="_VC 6.15.06 update on 06GRC power costs.xls Chart 3_NIM Summary 3" xfId="4085"/>
    <cellStyle name="_VC 6.15.06 update on 06GRC power costs.xls Chart 3_NIM Summary_DEM-WP(C) ENERG10C--ctn Mid-C_042010 2010GRC" xfId="4086"/>
    <cellStyle name="_VC 6.15.06 update on 06GRC power costs.xls Chart 3_PCA 9 -  Exhibit D April 2010 (3)" xfId="4087"/>
    <cellStyle name="_VC 6.15.06 update on 06GRC power costs.xls Chart 3_PCA 9 -  Exhibit D April 2010 (3) 2" xfId="4088"/>
    <cellStyle name="_VC 6.15.06 update on 06GRC power costs.xls Chart 3_PCA 9 -  Exhibit D April 2010 (3)_DEM-WP(C) ENERG10C--ctn Mid-C_042010 2010GRC" xfId="4089"/>
    <cellStyle name="_VC 6.15.06 update on 06GRC power costs.xls Chart 3_Power Costs - Comparison bx Rbtl-Staff-Jt-PC" xfId="4090"/>
    <cellStyle name="_VC 6.15.06 update on 06GRC power costs.xls Chart 3_Power Costs - Comparison bx Rbtl-Staff-Jt-PC 2" xfId="4091"/>
    <cellStyle name="_VC 6.15.06 update on 06GRC power costs.xls Chart 3_Power Costs - Comparison bx Rbtl-Staff-Jt-PC_Adj Bench DR 3 for Initial Briefs (Electric)" xfId="4092"/>
    <cellStyle name="_VC 6.15.06 update on 06GRC power costs.xls Chart 3_Power Costs - Comparison bx Rbtl-Staff-Jt-PC_Adj Bench DR 3 for Initial Briefs (Electric) 2" xfId="4093"/>
    <cellStyle name="_VC 6.15.06 update on 06GRC power costs.xls Chart 3_Power Costs - Comparison bx Rbtl-Staff-Jt-PC_Adj Bench DR 3 for Initial Briefs (Electric)_DEM-WP(C) ENERG10C--ctn Mid-C_042010 2010GRC" xfId="4094"/>
    <cellStyle name="_VC 6.15.06 update on 06GRC power costs.xls Chart 3_Power Costs - Comparison bx Rbtl-Staff-Jt-PC_DEM-WP(C) ENERG10C--ctn Mid-C_042010 2010GRC" xfId="4095"/>
    <cellStyle name="_VC 6.15.06 update on 06GRC power costs.xls Chart 3_Power Costs - Comparison bx Rbtl-Staff-Jt-PC_Electric Rev Req Model (2009 GRC) Rebuttal" xfId="4096"/>
    <cellStyle name="_VC 6.15.06 update on 06GRC power costs.xls Chart 3_Power Costs - Comparison bx Rbtl-Staff-Jt-PC_Electric Rev Req Model (2009 GRC) Rebuttal REmoval of New  WH Solar AdjustMI" xfId="4097"/>
    <cellStyle name="_VC 6.15.06 update on 06GRC power costs.xls Chart 3_Power Costs - Comparison bx Rbtl-Staff-Jt-PC_Electric Rev Req Model (2009 GRC) Rebuttal REmoval of New  WH Solar AdjustMI 2" xfId="4098"/>
    <cellStyle name="_VC 6.15.06 update on 06GRC power costs.xls Chart 3_Power Costs - Comparison bx Rbtl-Staff-Jt-PC_Electric Rev Req Model (2009 GRC) Rebuttal REmoval of New  WH Solar AdjustMI_DEM-WP(C) ENERG10C--ctn Mid-C_042010 2010GRC" xfId="4099"/>
    <cellStyle name="_VC 6.15.06 update on 06GRC power costs.xls Chart 3_Power Costs - Comparison bx Rbtl-Staff-Jt-PC_Electric Rev Req Model (2009 GRC) Revised 01-18-2010" xfId="4100"/>
    <cellStyle name="_VC 6.15.06 update on 06GRC power costs.xls Chart 3_Power Costs - Comparison bx Rbtl-Staff-Jt-PC_Electric Rev Req Model (2009 GRC) Revised 01-18-2010 2" xfId="4101"/>
    <cellStyle name="_VC 6.15.06 update on 06GRC power costs.xls Chart 3_Power Costs - Comparison bx Rbtl-Staff-Jt-PC_Electric Rev Req Model (2009 GRC) Revised 01-18-2010_DEM-WP(C) ENERG10C--ctn Mid-C_042010 2010GRC" xfId="4102"/>
    <cellStyle name="_VC 6.15.06 update on 06GRC power costs.xls Chart 3_Power Costs - Comparison bx Rbtl-Staff-Jt-PC_Final Order Electric EXHIBIT A-1" xfId="4103"/>
    <cellStyle name="_VC 6.15.06 update on 06GRC power costs.xls Chart 3_Rebuttal Power Costs" xfId="4104"/>
    <cellStyle name="_VC 6.15.06 update on 06GRC power costs.xls Chart 3_Rebuttal Power Costs 2" xfId="4105"/>
    <cellStyle name="_VC 6.15.06 update on 06GRC power costs.xls Chart 3_Rebuttal Power Costs_Adj Bench DR 3 for Initial Briefs (Electric)" xfId="4106"/>
    <cellStyle name="_VC 6.15.06 update on 06GRC power costs.xls Chart 3_Rebuttal Power Costs_Adj Bench DR 3 for Initial Briefs (Electric) 2" xfId="4107"/>
    <cellStyle name="_VC 6.15.06 update on 06GRC power costs.xls Chart 3_Rebuttal Power Costs_Adj Bench DR 3 for Initial Briefs (Electric)_DEM-WP(C) ENERG10C--ctn Mid-C_042010 2010GRC" xfId="4108"/>
    <cellStyle name="_VC 6.15.06 update on 06GRC power costs.xls Chart 3_Rebuttal Power Costs_DEM-WP(C) ENERG10C--ctn Mid-C_042010 2010GRC" xfId="4109"/>
    <cellStyle name="_VC 6.15.06 update on 06GRC power costs.xls Chart 3_Rebuttal Power Costs_Electric Rev Req Model (2009 GRC) Rebuttal" xfId="4110"/>
    <cellStyle name="_VC 6.15.06 update on 06GRC power costs.xls Chart 3_Rebuttal Power Costs_Electric Rev Req Model (2009 GRC) Rebuttal REmoval of New  WH Solar AdjustMI" xfId="4111"/>
    <cellStyle name="_VC 6.15.06 update on 06GRC power costs.xls Chart 3_Rebuttal Power Costs_Electric Rev Req Model (2009 GRC) Rebuttal REmoval of New  WH Solar AdjustMI 2" xfId="4112"/>
    <cellStyle name="_VC 6.15.06 update on 06GRC power costs.xls Chart 3_Rebuttal Power Costs_Electric Rev Req Model (2009 GRC) Rebuttal REmoval of New  WH Solar AdjustMI_DEM-WP(C) ENERG10C--ctn Mid-C_042010 2010GRC" xfId="4113"/>
    <cellStyle name="_VC 6.15.06 update on 06GRC power costs.xls Chart 3_Rebuttal Power Costs_Electric Rev Req Model (2009 GRC) Revised 01-18-2010" xfId="4114"/>
    <cellStyle name="_VC 6.15.06 update on 06GRC power costs.xls Chart 3_Rebuttal Power Costs_Electric Rev Req Model (2009 GRC) Revised 01-18-2010 2" xfId="4115"/>
    <cellStyle name="_VC 6.15.06 update on 06GRC power costs.xls Chart 3_Rebuttal Power Costs_Electric Rev Req Model (2009 GRC) Revised 01-18-2010_DEM-WP(C) ENERG10C--ctn Mid-C_042010 2010GRC" xfId="4116"/>
    <cellStyle name="_VC 6.15.06 update on 06GRC power costs.xls Chart 3_Rebuttal Power Costs_Final Order Electric EXHIBIT A-1" xfId="4117"/>
    <cellStyle name="_VC 6.15.06 update on 06GRC power costs.xls Chart 3_Wind Integration 10GRC" xfId="4118"/>
    <cellStyle name="_VC 6.15.06 update on 06GRC power costs.xls Chart 3_Wind Integration 10GRC 2" xfId="4119"/>
    <cellStyle name="_VC 6.15.06 update on 06GRC power costs.xls Chart 3_Wind Integration 10GRC_DEM-WP(C) ENERG10C--ctn Mid-C_042010 2010GRC" xfId="4120"/>
    <cellStyle name="_VC Mid C Generation-ctn Mid-C_011209" xfId="4121"/>
    <cellStyle name="_VC Mid C Generation-ctn Mid-C_011209 2" xfId="4122"/>
    <cellStyle name="_VC Mid C Generation-ctn Mid-C_011209 2 2" xfId="4123"/>
    <cellStyle name="_Worksheet" xfId="4124"/>
    <cellStyle name="_Worksheet 2" xfId="4125"/>
    <cellStyle name="_Worksheet 2 2" xfId="4126"/>
    <cellStyle name="_Worksheet 3" xfId="4127"/>
    <cellStyle name="_Worksheet 4" xfId="4128"/>
    <cellStyle name="_Worksheet 4 2" xfId="4129"/>
    <cellStyle name="_Worksheet_Chelan PUD Power Costs (8-10)" xfId="4130"/>
    <cellStyle name="_Worksheet_DEM-WP(C) Chelan Power Costs" xfId="4131"/>
    <cellStyle name="_Worksheet_DEM-WP(C) Chelan Power Costs 2" xfId="4132"/>
    <cellStyle name="_Worksheet_DEM-WP(C) ENERG10C--ctn Mid-C_042010 2010GRC" xfId="4133"/>
    <cellStyle name="_Worksheet_DEM-WP(C) Gas Transport 2010GRC" xfId="4134"/>
    <cellStyle name="_Worksheet_DEM-WP(C) Gas Transport 2010GRC 2" xfId="4135"/>
    <cellStyle name="_Worksheet_NIM Summary" xfId="4136"/>
    <cellStyle name="_Worksheet_NIM Summary 2" xfId="4137"/>
    <cellStyle name="_Worksheet_NIM Summary_DEM-WP(C) ENERG10C--ctn Mid-C_042010 2010GRC" xfId="4138"/>
    <cellStyle name="_Worksheet_Transmission Workbook for May BOD" xfId="4139"/>
    <cellStyle name="_Worksheet_Transmission Workbook for May BOD 2" xfId="4140"/>
    <cellStyle name="_Worksheet_Transmission Workbook for May BOD_DEM-WP(C) ENERG10C--ctn Mid-C_042010 2010GRC" xfId="4141"/>
    <cellStyle name="_Worksheet_Wind Integration 10GRC" xfId="4142"/>
    <cellStyle name="_Worksheet_Wind Integration 10GRC 2" xfId="4143"/>
    <cellStyle name="_Worksheet_Wind Integration 10GRC_DEM-WP(C) ENERG10C--ctn Mid-C_042010 2010GRC" xfId="4144"/>
    <cellStyle name="0,0_x000d__x000a_NA_x000d__x000a_" xfId="143"/>
    <cellStyle name="14BLIN - Style8" xfId="4145"/>
    <cellStyle name="14-BT - Style1" xfId="4146"/>
    <cellStyle name="20% - Accent1 10" xfId="4147"/>
    <cellStyle name="20% - Accent1 2" xfId="144"/>
    <cellStyle name="20% - Accent1 2 2" xfId="145"/>
    <cellStyle name="20% - Accent1 2 2 2" xfId="4148"/>
    <cellStyle name="20% - Accent1 2 2 2 2" xfId="4149"/>
    <cellStyle name="20% - Accent1 2 2 3" xfId="4150"/>
    <cellStyle name="20% - Accent1 2 3" xfId="4151"/>
    <cellStyle name="20% - Accent1 2 3 2" xfId="4152"/>
    <cellStyle name="20% - Accent1 2 3 2 2" xfId="4153"/>
    <cellStyle name="20% - Accent1 2 3 3" xfId="4154"/>
    <cellStyle name="20% - Accent1 2 4" xfId="4155"/>
    <cellStyle name="20% - Accent1 2 4 2" xfId="4156"/>
    <cellStyle name="20% - Accent1 2 4 3" xfId="4157"/>
    <cellStyle name="20% - Accent1 2 5" xfId="4158"/>
    <cellStyle name="20% - Accent1 2_2009 GRC Compl Filing - Exhibit D" xfId="4159"/>
    <cellStyle name="20% - Accent1 3" xfId="146"/>
    <cellStyle name="20% - Accent1 3 2" xfId="4160"/>
    <cellStyle name="20% - Accent1 3 2 2" xfId="4161"/>
    <cellStyle name="20% - Accent1 3 2 3" xfId="4162"/>
    <cellStyle name="20% - Accent1 3 3" xfId="4163"/>
    <cellStyle name="20% - Accent1 3 4" xfId="4164"/>
    <cellStyle name="20% - Accent1 4" xfId="4165"/>
    <cellStyle name="20% - Accent1 4 2" xfId="4166"/>
    <cellStyle name="20% - Accent1 4 2 2" xfId="4167"/>
    <cellStyle name="20% - Accent1 4 3" xfId="4168"/>
    <cellStyle name="20% - Accent1 5" xfId="4169"/>
    <cellStyle name="20% - Accent1 5 2" xfId="4170"/>
    <cellStyle name="20% - Accent1 6" xfId="4171"/>
    <cellStyle name="20% - Accent1 6 2" xfId="4172"/>
    <cellStyle name="20% - Accent1 7" xfId="4173"/>
    <cellStyle name="20% - Accent1 8" xfId="4174"/>
    <cellStyle name="20% - Accent1 9" xfId="4175"/>
    <cellStyle name="20% - Accent2 10" xfId="4176"/>
    <cellStyle name="20% - Accent2 2" xfId="147"/>
    <cellStyle name="20% - Accent2 2 2" xfId="148"/>
    <cellStyle name="20% - Accent2 2 2 2" xfId="4177"/>
    <cellStyle name="20% - Accent2 2 2 2 2" xfId="4178"/>
    <cellStyle name="20% - Accent2 2 2 3" xfId="4179"/>
    <cellStyle name="20% - Accent2 2 3" xfId="4180"/>
    <cellStyle name="20% - Accent2 2 3 2" xfId="4181"/>
    <cellStyle name="20% - Accent2 2 3 2 2" xfId="4182"/>
    <cellStyle name="20% - Accent2 2 3 3" xfId="4183"/>
    <cellStyle name="20% - Accent2 2 4" xfId="4184"/>
    <cellStyle name="20% - Accent2 2 4 2" xfId="4185"/>
    <cellStyle name="20% - Accent2 2 4 3" xfId="4186"/>
    <cellStyle name="20% - Accent2 2 5" xfId="4187"/>
    <cellStyle name="20% - Accent2 2_2009 GRC Compl Filing - Exhibit D" xfId="4188"/>
    <cellStyle name="20% - Accent2 3" xfId="149"/>
    <cellStyle name="20% - Accent2 3 2" xfId="4189"/>
    <cellStyle name="20% - Accent2 3 2 2" xfId="4190"/>
    <cellStyle name="20% - Accent2 3 2 3" xfId="4191"/>
    <cellStyle name="20% - Accent2 3 3" xfId="4192"/>
    <cellStyle name="20% - Accent2 3 4" xfId="4193"/>
    <cellStyle name="20% - Accent2 4" xfId="4194"/>
    <cellStyle name="20% - Accent2 4 2" xfId="4195"/>
    <cellStyle name="20% - Accent2 4 2 2" xfId="4196"/>
    <cellStyle name="20% - Accent2 4 3" xfId="4197"/>
    <cellStyle name="20% - Accent2 5" xfId="4198"/>
    <cellStyle name="20% - Accent2 5 2" xfId="4199"/>
    <cellStyle name="20% - Accent2 6" xfId="4200"/>
    <cellStyle name="20% - Accent2 6 2" xfId="4201"/>
    <cellStyle name="20% - Accent2 7" xfId="4202"/>
    <cellStyle name="20% - Accent2 8" xfId="4203"/>
    <cellStyle name="20% - Accent2 9" xfId="4204"/>
    <cellStyle name="20% - Accent3 10" xfId="4205"/>
    <cellStyle name="20% - Accent3 2" xfId="150"/>
    <cellStyle name="20% - Accent3 2 2" xfId="151"/>
    <cellStyle name="20% - Accent3 2 2 2" xfId="4206"/>
    <cellStyle name="20% - Accent3 2 2 2 2" xfId="4207"/>
    <cellStyle name="20% - Accent3 2 2 3" xfId="4208"/>
    <cellStyle name="20% - Accent3 2 3" xfId="4209"/>
    <cellStyle name="20% - Accent3 2 3 2" xfId="4210"/>
    <cellStyle name="20% - Accent3 2 3 2 2" xfId="4211"/>
    <cellStyle name="20% - Accent3 2 3 3" xfId="4212"/>
    <cellStyle name="20% - Accent3 2 4" xfId="4213"/>
    <cellStyle name="20% - Accent3 2 4 2" xfId="4214"/>
    <cellStyle name="20% - Accent3 2 4 3" xfId="4215"/>
    <cellStyle name="20% - Accent3 2 5" xfId="4216"/>
    <cellStyle name="20% - Accent3 2_2009 GRC Compl Filing - Exhibit D" xfId="4217"/>
    <cellStyle name="20% - Accent3 3" xfId="152"/>
    <cellStyle name="20% - Accent3 3 2" xfId="4218"/>
    <cellStyle name="20% - Accent3 3 2 2" xfId="4219"/>
    <cellStyle name="20% - Accent3 3 2 3" xfId="4220"/>
    <cellStyle name="20% - Accent3 3 3" xfId="4221"/>
    <cellStyle name="20% - Accent3 3 4" xfId="4222"/>
    <cellStyle name="20% - Accent3 4" xfId="4223"/>
    <cellStyle name="20% - Accent3 4 2" xfId="4224"/>
    <cellStyle name="20% - Accent3 4 2 2" xfId="4225"/>
    <cellStyle name="20% - Accent3 4 3" xfId="4226"/>
    <cellStyle name="20% - Accent3 5" xfId="4227"/>
    <cellStyle name="20% - Accent3 5 2" xfId="4228"/>
    <cellStyle name="20% - Accent3 6" xfId="4229"/>
    <cellStyle name="20% - Accent3 6 2" xfId="4230"/>
    <cellStyle name="20% - Accent3 7" xfId="4231"/>
    <cellStyle name="20% - Accent3 8" xfId="4232"/>
    <cellStyle name="20% - Accent3 9" xfId="4233"/>
    <cellStyle name="20% - Accent4 10" xfId="4234"/>
    <cellStyle name="20% - Accent4 2" xfId="153"/>
    <cellStyle name="20% - Accent4 2 2" xfId="154"/>
    <cellStyle name="20% - Accent4 2 2 2" xfId="4235"/>
    <cellStyle name="20% - Accent4 2 2 2 2" xfId="4236"/>
    <cellStyle name="20% - Accent4 2 2 3" xfId="4237"/>
    <cellStyle name="20% - Accent4 2 3" xfId="4238"/>
    <cellStyle name="20% - Accent4 2 3 2" xfId="4239"/>
    <cellStyle name="20% - Accent4 2 3 2 2" xfId="4240"/>
    <cellStyle name="20% - Accent4 2 3 3" xfId="4241"/>
    <cellStyle name="20% - Accent4 2 4" xfId="4242"/>
    <cellStyle name="20% - Accent4 2 4 2" xfId="4243"/>
    <cellStyle name="20% - Accent4 2 4 3" xfId="4244"/>
    <cellStyle name="20% - Accent4 2 5" xfId="4245"/>
    <cellStyle name="20% - Accent4 2_2009 GRC Compl Filing - Exhibit D" xfId="4246"/>
    <cellStyle name="20% - Accent4 3" xfId="155"/>
    <cellStyle name="20% - Accent4 3 2" xfId="4247"/>
    <cellStyle name="20% - Accent4 3 2 2" xfId="4248"/>
    <cellStyle name="20% - Accent4 3 2 3" xfId="4249"/>
    <cellStyle name="20% - Accent4 3 3" xfId="4250"/>
    <cellStyle name="20% - Accent4 3 4" xfId="4251"/>
    <cellStyle name="20% - Accent4 4" xfId="4252"/>
    <cellStyle name="20% - Accent4 4 2" xfId="4253"/>
    <cellStyle name="20% - Accent4 4 2 2" xfId="4254"/>
    <cellStyle name="20% - Accent4 4 3" xfId="4255"/>
    <cellStyle name="20% - Accent4 5" xfId="4256"/>
    <cellStyle name="20% - Accent4 5 2" xfId="4257"/>
    <cellStyle name="20% - Accent4 6" xfId="4258"/>
    <cellStyle name="20% - Accent4 6 2" xfId="4259"/>
    <cellStyle name="20% - Accent4 7" xfId="4260"/>
    <cellStyle name="20% - Accent4 8" xfId="4261"/>
    <cellStyle name="20% - Accent4 9" xfId="4262"/>
    <cellStyle name="20% - Accent5 10" xfId="4263"/>
    <cellStyle name="20% - Accent5 2" xfId="156"/>
    <cellStyle name="20% - Accent5 2 2" xfId="157"/>
    <cellStyle name="20% - Accent5 2 2 2" xfId="4264"/>
    <cellStyle name="20% - Accent5 2 2 2 2" xfId="4265"/>
    <cellStyle name="20% - Accent5 2 2 3" xfId="4266"/>
    <cellStyle name="20% - Accent5 2 3" xfId="4267"/>
    <cellStyle name="20% - Accent5 2 3 2" xfId="4268"/>
    <cellStyle name="20% - Accent5 2 3 2 2" xfId="4269"/>
    <cellStyle name="20% - Accent5 2 3 3" xfId="4270"/>
    <cellStyle name="20% - Accent5 2 4" xfId="4271"/>
    <cellStyle name="20% - Accent5 2 4 2" xfId="4272"/>
    <cellStyle name="20% - Accent5 2 5" xfId="4273"/>
    <cellStyle name="20% - Accent5 2_2009 GRC Compl Filing - Exhibit D" xfId="4274"/>
    <cellStyle name="20% - Accent5 3" xfId="158"/>
    <cellStyle name="20% - Accent5 3 2" xfId="4275"/>
    <cellStyle name="20% - Accent5 3 2 2" xfId="4276"/>
    <cellStyle name="20% - Accent5 3 2 3" xfId="4277"/>
    <cellStyle name="20% - Accent5 3 3" xfId="4278"/>
    <cellStyle name="20% - Accent5 3 4" xfId="4279"/>
    <cellStyle name="20% - Accent5 4" xfId="4280"/>
    <cellStyle name="20% - Accent5 4 2" xfId="4281"/>
    <cellStyle name="20% - Accent5 4 2 2" xfId="4282"/>
    <cellStyle name="20% - Accent5 4 3" xfId="4283"/>
    <cellStyle name="20% - Accent5 5" xfId="4284"/>
    <cellStyle name="20% - Accent5 5 2" xfId="4285"/>
    <cellStyle name="20% - Accent5 6" xfId="4286"/>
    <cellStyle name="20% - Accent5 6 2" xfId="4287"/>
    <cellStyle name="20% - Accent5 7" xfId="4288"/>
    <cellStyle name="20% - Accent5 8" xfId="4289"/>
    <cellStyle name="20% - Accent5 9" xfId="4290"/>
    <cellStyle name="20% - Accent6 10" xfId="4291"/>
    <cellStyle name="20% - Accent6 2" xfId="159"/>
    <cellStyle name="20% - Accent6 2 2" xfId="160"/>
    <cellStyle name="20% - Accent6 2 2 2" xfId="4292"/>
    <cellStyle name="20% - Accent6 2 2 2 2" xfId="4293"/>
    <cellStyle name="20% - Accent6 2 2 3" xfId="4294"/>
    <cellStyle name="20% - Accent6 2 3" xfId="4295"/>
    <cellStyle name="20% - Accent6 2 3 2" xfId="4296"/>
    <cellStyle name="20% - Accent6 2 3 2 2" xfId="4297"/>
    <cellStyle name="20% - Accent6 2 3 3" xfId="4298"/>
    <cellStyle name="20% - Accent6 2 4" xfId="4299"/>
    <cellStyle name="20% - Accent6 2 4 2" xfId="4300"/>
    <cellStyle name="20% - Accent6 2 5" xfId="4301"/>
    <cellStyle name="20% - Accent6 2_2009 GRC Compl Filing - Exhibit D" xfId="4302"/>
    <cellStyle name="20% - Accent6 3" xfId="161"/>
    <cellStyle name="20% - Accent6 3 2" xfId="4303"/>
    <cellStyle name="20% - Accent6 3 2 2" xfId="4304"/>
    <cellStyle name="20% - Accent6 3 2 3" xfId="4305"/>
    <cellStyle name="20% - Accent6 3 3" xfId="4306"/>
    <cellStyle name="20% - Accent6 3 4" xfId="4307"/>
    <cellStyle name="20% - Accent6 4" xfId="4308"/>
    <cellStyle name="20% - Accent6 4 2" xfId="4309"/>
    <cellStyle name="20% - Accent6 4 2 2" xfId="4310"/>
    <cellStyle name="20% - Accent6 4 3" xfId="4311"/>
    <cellStyle name="20% - Accent6 5" xfId="4312"/>
    <cellStyle name="20% - Accent6 5 2" xfId="4313"/>
    <cellStyle name="20% - Accent6 6" xfId="4314"/>
    <cellStyle name="20% - Accent6 6 2" xfId="4315"/>
    <cellStyle name="20% - Accent6 7" xfId="4316"/>
    <cellStyle name="20% - Accent6 8" xfId="4317"/>
    <cellStyle name="20% - Accent6 9" xfId="4318"/>
    <cellStyle name="40% - Accent1 10" xfId="4319"/>
    <cellStyle name="40% - Accent1 2" xfId="162"/>
    <cellStyle name="40% - Accent1 2 2" xfId="163"/>
    <cellStyle name="40% - Accent1 2 2 2" xfId="4320"/>
    <cellStyle name="40% - Accent1 2 2 2 2" xfId="4321"/>
    <cellStyle name="40% - Accent1 2 2 3" xfId="4322"/>
    <cellStyle name="40% - Accent1 2 3" xfId="4323"/>
    <cellStyle name="40% - Accent1 2 3 2" xfId="4324"/>
    <cellStyle name="40% - Accent1 2 3 2 2" xfId="4325"/>
    <cellStyle name="40% - Accent1 2 3 3" xfId="4326"/>
    <cellStyle name="40% - Accent1 2 4" xfId="4327"/>
    <cellStyle name="40% - Accent1 2 4 2" xfId="4328"/>
    <cellStyle name="40% - Accent1 2 4 3" xfId="4329"/>
    <cellStyle name="40% - Accent1 2 5" xfId="4330"/>
    <cellStyle name="40% - Accent1 2_2009 GRC Compl Filing - Exhibit D" xfId="4331"/>
    <cellStyle name="40% - Accent1 3" xfId="164"/>
    <cellStyle name="40% - Accent1 3 2" xfId="4332"/>
    <cellStyle name="40% - Accent1 3 2 2" xfId="4333"/>
    <cellStyle name="40% - Accent1 3 2 3" xfId="4334"/>
    <cellStyle name="40% - Accent1 3 3" xfId="4335"/>
    <cellStyle name="40% - Accent1 3 4" xfId="4336"/>
    <cellStyle name="40% - Accent1 4" xfId="4337"/>
    <cellStyle name="40% - Accent1 4 2" xfId="4338"/>
    <cellStyle name="40% - Accent1 4 2 2" xfId="4339"/>
    <cellStyle name="40% - Accent1 4 3" xfId="4340"/>
    <cellStyle name="40% - Accent1 5" xfId="4341"/>
    <cellStyle name="40% - Accent1 5 2" xfId="4342"/>
    <cellStyle name="40% - Accent1 6" xfId="4343"/>
    <cellStyle name="40% - Accent1 6 2" xfId="4344"/>
    <cellStyle name="40% - Accent1 7" xfId="4345"/>
    <cellStyle name="40% - Accent1 8" xfId="4346"/>
    <cellStyle name="40% - Accent1 9" xfId="4347"/>
    <cellStyle name="40% - Accent2 10" xfId="4348"/>
    <cellStyle name="40% - Accent2 2" xfId="165"/>
    <cellStyle name="40% - Accent2 2 2" xfId="166"/>
    <cellStyle name="40% - Accent2 2 2 2" xfId="4349"/>
    <cellStyle name="40% - Accent2 2 2 2 2" xfId="4350"/>
    <cellStyle name="40% - Accent2 2 2 3" xfId="4351"/>
    <cellStyle name="40% - Accent2 2 3" xfId="4352"/>
    <cellStyle name="40% - Accent2 2 3 2" xfId="4353"/>
    <cellStyle name="40% - Accent2 2 3 2 2" xfId="4354"/>
    <cellStyle name="40% - Accent2 2 3 3" xfId="4355"/>
    <cellStyle name="40% - Accent2 2 4" xfId="4356"/>
    <cellStyle name="40% - Accent2 2 4 2" xfId="4357"/>
    <cellStyle name="40% - Accent2 2 5" xfId="4358"/>
    <cellStyle name="40% - Accent2 2_2009 GRC Compl Filing - Exhibit D" xfId="4359"/>
    <cellStyle name="40% - Accent2 3" xfId="167"/>
    <cellStyle name="40% - Accent2 3 2" xfId="4360"/>
    <cellStyle name="40% - Accent2 3 2 2" xfId="4361"/>
    <cellStyle name="40% - Accent2 3 2 3" xfId="4362"/>
    <cellStyle name="40% - Accent2 3 3" xfId="4363"/>
    <cellStyle name="40% - Accent2 3 4" xfId="4364"/>
    <cellStyle name="40% - Accent2 4" xfId="4365"/>
    <cellStyle name="40% - Accent2 4 2" xfId="4366"/>
    <cellStyle name="40% - Accent2 4 2 2" xfId="4367"/>
    <cellStyle name="40% - Accent2 4 3" xfId="4368"/>
    <cellStyle name="40% - Accent2 5" xfId="4369"/>
    <cellStyle name="40% - Accent2 5 2" xfId="4370"/>
    <cellStyle name="40% - Accent2 6" xfId="4371"/>
    <cellStyle name="40% - Accent2 6 2" xfId="4372"/>
    <cellStyle name="40% - Accent2 7" xfId="4373"/>
    <cellStyle name="40% - Accent2 8" xfId="4374"/>
    <cellStyle name="40% - Accent2 9" xfId="4375"/>
    <cellStyle name="40% - Accent3 10" xfId="4376"/>
    <cellStyle name="40% - Accent3 2" xfId="168"/>
    <cellStyle name="40% - Accent3 2 2" xfId="169"/>
    <cellStyle name="40% - Accent3 2 2 2" xfId="4377"/>
    <cellStyle name="40% - Accent3 2 2 2 2" xfId="4378"/>
    <cellStyle name="40% - Accent3 2 2 3" xfId="4379"/>
    <cellStyle name="40% - Accent3 2 3" xfId="4380"/>
    <cellStyle name="40% - Accent3 2 3 2" xfId="4381"/>
    <cellStyle name="40% - Accent3 2 3 2 2" xfId="4382"/>
    <cellStyle name="40% - Accent3 2 3 3" xfId="4383"/>
    <cellStyle name="40% - Accent3 2 4" xfId="4384"/>
    <cellStyle name="40% - Accent3 2 4 2" xfId="4385"/>
    <cellStyle name="40% - Accent3 2 4 3" xfId="4386"/>
    <cellStyle name="40% - Accent3 2 5" xfId="4387"/>
    <cellStyle name="40% - Accent3 2_2009 GRC Compl Filing - Exhibit D" xfId="4388"/>
    <cellStyle name="40% - Accent3 3" xfId="170"/>
    <cellStyle name="40% - Accent3 3 2" xfId="4389"/>
    <cellStyle name="40% - Accent3 3 2 2" xfId="4390"/>
    <cellStyle name="40% - Accent3 3 2 3" xfId="4391"/>
    <cellStyle name="40% - Accent3 3 3" xfId="4392"/>
    <cellStyle name="40% - Accent3 3 4" xfId="4393"/>
    <cellStyle name="40% - Accent3 4" xfId="4394"/>
    <cellStyle name="40% - Accent3 4 2" xfId="4395"/>
    <cellStyle name="40% - Accent3 4 2 2" xfId="4396"/>
    <cellStyle name="40% - Accent3 4 3" xfId="4397"/>
    <cellStyle name="40% - Accent3 5" xfId="4398"/>
    <cellStyle name="40% - Accent3 5 2" xfId="4399"/>
    <cellStyle name="40% - Accent3 6" xfId="4400"/>
    <cellStyle name="40% - Accent3 6 2" xfId="4401"/>
    <cellStyle name="40% - Accent3 7" xfId="4402"/>
    <cellStyle name="40% - Accent3 8" xfId="4403"/>
    <cellStyle name="40% - Accent3 9" xfId="4404"/>
    <cellStyle name="40% - Accent4 10" xfId="4405"/>
    <cellStyle name="40% - Accent4 2" xfId="171"/>
    <cellStyle name="40% - Accent4 2 2" xfId="172"/>
    <cellStyle name="40% - Accent4 2 2 2" xfId="4406"/>
    <cellStyle name="40% - Accent4 2 2 2 2" xfId="4407"/>
    <cellStyle name="40% - Accent4 2 2 3" xfId="4408"/>
    <cellStyle name="40% - Accent4 2 3" xfId="4409"/>
    <cellStyle name="40% - Accent4 2 3 2" xfId="4410"/>
    <cellStyle name="40% - Accent4 2 3 2 2" xfId="4411"/>
    <cellStyle name="40% - Accent4 2 3 3" xfId="4412"/>
    <cellStyle name="40% - Accent4 2 4" xfId="4413"/>
    <cellStyle name="40% - Accent4 2 4 2" xfId="4414"/>
    <cellStyle name="40% - Accent4 2 4 3" xfId="4415"/>
    <cellStyle name="40% - Accent4 2 5" xfId="4416"/>
    <cellStyle name="40% - Accent4 2_2009 GRC Compl Filing - Exhibit D" xfId="4417"/>
    <cellStyle name="40% - Accent4 3" xfId="173"/>
    <cellStyle name="40% - Accent4 3 2" xfId="4418"/>
    <cellStyle name="40% - Accent4 3 2 2" xfId="4419"/>
    <cellStyle name="40% - Accent4 3 2 3" xfId="4420"/>
    <cellStyle name="40% - Accent4 3 3" xfId="4421"/>
    <cellStyle name="40% - Accent4 3 4" xfId="4422"/>
    <cellStyle name="40% - Accent4 4" xfId="4423"/>
    <cellStyle name="40% - Accent4 4 2" xfId="4424"/>
    <cellStyle name="40% - Accent4 4 2 2" xfId="4425"/>
    <cellStyle name="40% - Accent4 4 3" xfId="4426"/>
    <cellStyle name="40% - Accent4 5" xfId="4427"/>
    <cellStyle name="40% - Accent4 5 2" xfId="4428"/>
    <cellStyle name="40% - Accent4 6" xfId="4429"/>
    <cellStyle name="40% - Accent4 6 2" xfId="4430"/>
    <cellStyle name="40% - Accent4 7" xfId="4431"/>
    <cellStyle name="40% - Accent4 8" xfId="4432"/>
    <cellStyle name="40% - Accent4 9" xfId="4433"/>
    <cellStyle name="40% - Accent5 10" xfId="4434"/>
    <cellStyle name="40% - Accent5 2" xfId="174"/>
    <cellStyle name="40% - Accent5 2 2" xfId="175"/>
    <cellStyle name="40% - Accent5 2 2 2" xfId="4435"/>
    <cellStyle name="40% - Accent5 2 2 2 2" xfId="4436"/>
    <cellStyle name="40% - Accent5 2 2 3" xfId="4437"/>
    <cellStyle name="40% - Accent5 2 3" xfId="4438"/>
    <cellStyle name="40% - Accent5 2 3 2" xfId="4439"/>
    <cellStyle name="40% - Accent5 2 3 2 2" xfId="4440"/>
    <cellStyle name="40% - Accent5 2 3 3" xfId="4441"/>
    <cellStyle name="40% - Accent5 2 4" xfId="4442"/>
    <cellStyle name="40% - Accent5 2 4 2" xfId="4443"/>
    <cellStyle name="40% - Accent5 2 5" xfId="4444"/>
    <cellStyle name="40% - Accent5 2_2009 GRC Compl Filing - Exhibit D" xfId="4445"/>
    <cellStyle name="40% - Accent5 3" xfId="176"/>
    <cellStyle name="40% - Accent5 3 2" xfId="4446"/>
    <cellStyle name="40% - Accent5 3 2 2" xfId="4447"/>
    <cellStyle name="40% - Accent5 3 2 3" xfId="4448"/>
    <cellStyle name="40% - Accent5 3 3" xfId="4449"/>
    <cellStyle name="40% - Accent5 3 4" xfId="4450"/>
    <cellStyle name="40% - Accent5 4" xfId="4451"/>
    <cellStyle name="40% - Accent5 4 2" xfId="4452"/>
    <cellStyle name="40% - Accent5 4 2 2" xfId="4453"/>
    <cellStyle name="40% - Accent5 4 3" xfId="4454"/>
    <cellStyle name="40% - Accent5 5" xfId="4455"/>
    <cellStyle name="40% - Accent5 5 2" xfId="4456"/>
    <cellStyle name="40% - Accent5 6" xfId="4457"/>
    <cellStyle name="40% - Accent5 6 2" xfId="4458"/>
    <cellStyle name="40% - Accent5 7" xfId="4459"/>
    <cellStyle name="40% - Accent5 8" xfId="4460"/>
    <cellStyle name="40% - Accent5 9" xfId="4461"/>
    <cellStyle name="40% - Accent6 10" xfId="4462"/>
    <cellStyle name="40% - Accent6 2" xfId="177"/>
    <cellStyle name="40% - Accent6 2 2" xfId="178"/>
    <cellStyle name="40% - Accent6 2 2 2" xfId="4463"/>
    <cellStyle name="40% - Accent6 2 2 2 2" xfId="4464"/>
    <cellStyle name="40% - Accent6 2 2 3" xfId="4465"/>
    <cellStyle name="40% - Accent6 2 3" xfId="4466"/>
    <cellStyle name="40% - Accent6 2 3 2" xfId="4467"/>
    <cellStyle name="40% - Accent6 2 3 2 2" xfId="4468"/>
    <cellStyle name="40% - Accent6 2 3 3" xfId="4469"/>
    <cellStyle name="40% - Accent6 2 4" xfId="4470"/>
    <cellStyle name="40% - Accent6 2 4 2" xfId="4471"/>
    <cellStyle name="40% - Accent6 2 4 3" xfId="4472"/>
    <cellStyle name="40% - Accent6 2 5" xfId="4473"/>
    <cellStyle name="40% - Accent6 2_2009 GRC Compl Filing - Exhibit D" xfId="4474"/>
    <cellStyle name="40% - Accent6 3" xfId="179"/>
    <cellStyle name="40% - Accent6 3 2" xfId="4475"/>
    <cellStyle name="40% - Accent6 3 2 2" xfId="4476"/>
    <cellStyle name="40% - Accent6 3 2 3" xfId="4477"/>
    <cellStyle name="40% - Accent6 3 3" xfId="4478"/>
    <cellStyle name="40% - Accent6 3 4" xfId="4479"/>
    <cellStyle name="40% - Accent6 4" xfId="4480"/>
    <cellStyle name="40% - Accent6 4 2" xfId="4481"/>
    <cellStyle name="40% - Accent6 4 2 2" xfId="4482"/>
    <cellStyle name="40% - Accent6 4 3" xfId="4483"/>
    <cellStyle name="40% - Accent6 5" xfId="4484"/>
    <cellStyle name="40% - Accent6 5 2" xfId="4485"/>
    <cellStyle name="40% - Accent6 6" xfId="4486"/>
    <cellStyle name="40% - Accent6 6 2" xfId="4487"/>
    <cellStyle name="40% - Accent6 7" xfId="4488"/>
    <cellStyle name="40% - Accent6 8" xfId="4489"/>
    <cellStyle name="40% - Accent6 9" xfId="4490"/>
    <cellStyle name="60% - Accent1 2" xfId="4491"/>
    <cellStyle name="60% - Accent1 2 2" xfId="180"/>
    <cellStyle name="60% - Accent1 2 2 2" xfId="4492"/>
    <cellStyle name="60% - Accent1 2 3" xfId="4493"/>
    <cellStyle name="60% - Accent1 2 4" xfId="4494"/>
    <cellStyle name="60% - Accent1 3" xfId="4495"/>
    <cellStyle name="60% - Accent1 3 2" xfId="4496"/>
    <cellStyle name="60% - Accent1 4" xfId="4497"/>
    <cellStyle name="60% - Accent1 5" xfId="4498"/>
    <cellStyle name="60% - Accent1 6" xfId="4499"/>
    <cellStyle name="60% - Accent1 7" xfId="4500"/>
    <cellStyle name="60% - Accent2 2" xfId="4501"/>
    <cellStyle name="60% - Accent2 2 2" xfId="181"/>
    <cellStyle name="60% - Accent2 2 2 2" xfId="4502"/>
    <cellStyle name="60% - Accent2 2 3" xfId="4503"/>
    <cellStyle name="60% - Accent2 2 4" xfId="4504"/>
    <cellStyle name="60% - Accent2 3" xfId="4505"/>
    <cellStyle name="60% - Accent2 3 2" xfId="4506"/>
    <cellStyle name="60% - Accent2 4" xfId="4507"/>
    <cellStyle name="60% - Accent2 5" xfId="4508"/>
    <cellStyle name="60% - Accent2 6" xfId="4509"/>
    <cellStyle name="60% - Accent2 7" xfId="4510"/>
    <cellStyle name="60% - Accent3 2" xfId="4511"/>
    <cellStyle name="60% - Accent3 2 2" xfId="182"/>
    <cellStyle name="60% - Accent3 2 2 2" xfId="4512"/>
    <cellStyle name="60% - Accent3 2 3" xfId="4513"/>
    <cellStyle name="60% - Accent3 2 4" xfId="4514"/>
    <cellStyle name="60% - Accent3 3" xfId="4515"/>
    <cellStyle name="60% - Accent3 3 2" xfId="4516"/>
    <cellStyle name="60% - Accent3 4" xfId="4517"/>
    <cellStyle name="60% - Accent3 5" xfId="4518"/>
    <cellStyle name="60% - Accent3 6" xfId="4519"/>
    <cellStyle name="60% - Accent3 7" xfId="4520"/>
    <cellStyle name="60% - Accent4 2" xfId="4521"/>
    <cellStyle name="60% - Accent4 2 2" xfId="183"/>
    <cellStyle name="60% - Accent4 2 2 2" xfId="4522"/>
    <cellStyle name="60% - Accent4 2 3" xfId="4523"/>
    <cellStyle name="60% - Accent4 2 4" xfId="4524"/>
    <cellStyle name="60% - Accent4 3" xfId="4525"/>
    <cellStyle name="60% - Accent4 3 2" xfId="4526"/>
    <cellStyle name="60% - Accent4 4" xfId="4527"/>
    <cellStyle name="60% - Accent4 5" xfId="4528"/>
    <cellStyle name="60% - Accent4 6" xfId="4529"/>
    <cellStyle name="60% - Accent4 7" xfId="4530"/>
    <cellStyle name="60% - Accent5 2" xfId="4531"/>
    <cellStyle name="60% - Accent5 2 2" xfId="184"/>
    <cellStyle name="60% - Accent5 2 2 2" xfId="4532"/>
    <cellStyle name="60% - Accent5 2 3" xfId="4533"/>
    <cellStyle name="60% - Accent5 2 4" xfId="4534"/>
    <cellStyle name="60% - Accent5 3" xfId="4535"/>
    <cellStyle name="60% - Accent5 3 2" xfId="4536"/>
    <cellStyle name="60% - Accent5 4" xfId="4537"/>
    <cellStyle name="60% - Accent5 5" xfId="4538"/>
    <cellStyle name="60% - Accent5 6" xfId="4539"/>
    <cellStyle name="60% - Accent5 7" xfId="4540"/>
    <cellStyle name="60% - Accent6 2" xfId="4541"/>
    <cellStyle name="60% - Accent6 2 2" xfId="185"/>
    <cellStyle name="60% - Accent6 2 2 2" xfId="4542"/>
    <cellStyle name="60% - Accent6 2 3" xfId="4543"/>
    <cellStyle name="60% - Accent6 2 4" xfId="4544"/>
    <cellStyle name="60% - Accent6 3" xfId="4545"/>
    <cellStyle name="60% - Accent6 3 2" xfId="4546"/>
    <cellStyle name="60% - Accent6 4" xfId="4547"/>
    <cellStyle name="60% - Accent6 5" xfId="4548"/>
    <cellStyle name="60% - Accent6 6" xfId="4549"/>
    <cellStyle name="60% - Accent6 7" xfId="4550"/>
    <cellStyle name="Accent1 - 20%" xfId="4551"/>
    <cellStyle name="Accent1 - 40%" xfId="4552"/>
    <cellStyle name="Accent1 - 60%" xfId="4553"/>
    <cellStyle name="Accent1 2" xfId="4554"/>
    <cellStyle name="Accent1 2 2" xfId="186"/>
    <cellStyle name="Accent1 2 2 2" xfId="4555"/>
    <cellStyle name="Accent1 2 3" xfId="4556"/>
    <cellStyle name="Accent1 2 4" xfId="4557"/>
    <cellStyle name="Accent1 3" xfId="4558"/>
    <cellStyle name="Accent1 3 2" xfId="4559"/>
    <cellStyle name="Accent1 4" xfId="4560"/>
    <cellStyle name="Accent1 5" xfId="4561"/>
    <cellStyle name="Accent1 6" xfId="4562"/>
    <cellStyle name="Accent1 7" xfId="4563"/>
    <cellStyle name="Accent2 - 20%" xfId="4564"/>
    <cellStyle name="Accent2 - 40%" xfId="4565"/>
    <cellStyle name="Accent2 - 60%" xfId="4566"/>
    <cellStyle name="Accent2 2" xfId="4567"/>
    <cellStyle name="Accent2 2 2" xfId="187"/>
    <cellStyle name="Accent2 2 2 2" xfId="4568"/>
    <cellStyle name="Accent2 2 3" xfId="4569"/>
    <cellStyle name="Accent2 2 4" xfId="4570"/>
    <cellStyle name="Accent2 3" xfId="4571"/>
    <cellStyle name="Accent2 3 2" xfId="4572"/>
    <cellStyle name="Accent2 4" xfId="4573"/>
    <cellStyle name="Accent2 5" xfId="4574"/>
    <cellStyle name="Accent2 6" xfId="4575"/>
    <cellStyle name="Accent2 7" xfId="4576"/>
    <cellStyle name="Accent3 - 20%" xfId="4577"/>
    <cellStyle name="Accent3 - 40%" xfId="4578"/>
    <cellStyle name="Accent3 - 60%" xfId="4579"/>
    <cellStyle name="Accent3 2" xfId="4580"/>
    <cellStyle name="Accent3 2 2" xfId="188"/>
    <cellStyle name="Accent3 2 2 2" xfId="4581"/>
    <cellStyle name="Accent3 2 3" xfId="4582"/>
    <cellStyle name="Accent3 2 4" xfId="4583"/>
    <cellStyle name="Accent3 3" xfId="4584"/>
    <cellStyle name="Accent3 3 2" xfId="4585"/>
    <cellStyle name="Accent3 4" xfId="4586"/>
    <cellStyle name="Accent3 5" xfId="4587"/>
    <cellStyle name="Accent3 6" xfId="4588"/>
    <cellStyle name="Accent3 7" xfId="4589"/>
    <cellStyle name="Accent4 - 20%" xfId="4590"/>
    <cellStyle name="Accent4 - 40%" xfId="4591"/>
    <cellStyle name="Accent4 - 60%" xfId="4592"/>
    <cellStyle name="Accent4 2" xfId="4593"/>
    <cellStyle name="Accent4 2 2" xfId="189"/>
    <cellStyle name="Accent4 2 2 2" xfId="4594"/>
    <cellStyle name="Accent4 2 3" xfId="4595"/>
    <cellStyle name="Accent4 2 4" xfId="4596"/>
    <cellStyle name="Accent4 3" xfId="4597"/>
    <cellStyle name="Accent4 3 2" xfId="4598"/>
    <cellStyle name="Accent4 4" xfId="4599"/>
    <cellStyle name="Accent4 5" xfId="4600"/>
    <cellStyle name="Accent4 6" xfId="4601"/>
    <cellStyle name="Accent4 7" xfId="4602"/>
    <cellStyle name="Accent5 - 20%" xfId="4603"/>
    <cellStyle name="Accent5 - 40%" xfId="4604"/>
    <cellStyle name="Accent5 - 60%" xfId="4605"/>
    <cellStyle name="Accent5 2" xfId="4606"/>
    <cellStyle name="Accent5 2 2" xfId="190"/>
    <cellStyle name="Accent5 2 2 2" xfId="4607"/>
    <cellStyle name="Accent5 2 3" xfId="4608"/>
    <cellStyle name="Accent5 2 4" xfId="4609"/>
    <cellStyle name="Accent5 3" xfId="4610"/>
    <cellStyle name="Accent5 3 2" xfId="4611"/>
    <cellStyle name="Accent5 4" xfId="4612"/>
    <cellStyle name="Accent5 5" xfId="4613"/>
    <cellStyle name="Accent5 6" xfId="4614"/>
    <cellStyle name="Accent6 - 20%" xfId="4615"/>
    <cellStyle name="Accent6 - 40%" xfId="4616"/>
    <cellStyle name="Accent6 - 60%" xfId="4617"/>
    <cellStyle name="Accent6 2" xfId="4618"/>
    <cellStyle name="Accent6 2 2" xfId="191"/>
    <cellStyle name="Accent6 2 2 2" xfId="4619"/>
    <cellStyle name="Accent6 2 3" xfId="4620"/>
    <cellStyle name="Accent6 2 4" xfId="4621"/>
    <cellStyle name="Accent6 3" xfId="4622"/>
    <cellStyle name="Accent6 3 2" xfId="4623"/>
    <cellStyle name="Accent6 4" xfId="4624"/>
    <cellStyle name="Accent6 5" xfId="4625"/>
    <cellStyle name="Accent6 6" xfId="4626"/>
    <cellStyle name="Accent6 7" xfId="4627"/>
    <cellStyle name="Bad 2" xfId="4628"/>
    <cellStyle name="Bad 2 2" xfId="192"/>
    <cellStyle name="Bad 2 2 2" xfId="4629"/>
    <cellStyle name="Bad 2 3" xfId="4630"/>
    <cellStyle name="Bad 2 4" xfId="4631"/>
    <cellStyle name="Bad 3" xfId="4632"/>
    <cellStyle name="Bad 3 2" xfId="4633"/>
    <cellStyle name="Bad 4" xfId="4634"/>
    <cellStyle name="Bad 5" xfId="4635"/>
    <cellStyle name="Bad 6" xfId="4636"/>
    <cellStyle name="Bad 7" xfId="4637"/>
    <cellStyle name="Band 2" xfId="4638"/>
    <cellStyle name="bld-li - Style4" xfId="4639"/>
    <cellStyle name="C06_Main text" xfId="4640"/>
    <cellStyle name="C07_Main text Bold Green" xfId="4641"/>
    <cellStyle name="C08_2001 Col heads" xfId="4642"/>
    <cellStyle name="C10_2001 Figs Black" xfId="4643"/>
    <cellStyle name="C11_2002 Figs Bold Green" xfId="4644"/>
    <cellStyle name="C13_2001 Figs 1 decimals" xfId="4645"/>
    <cellStyle name="C15_Main text Bold Black" xfId="4646"/>
    <cellStyle name="Calc Currency (0)" xfId="193"/>
    <cellStyle name="Calc Currency (0) 2" xfId="4647"/>
    <cellStyle name="Calculation 10" xfId="4648"/>
    <cellStyle name="Calculation 2" xfId="194"/>
    <cellStyle name="Calculation 2 2" xfId="195"/>
    <cellStyle name="Calculation 2 2 2" xfId="4649"/>
    <cellStyle name="Calculation 2 2 3" xfId="4650"/>
    <cellStyle name="Calculation 2 3" xfId="4651"/>
    <cellStyle name="Calculation 3" xfId="4652"/>
    <cellStyle name="Calculation 3 2" xfId="4653"/>
    <cellStyle name="Calculation 4" xfId="4654"/>
    <cellStyle name="Calculation 4 2" xfId="4655"/>
    <cellStyle name="Calculation 5" xfId="4656"/>
    <cellStyle name="Calculation 5 2" xfId="4657"/>
    <cellStyle name="Calculation 6" xfId="4658"/>
    <cellStyle name="Calculation 7" xfId="4659"/>
    <cellStyle name="Calculation 7 2" xfId="4660"/>
    <cellStyle name="Calculation 8" xfId="4661"/>
    <cellStyle name="Calculation 8 2" xfId="4662"/>
    <cellStyle name="Calculation 9" xfId="4663"/>
    <cellStyle name="Check Cell 2" xfId="4664"/>
    <cellStyle name="Check Cell 2 2" xfId="196"/>
    <cellStyle name="Check Cell 2 2 2" xfId="4665"/>
    <cellStyle name="Check Cell 2 3" xfId="4666"/>
    <cellStyle name="Check Cell 2 4" xfId="4667"/>
    <cellStyle name="Check Cell 3" xfId="4668"/>
    <cellStyle name="Check Cell 3 2" xfId="4669"/>
    <cellStyle name="Check Cell 4" xfId="4670"/>
    <cellStyle name="Check Cell 5" xfId="4671"/>
    <cellStyle name="Check Cell 6" xfId="4672"/>
    <cellStyle name="CheckCell" xfId="197"/>
    <cellStyle name="CheckCell 2" xfId="4673"/>
    <cellStyle name="CheckCell 2 2" xfId="4674"/>
    <cellStyle name="CheckCell 3" xfId="4675"/>
    <cellStyle name="ColumnHeading" xfId="4676"/>
    <cellStyle name="ColumnHeadings" xfId="4677"/>
    <cellStyle name="ColumnHeadings2" xfId="4678"/>
    <cellStyle name="Comma" xfId="198" builtinId="3"/>
    <cellStyle name="Comma  - Style1" xfId="4679"/>
    <cellStyle name="Comma  - Style2" xfId="4680"/>
    <cellStyle name="Comma  - Style3" xfId="4681"/>
    <cellStyle name="Comma  - Style4" xfId="4682"/>
    <cellStyle name="Comma  - Style5" xfId="4683"/>
    <cellStyle name="Comma  - Style6" xfId="4684"/>
    <cellStyle name="Comma  - Style7" xfId="4685"/>
    <cellStyle name="Comma  - Style8" xfId="4686"/>
    <cellStyle name="Comma 10" xfId="199"/>
    <cellStyle name="Comma 10 2" xfId="4687"/>
    <cellStyle name="Comma 10 2 2" xfId="4688"/>
    <cellStyle name="Comma 10 3" xfId="4689"/>
    <cellStyle name="Comma 11" xfId="200"/>
    <cellStyle name="Comma 11 2" xfId="4690"/>
    <cellStyle name="Comma 12" xfId="201"/>
    <cellStyle name="Comma 12 2" xfId="4691"/>
    <cellStyle name="Comma 13" xfId="202"/>
    <cellStyle name="Comma 13 2" xfId="4692"/>
    <cellStyle name="Comma 14" xfId="203"/>
    <cellStyle name="Comma 14 2" xfId="4693"/>
    <cellStyle name="Comma 15" xfId="204"/>
    <cellStyle name="Comma 15 2" xfId="4694"/>
    <cellStyle name="Comma 16" xfId="205"/>
    <cellStyle name="Comma 16 2" xfId="4695"/>
    <cellStyle name="Comma 17" xfId="206"/>
    <cellStyle name="Comma 17 2" xfId="4696"/>
    <cellStyle name="Comma 18" xfId="396"/>
    <cellStyle name="Comma 18 2" xfId="4697"/>
    <cellStyle name="Comma 18 3" xfId="4698"/>
    <cellStyle name="Comma 19" xfId="4699"/>
    <cellStyle name="Comma 19 2" xfId="4700"/>
    <cellStyle name="Comma 2" xfId="207"/>
    <cellStyle name="Comma 2 10" xfId="4701"/>
    <cellStyle name="Comma 2 2" xfId="208"/>
    <cellStyle name="Comma 2 2 2" xfId="4702"/>
    <cellStyle name="Comma 2 2 2 2" xfId="4703"/>
    <cellStyle name="Comma 2 2 3" xfId="4704"/>
    <cellStyle name="Comma 2 2 3 2" xfId="4705"/>
    <cellStyle name="Comma 2 2 4" xfId="4706"/>
    <cellStyle name="Comma 2 2_DEM-WP(C) Chelan Power Costs" xfId="4707"/>
    <cellStyle name="Comma 2 3" xfId="4708"/>
    <cellStyle name="Comma 2 3 2" xfId="4709"/>
    <cellStyle name="Comma 2 4" xfId="4710"/>
    <cellStyle name="Comma 2 4 2" xfId="4711"/>
    <cellStyle name="Comma 2 5" xfId="4712"/>
    <cellStyle name="Comma 2 5 2" xfId="4713"/>
    <cellStyle name="Comma 2 6" xfId="4714"/>
    <cellStyle name="Comma 2 6 2" xfId="4715"/>
    <cellStyle name="Comma 2 7" xfId="4716"/>
    <cellStyle name="Comma 2 7 2" xfId="4717"/>
    <cellStyle name="Comma 2 8" xfId="4718"/>
    <cellStyle name="Comma 2 8 2" xfId="4719"/>
    <cellStyle name="Comma 2 9" xfId="4720"/>
    <cellStyle name="Comma 2_4 31E Reg Asset  Liab and EXH D" xfId="4721"/>
    <cellStyle name="Comma 20" xfId="4722"/>
    <cellStyle name="Comma 20 2" xfId="4723"/>
    <cellStyle name="Comma 21" xfId="4724"/>
    <cellStyle name="Comma 21 2" xfId="4725"/>
    <cellStyle name="Comma 22" xfId="4726"/>
    <cellStyle name="Comma 22 2" xfId="4727"/>
    <cellStyle name="Comma 23" xfId="4728"/>
    <cellStyle name="Comma 23 2" xfId="4729"/>
    <cellStyle name="Comma 24" xfId="4730"/>
    <cellStyle name="Comma 24 2" xfId="4731"/>
    <cellStyle name="Comma 25" xfId="4732"/>
    <cellStyle name="Comma 26" xfId="4733"/>
    <cellStyle name="Comma 26 2" xfId="4734"/>
    <cellStyle name="Comma 27" xfId="4735"/>
    <cellStyle name="Comma 27 2" xfId="4736"/>
    <cellStyle name="Comma 28" xfId="4737"/>
    <cellStyle name="Comma 28 2" xfId="4738"/>
    <cellStyle name="Comma 29" xfId="4739"/>
    <cellStyle name="Comma 3" xfId="209"/>
    <cellStyle name="Comma 3 2" xfId="4740"/>
    <cellStyle name="Comma 3 2 2" xfId="4741"/>
    <cellStyle name="Comma 3 3" xfId="4742"/>
    <cellStyle name="Comma 3 3 2" xfId="4743"/>
    <cellStyle name="Comma 3 4" xfId="4744"/>
    <cellStyle name="Comma 30" xfId="4745"/>
    <cellStyle name="Comma 31" xfId="4746"/>
    <cellStyle name="Comma 32" xfId="4747"/>
    <cellStyle name="Comma 33" xfId="4748"/>
    <cellStyle name="Comma 34" xfId="4749"/>
    <cellStyle name="Comma 35" xfId="4750"/>
    <cellStyle name="Comma 36" xfId="4751"/>
    <cellStyle name="Comma 37" xfId="4752"/>
    <cellStyle name="Comma 38" xfId="4753"/>
    <cellStyle name="Comma 39" xfId="4754"/>
    <cellStyle name="Comma 4" xfId="210"/>
    <cellStyle name="Comma 4 2" xfId="211"/>
    <cellStyle name="Comma 4 2 2" xfId="4755"/>
    <cellStyle name="Comma 4 2 2 2" xfId="4756"/>
    <cellStyle name="Comma 4 2 3" xfId="4757"/>
    <cellStyle name="Comma 4 3" xfId="4758"/>
    <cellStyle name="Comma 40" xfId="4759"/>
    <cellStyle name="Comma 41" xfId="4760"/>
    <cellStyle name="Comma 42" xfId="4761"/>
    <cellStyle name="Comma 43" xfId="4762"/>
    <cellStyle name="Comma 44" xfId="4763"/>
    <cellStyle name="Comma 45" xfId="4764"/>
    <cellStyle name="Comma 46" xfId="4765"/>
    <cellStyle name="Comma 47" xfId="4766"/>
    <cellStyle name="Comma 47 2" xfId="4767"/>
    <cellStyle name="Comma 48" xfId="4768"/>
    <cellStyle name="Comma 48 2" xfId="4769"/>
    <cellStyle name="Comma 49" xfId="4770"/>
    <cellStyle name="Comma 5" xfId="212"/>
    <cellStyle name="Comma 5 2" xfId="4771"/>
    <cellStyle name="Comma 50" xfId="4772"/>
    <cellStyle name="Comma 51" xfId="4773"/>
    <cellStyle name="Comma 6" xfId="213"/>
    <cellStyle name="Comma 6 2" xfId="4774"/>
    <cellStyle name="Comma 7" xfId="214"/>
    <cellStyle name="Comma 7 2" xfId="4775"/>
    <cellStyle name="Comma 8" xfId="215"/>
    <cellStyle name="Comma 8 2" xfId="4776"/>
    <cellStyle name="Comma 9" xfId="216"/>
    <cellStyle name="Comma 9 2" xfId="4777"/>
    <cellStyle name="Comma0" xfId="217"/>
    <cellStyle name="Comma0 - Style2" xfId="218"/>
    <cellStyle name="Comma0 - Style4" xfId="219"/>
    <cellStyle name="Comma0 - Style5" xfId="220"/>
    <cellStyle name="Comma0 2" xfId="221"/>
    <cellStyle name="Comma0 3" xfId="222"/>
    <cellStyle name="Comma0 4" xfId="223"/>
    <cellStyle name="Comma0_00COS Ind Allocators" xfId="224"/>
    <cellStyle name="Comma1 - Style1" xfId="225"/>
    <cellStyle name="Comment" xfId="4778"/>
    <cellStyle name="Copied" xfId="226"/>
    <cellStyle name="COST1" xfId="227"/>
    <cellStyle name="CountryTitle" xfId="4779"/>
    <cellStyle name="Curren - Style1" xfId="228"/>
    <cellStyle name="Curren - Style2" xfId="229"/>
    <cellStyle name="Curren - Style5" xfId="230"/>
    <cellStyle name="Curren - Style6" xfId="231"/>
    <cellStyle name="Currency" xfId="232" builtinId="4"/>
    <cellStyle name="Currency [0] 2" xfId="393"/>
    <cellStyle name="Currency 10" xfId="233"/>
    <cellStyle name="Currency 10 2" xfId="4780"/>
    <cellStyle name="Currency 11" xfId="234"/>
    <cellStyle name="Currency 11 2" xfId="4781"/>
    <cellStyle name="Currency 12" xfId="235"/>
    <cellStyle name="Currency 12 2" xfId="4782"/>
    <cellStyle name="Currency 12 2 2" xfId="4783"/>
    <cellStyle name="Currency 12 3" xfId="4784"/>
    <cellStyle name="Currency 12 3 2" xfId="4785"/>
    <cellStyle name="Currency 12 4" xfId="4786"/>
    <cellStyle name="Currency 12 4 2" xfId="4787"/>
    <cellStyle name="Currency 12 5" xfId="4788"/>
    <cellStyle name="Currency 13" xfId="4789"/>
    <cellStyle name="Currency 13 2" xfId="4790"/>
    <cellStyle name="Currency 13 3" xfId="4791"/>
    <cellStyle name="Currency 14" xfId="4792"/>
    <cellStyle name="Currency 14 2" xfId="4793"/>
    <cellStyle name="Currency 15" xfId="4794"/>
    <cellStyle name="Currency 15 2" xfId="4795"/>
    <cellStyle name="Currency 16" xfId="4796"/>
    <cellStyle name="Currency 16 2" xfId="4797"/>
    <cellStyle name="Currency 17" xfId="4798"/>
    <cellStyle name="Currency 18" xfId="4799"/>
    <cellStyle name="Currency 19" xfId="4800"/>
    <cellStyle name="Currency 2" xfId="236"/>
    <cellStyle name="Currency 2 2" xfId="237"/>
    <cellStyle name="Currency 2 2 2" xfId="4801"/>
    <cellStyle name="Currency 2 3" xfId="4802"/>
    <cellStyle name="Currency 2 3 2" xfId="4803"/>
    <cellStyle name="Currency 2 4" xfId="4804"/>
    <cellStyle name="Currency 2 4 2" xfId="4805"/>
    <cellStyle name="Currency 2 5" xfId="4806"/>
    <cellStyle name="Currency 2 5 2" xfId="4807"/>
    <cellStyle name="Currency 2 6" xfId="4808"/>
    <cellStyle name="Currency 2 6 2" xfId="4809"/>
    <cellStyle name="Currency 2 7" xfId="4810"/>
    <cellStyle name="Currency 2 7 2" xfId="4811"/>
    <cellStyle name="Currency 2 8" xfId="4812"/>
    <cellStyle name="Currency 2 8 2" xfId="4813"/>
    <cellStyle name="Currency 2 9" xfId="4814"/>
    <cellStyle name="Currency 20" xfId="4815"/>
    <cellStyle name="Currency 3" xfId="238"/>
    <cellStyle name="Currency 3 2" xfId="4816"/>
    <cellStyle name="Currency 3 2 2" xfId="4817"/>
    <cellStyle name="Currency 3 3" xfId="4818"/>
    <cellStyle name="Currency 3 3 2" xfId="4819"/>
    <cellStyle name="Currency 3 4" xfId="4820"/>
    <cellStyle name="Currency 4" xfId="239"/>
    <cellStyle name="Currency 4 2" xfId="240"/>
    <cellStyle name="Currency 4 2 2" xfId="4821"/>
    <cellStyle name="Currency 4 3" xfId="4822"/>
    <cellStyle name="Currency 4_4 31E Reg Asset  Liab and EXH D" xfId="4823"/>
    <cellStyle name="Currency 5" xfId="241"/>
    <cellStyle name="Currency 5 2" xfId="4824"/>
    <cellStyle name="Currency 6" xfId="242"/>
    <cellStyle name="Currency 6 2" xfId="4825"/>
    <cellStyle name="Currency 7" xfId="243"/>
    <cellStyle name="Currency 7 2" xfId="4826"/>
    <cellStyle name="Currency 8" xfId="244"/>
    <cellStyle name="Currency 8 2" xfId="4827"/>
    <cellStyle name="Currency 9" xfId="245"/>
    <cellStyle name="Currency 9 2" xfId="4828"/>
    <cellStyle name="Currency0" xfId="246"/>
    <cellStyle name="Currency0 2" xfId="4829"/>
    <cellStyle name="Currency0 2 2" xfId="4830"/>
    <cellStyle name="Currency0 2 3" xfId="4831"/>
    <cellStyle name="Currency0 3" xfId="4832"/>
    <cellStyle name="Currency0 3 2" xfId="4833"/>
    <cellStyle name="Currency0 4" xfId="4834"/>
    <cellStyle name="Currency0 4 2" xfId="4835"/>
    <cellStyle name="Currency0 5" xfId="4836"/>
    <cellStyle name="Currency0 5 2" xfId="4837"/>
    <cellStyle name="Currency0 6" xfId="4838"/>
    <cellStyle name="Currency0 7" xfId="4839"/>
    <cellStyle name="Currency0 7 2" xfId="4840"/>
    <cellStyle name="Currency0 8" xfId="4841"/>
    <cellStyle name="Currency0 8 2" xfId="4842"/>
    <cellStyle name="Currency0 9" xfId="4843"/>
    <cellStyle name="Date" xfId="247"/>
    <cellStyle name="Date 2" xfId="248"/>
    <cellStyle name="Date 3" xfId="249"/>
    <cellStyle name="Date 4" xfId="250"/>
    <cellStyle name="DateTime" xfId="4844"/>
    <cellStyle name="DateTime 2" xfId="4845"/>
    <cellStyle name="drp-sh - Style2" xfId="4846"/>
    <cellStyle name="Emphasis 1" xfId="4847"/>
    <cellStyle name="Emphasis 2" xfId="4848"/>
    <cellStyle name="Emphasis 3" xfId="4849"/>
    <cellStyle name="Entered" xfId="251"/>
    <cellStyle name="Entered 2" xfId="4850"/>
    <cellStyle name="Entered 2 2" xfId="4851"/>
    <cellStyle name="Entered 3" xfId="4852"/>
    <cellStyle name="Entered 4" xfId="4853"/>
    <cellStyle name="Entered 4 2" xfId="4854"/>
    <cellStyle name="Entered 5" xfId="4855"/>
    <cellStyle name="Entered 5 2" xfId="4856"/>
    <cellStyle name="Entered 6" xfId="4857"/>
    <cellStyle name="Entered 7" xfId="4858"/>
    <cellStyle name="Entered 7 2" xfId="4859"/>
    <cellStyle name="Entered 8" xfId="4860"/>
    <cellStyle name="Entered 8 2" xfId="4861"/>
    <cellStyle name="Entered_AURORA Total New" xfId="4862"/>
    <cellStyle name="Euro" xfId="252"/>
    <cellStyle name="Euro 2" xfId="4863"/>
    <cellStyle name="Euro 2 2" xfId="4864"/>
    <cellStyle name="Euro 3" xfId="4865"/>
    <cellStyle name="Euro 4" xfId="4866"/>
    <cellStyle name="Euro 4 2" xfId="4867"/>
    <cellStyle name="Euro 5" xfId="4868"/>
    <cellStyle name="Euro 5 2" xfId="4869"/>
    <cellStyle name="Euro 6" xfId="4870"/>
    <cellStyle name="Euro 7" xfId="4871"/>
    <cellStyle name="Euro 7 2" xfId="4872"/>
    <cellStyle name="Euro 8" xfId="4873"/>
    <cellStyle name="Euro 8 2" xfId="4874"/>
    <cellStyle name="Explanatory Text 2" xfId="4875"/>
    <cellStyle name="Explanatory Text 2 2" xfId="253"/>
    <cellStyle name="Explanatory Text 2 2 2" xfId="4876"/>
    <cellStyle name="Explanatory Text 2 3" xfId="4877"/>
    <cellStyle name="Explanatory Text 2 4" xfId="4878"/>
    <cellStyle name="Explanatory Text 3" xfId="4879"/>
    <cellStyle name="Explanatory Text 3 2" xfId="4880"/>
    <cellStyle name="Explanatory Text 4" xfId="4881"/>
    <cellStyle name="Explanatory Text 5" xfId="4882"/>
    <cellStyle name="Explanatory Text 6" xfId="4883"/>
    <cellStyle name="FieldName" xfId="4884"/>
    <cellStyle name="Fixed" xfId="254"/>
    <cellStyle name="Fixed3 - Style3" xfId="255"/>
    <cellStyle name="Footnote" xfId="4885"/>
    <cellStyle name="G01_2001 figures 1 decimal a" xfId="4886"/>
    <cellStyle name="G03_Text" xfId="4887"/>
    <cellStyle name="G05_Superiors" xfId="4888"/>
    <cellStyle name="G07_Bold_2002_figs_Green" xfId="4889"/>
    <cellStyle name="G08_2001_figs" xfId="4890"/>
    <cellStyle name="Good 2" xfId="4891"/>
    <cellStyle name="Good 2 2" xfId="256"/>
    <cellStyle name="Good 2 2 2" xfId="4892"/>
    <cellStyle name="Good 2 3" xfId="4893"/>
    <cellStyle name="Good 2 4" xfId="4894"/>
    <cellStyle name="Good 3" xfId="4895"/>
    <cellStyle name="Good 3 2" xfId="4896"/>
    <cellStyle name="Good 4" xfId="4897"/>
    <cellStyle name="Good 5" xfId="4898"/>
    <cellStyle name="Good 6" xfId="4899"/>
    <cellStyle name="Good 7" xfId="4900"/>
    <cellStyle name="Grey" xfId="257"/>
    <cellStyle name="Grey 2" xfId="258"/>
    <cellStyle name="Grey 2 2" xfId="4901"/>
    <cellStyle name="Grey 2 2 2" xfId="4902"/>
    <cellStyle name="Grey 2 3" xfId="4903"/>
    <cellStyle name="Grey 3" xfId="259"/>
    <cellStyle name="Grey 3 2" xfId="4904"/>
    <cellStyle name="Grey 3 2 2" xfId="4905"/>
    <cellStyle name="Grey 3 3" xfId="4906"/>
    <cellStyle name="Grey 4" xfId="260"/>
    <cellStyle name="Grey 4 2" xfId="4907"/>
    <cellStyle name="Grey 5" xfId="4908"/>
    <cellStyle name="Grey 5 2" xfId="4909"/>
    <cellStyle name="Grey 6" xfId="4910"/>
    <cellStyle name="Grey_(C) WHE Proforma with ITC cash grant 10 Yr Amort_for deferral_102809" xfId="4911"/>
    <cellStyle name="g-tota - Style7" xfId="4912"/>
    <cellStyle name="Header1" xfId="261"/>
    <cellStyle name="Header1 2" xfId="4913"/>
    <cellStyle name="Header1_AURORA Total New" xfId="4914"/>
    <cellStyle name="Header2" xfId="262"/>
    <cellStyle name="Header2 2" xfId="4915"/>
    <cellStyle name="Header2_AURORA Total New" xfId="4916"/>
    <cellStyle name="Heading" xfId="4917"/>
    <cellStyle name="Heading 1 2" xfId="263"/>
    <cellStyle name="Heading 1 2 2" xfId="264"/>
    <cellStyle name="Heading 1 2 2 2" xfId="4918"/>
    <cellStyle name="Heading 1 2 3" xfId="4919"/>
    <cellStyle name="Heading 1 2 4" xfId="4920"/>
    <cellStyle name="Heading 1 3" xfId="4921"/>
    <cellStyle name="Heading 1 4" xfId="4922"/>
    <cellStyle name="Heading 1 5" xfId="4923"/>
    <cellStyle name="Heading 1 6" xfId="4924"/>
    <cellStyle name="Heading 2 2" xfId="265"/>
    <cellStyle name="Heading 2 2 2" xfId="266"/>
    <cellStyle name="Heading 2 2 2 2" xfId="4925"/>
    <cellStyle name="Heading 2 2 3" xfId="4926"/>
    <cellStyle name="Heading 2 2 4" xfId="4927"/>
    <cellStyle name="Heading 2 3" xfId="4928"/>
    <cellStyle name="Heading 2 4" xfId="4929"/>
    <cellStyle name="Heading 2 5" xfId="4930"/>
    <cellStyle name="Heading 2 6" xfId="4931"/>
    <cellStyle name="Heading 3 2" xfId="4932"/>
    <cellStyle name="Heading 3 2 2" xfId="267"/>
    <cellStyle name="Heading 3 2 2 2" xfId="4933"/>
    <cellStyle name="Heading 3 2 3" xfId="4934"/>
    <cellStyle name="Heading 3 2 4" xfId="4935"/>
    <cellStyle name="Heading 3 3" xfId="4936"/>
    <cellStyle name="Heading 3 3 2" xfId="4937"/>
    <cellStyle name="Heading 3 4" xfId="4938"/>
    <cellStyle name="Heading 3 5" xfId="4939"/>
    <cellStyle name="Heading 3 6" xfId="4940"/>
    <cellStyle name="Heading 3 7" xfId="4941"/>
    <cellStyle name="Heading 4 2" xfId="4942"/>
    <cellStyle name="Heading 4 2 2" xfId="268"/>
    <cellStyle name="Heading 4 2 2 2" xfId="4943"/>
    <cellStyle name="Heading 4 2 3" xfId="4944"/>
    <cellStyle name="Heading 4 2 4" xfId="4945"/>
    <cellStyle name="Heading 4 3" xfId="4946"/>
    <cellStyle name="Heading 4 3 2" xfId="4947"/>
    <cellStyle name="Heading 4 4" xfId="4948"/>
    <cellStyle name="Heading 4 5" xfId="4949"/>
    <cellStyle name="Heading 4 6" xfId="4950"/>
    <cellStyle name="Heading 4 7" xfId="4951"/>
    <cellStyle name="Heading1" xfId="269"/>
    <cellStyle name="Heading1 2" xfId="4952"/>
    <cellStyle name="Heading2" xfId="270"/>
    <cellStyle name="Heading2 2" xfId="4953"/>
    <cellStyle name="HeadlineStyle" xfId="4954"/>
    <cellStyle name="HeadlineStyle 2" xfId="4955"/>
    <cellStyle name="HeadlineStyleJustified" xfId="4956"/>
    <cellStyle name="HeadlineStyleJustified 2" xfId="4957"/>
    <cellStyle name="Hyperlink 2" xfId="4958"/>
    <cellStyle name="Input [yellow]" xfId="271"/>
    <cellStyle name="Input [yellow] 2" xfId="272"/>
    <cellStyle name="Input [yellow] 2 2" xfId="4959"/>
    <cellStyle name="Input [yellow] 2 2 2" xfId="4960"/>
    <cellStyle name="Input [yellow] 2 3" xfId="4961"/>
    <cellStyle name="Input [yellow] 3" xfId="273"/>
    <cellStyle name="Input [yellow] 3 2" xfId="4962"/>
    <cellStyle name="Input [yellow] 3 2 2" xfId="4963"/>
    <cellStyle name="Input [yellow] 3 3" xfId="4964"/>
    <cellStyle name="Input [yellow] 4" xfId="274"/>
    <cellStyle name="Input [yellow] 4 2" xfId="4965"/>
    <cellStyle name="Input [yellow] 5" xfId="4966"/>
    <cellStyle name="Input [yellow] 5 2" xfId="4967"/>
    <cellStyle name="Input [yellow] 6" xfId="4968"/>
    <cellStyle name="Input [yellow]_(C) WHE Proforma with ITC cash grant 10 Yr Amort_for deferral_102809" xfId="4969"/>
    <cellStyle name="Input 10" xfId="4970"/>
    <cellStyle name="Input 11" xfId="4971"/>
    <cellStyle name="Input 12" xfId="4972"/>
    <cellStyle name="Input 13" xfId="4973"/>
    <cellStyle name="Input 14" xfId="4974"/>
    <cellStyle name="Input 15" xfId="4975"/>
    <cellStyle name="Input 16" xfId="4976"/>
    <cellStyle name="Input 17" xfId="4977"/>
    <cellStyle name="Input 18" xfId="4978"/>
    <cellStyle name="Input 19" xfId="4979"/>
    <cellStyle name="Input 2" xfId="4980"/>
    <cellStyle name="Input 2 2" xfId="275"/>
    <cellStyle name="Input 2 2 2" xfId="4981"/>
    <cellStyle name="Input 2 3" xfId="4982"/>
    <cellStyle name="Input 2 4" xfId="4983"/>
    <cellStyle name="Input 20" xfId="4984"/>
    <cellStyle name="Input 21" xfId="4985"/>
    <cellStyle name="Input 22" xfId="4986"/>
    <cellStyle name="Input 23" xfId="4987"/>
    <cellStyle name="Input 24" xfId="4988"/>
    <cellStyle name="Input 25" xfId="4989"/>
    <cellStyle name="Input 26" xfId="4990"/>
    <cellStyle name="Input 27" xfId="4991"/>
    <cellStyle name="Input 28" xfId="4992"/>
    <cellStyle name="Input 3" xfId="4993"/>
    <cellStyle name="Input 3 2" xfId="4994"/>
    <cellStyle name="Input 3 3" xfId="4995"/>
    <cellStyle name="Input 4" xfId="4996"/>
    <cellStyle name="Input 4 2" xfId="4997"/>
    <cellStyle name="Input 5" xfId="4998"/>
    <cellStyle name="Input 5 2" xfId="4999"/>
    <cellStyle name="Input 6" xfId="5000"/>
    <cellStyle name="Input 6 2" xfId="5001"/>
    <cellStyle name="Input 7" xfId="5002"/>
    <cellStyle name="Input 7 2" xfId="5003"/>
    <cellStyle name="Input 8" xfId="5004"/>
    <cellStyle name="Input 8 2" xfId="5005"/>
    <cellStyle name="Input 9" xfId="5006"/>
    <cellStyle name="Input Cells" xfId="276"/>
    <cellStyle name="Input Cells 2" xfId="5007"/>
    <cellStyle name="Input Cells Percent" xfId="277"/>
    <cellStyle name="Input Cells Percent 2" xfId="5008"/>
    <cellStyle name="Input Cells Percent_AURORA Total New" xfId="5009"/>
    <cellStyle name="Input Cells_4.34E Mint Farm Deferral" xfId="5010"/>
    <cellStyle name="line b - Style6" xfId="5011"/>
    <cellStyle name="Lines" xfId="278"/>
    <cellStyle name="Lines 2" xfId="5012"/>
    <cellStyle name="Lines 3" xfId="5013"/>
    <cellStyle name="LINKED" xfId="279"/>
    <cellStyle name="Linked Cell 2" xfId="5014"/>
    <cellStyle name="Linked Cell 2 2" xfId="280"/>
    <cellStyle name="Linked Cell 2 2 2" xfId="5015"/>
    <cellStyle name="Linked Cell 2 3" xfId="5016"/>
    <cellStyle name="Linked Cell 2 4" xfId="5017"/>
    <cellStyle name="Linked Cell 3" xfId="5018"/>
    <cellStyle name="Linked Cell 3 2" xfId="5019"/>
    <cellStyle name="Linked Cell 4" xfId="5020"/>
    <cellStyle name="Linked Cell 5" xfId="5021"/>
    <cellStyle name="Linked Cell 6" xfId="5022"/>
    <cellStyle name="Linked Cell 7" xfId="5023"/>
    <cellStyle name="Millares [0]_2AV_M_M " xfId="5024"/>
    <cellStyle name="Millares_2AV_M_M " xfId="5025"/>
    <cellStyle name="modified border" xfId="281"/>
    <cellStyle name="modified border 2" xfId="282"/>
    <cellStyle name="modified border 2 2" xfId="5026"/>
    <cellStyle name="modified border 3" xfId="283"/>
    <cellStyle name="modified border 3 2" xfId="5027"/>
    <cellStyle name="modified border 4" xfId="284"/>
    <cellStyle name="modified border 4 2" xfId="5028"/>
    <cellStyle name="modified border_4.34E Mint Farm Deferral" xfId="5029"/>
    <cellStyle name="modified border1" xfId="285"/>
    <cellStyle name="modified border1 2" xfId="286"/>
    <cellStyle name="modified border1 2 2" xfId="5030"/>
    <cellStyle name="modified border1 3" xfId="287"/>
    <cellStyle name="modified border1 3 2" xfId="5031"/>
    <cellStyle name="modified border1 4" xfId="288"/>
    <cellStyle name="modified border1 4 2" xfId="5032"/>
    <cellStyle name="modified border1_4.34E Mint Farm Deferral" xfId="5033"/>
    <cellStyle name="Moneda [0]_2AV_M_M " xfId="5034"/>
    <cellStyle name="Moneda_2AV_M_M " xfId="5035"/>
    <cellStyle name="MonthYears" xfId="5036"/>
    <cellStyle name="Neutral 2" xfId="5037"/>
    <cellStyle name="Neutral 2 2" xfId="289"/>
    <cellStyle name="Neutral 2 2 2" xfId="5038"/>
    <cellStyle name="Neutral 2 3" xfId="5039"/>
    <cellStyle name="Neutral 2 4" xfId="5040"/>
    <cellStyle name="Neutral 3" xfId="5041"/>
    <cellStyle name="Neutral 3 2" xfId="5042"/>
    <cellStyle name="Neutral 4" xfId="5043"/>
    <cellStyle name="Neutral 5" xfId="5044"/>
    <cellStyle name="Neutral 6" xfId="5045"/>
    <cellStyle name="Neutral 7" xfId="5046"/>
    <cellStyle name="no dec" xfId="290"/>
    <cellStyle name="Normal" xfId="0" builtinId="0"/>
    <cellStyle name="Normal - Style1" xfId="291"/>
    <cellStyle name="Normal - Style1 2" xfId="292"/>
    <cellStyle name="Normal - Style1 2 2" xfId="5047"/>
    <cellStyle name="Normal - Style1 2 2 2" xfId="5048"/>
    <cellStyle name="Normal - Style1 2 2 3" xfId="5049"/>
    <cellStyle name="Normal - Style1 2 3" xfId="5050"/>
    <cellStyle name="Normal - Style1 3" xfId="293"/>
    <cellStyle name="Normal - Style1 3 2" xfId="5051"/>
    <cellStyle name="Normal - Style1 3 2 2" xfId="5052"/>
    <cellStyle name="Normal - Style1 3 3" xfId="5053"/>
    <cellStyle name="Normal - Style1 3 4" xfId="5054"/>
    <cellStyle name="Normal - Style1 4" xfId="294"/>
    <cellStyle name="Normal - Style1 4 2" xfId="5055"/>
    <cellStyle name="Normal - Style1 4 2 2" xfId="5056"/>
    <cellStyle name="Normal - Style1 4 3" xfId="5057"/>
    <cellStyle name="Normal - Style1 5" xfId="397"/>
    <cellStyle name="Normal - Style1 5 2" xfId="5058"/>
    <cellStyle name="Normal - Style1 5 2 2" xfId="5059"/>
    <cellStyle name="Normal - Style1 5 2 3" xfId="5060"/>
    <cellStyle name="Normal - Style1 5 3" xfId="5061"/>
    <cellStyle name="Normal - Style1 5 4" xfId="5062"/>
    <cellStyle name="Normal - Style1 5 5" xfId="5063"/>
    <cellStyle name="Normal - Style1 6" xfId="5064"/>
    <cellStyle name="Normal - Style1 6 2" xfId="5065"/>
    <cellStyle name="Normal - Style1 6 2 2" xfId="5066"/>
    <cellStyle name="Normal - Style1 6 3" xfId="5067"/>
    <cellStyle name="Normal - Style1 6 4" xfId="5068"/>
    <cellStyle name="Normal - Style1 7" xfId="5069"/>
    <cellStyle name="Normal - Style1 7 2" xfId="5070"/>
    <cellStyle name="Normal - Style1 7 2 2" xfId="5071"/>
    <cellStyle name="Normal - Style1 7 3" xfId="5072"/>
    <cellStyle name="Normal - Style1 8" xfId="5073"/>
    <cellStyle name="Normal - Style1 9" xfId="5074"/>
    <cellStyle name="Normal - Style1_(C) WHE Proforma with ITC cash grant 10 Yr Amort_for deferral_102809" xfId="5075"/>
    <cellStyle name="Normal [0]" xfId="5076"/>
    <cellStyle name="Normal [2]" xfId="5077"/>
    <cellStyle name="Normal 1" xfId="5078"/>
    <cellStyle name="Normal 1 2" xfId="5079"/>
    <cellStyle name="Normal 1 2 2" xfId="5080"/>
    <cellStyle name="Normal 1 3" xfId="5081"/>
    <cellStyle name="Normal 1 3 2" xfId="5082"/>
    <cellStyle name="Normal 1 4" xfId="5083"/>
    <cellStyle name="Normal 10" xfId="295"/>
    <cellStyle name="Normal 10 2" xfId="296"/>
    <cellStyle name="Normal 10 2 2" xfId="5084"/>
    <cellStyle name="Normal 10 2 2 2" xfId="5085"/>
    <cellStyle name="Normal 10 2 3" xfId="5086"/>
    <cellStyle name="Normal 10 3" xfId="297"/>
    <cellStyle name="Normal 10 3 2" xfId="5087"/>
    <cellStyle name="Normal 10 3 2 2" xfId="5088"/>
    <cellStyle name="Normal 10 3 3" xfId="5089"/>
    <cellStyle name="Normal 10 4" xfId="5090"/>
    <cellStyle name="Normal 10 4 2" xfId="5091"/>
    <cellStyle name="Normal 10 5" xfId="5092"/>
    <cellStyle name="Normal 10 6" xfId="5093"/>
    <cellStyle name="Normal 10 7" xfId="5094"/>
    <cellStyle name="Normal 10_ Price Inputs" xfId="5095"/>
    <cellStyle name="Normal 11" xfId="298"/>
    <cellStyle name="Normal 11 2" xfId="5096"/>
    <cellStyle name="Normal 11 2 2" xfId="5097"/>
    <cellStyle name="Normal 11 3" xfId="5098"/>
    <cellStyle name="Normal 11 4" xfId="5099"/>
    <cellStyle name="Normal 11 5" xfId="5100"/>
    <cellStyle name="Normal 11_16.37E Wild Horse Expansion DeferralRevwrkingfile SF" xfId="5101"/>
    <cellStyle name="Normal 12" xfId="299"/>
    <cellStyle name="Normal 12 2" xfId="5102"/>
    <cellStyle name="Normal 12 2 2" xfId="5103"/>
    <cellStyle name="Normal 12 3" xfId="5104"/>
    <cellStyle name="Normal 12 4" xfId="5105"/>
    <cellStyle name="Normal 13" xfId="300"/>
    <cellStyle name="Normal 13 2" xfId="5106"/>
    <cellStyle name="Normal 13 2 2" xfId="5107"/>
    <cellStyle name="Normal 13 3" xfId="5108"/>
    <cellStyle name="Normal 13 4" xfId="5109"/>
    <cellStyle name="Normal 14" xfId="301"/>
    <cellStyle name="Normal 14 2" xfId="5110"/>
    <cellStyle name="Normal 14 2 2" xfId="5111"/>
    <cellStyle name="Normal 14 3" xfId="5112"/>
    <cellStyle name="Normal 14 4" xfId="5113"/>
    <cellStyle name="Normal 15" xfId="302"/>
    <cellStyle name="Normal 15 2" xfId="5114"/>
    <cellStyle name="Normal 15 2 2" xfId="5115"/>
    <cellStyle name="Normal 15 3" xfId="5116"/>
    <cellStyle name="Normal 15 4" xfId="5117"/>
    <cellStyle name="Normal 16" xfId="303"/>
    <cellStyle name="Normal 16 2" xfId="5118"/>
    <cellStyle name="Normal 16 2 2" xfId="5119"/>
    <cellStyle name="Normal 16 3" xfId="5120"/>
    <cellStyle name="Normal 16 4" xfId="5121"/>
    <cellStyle name="Normal 17" xfId="392"/>
    <cellStyle name="Normal 17 2" xfId="5122"/>
    <cellStyle name="Normal 17 2 2" xfId="5123"/>
    <cellStyle name="Normal 17 3" xfId="5124"/>
    <cellStyle name="Normal 17 4" xfId="5125"/>
    <cellStyle name="Normal 18" xfId="5126"/>
    <cellStyle name="Normal 18 2" xfId="5127"/>
    <cellStyle name="Normal 18 2 2" xfId="5128"/>
    <cellStyle name="Normal 18 3" xfId="5129"/>
    <cellStyle name="Normal 18 4" xfId="5130"/>
    <cellStyle name="Normal 19" xfId="5131"/>
    <cellStyle name="Normal 19 2" xfId="5132"/>
    <cellStyle name="Normal 19 2 2" xfId="5133"/>
    <cellStyle name="Normal 19 3" xfId="5134"/>
    <cellStyle name="Normal 19 4" xfId="5135"/>
    <cellStyle name="Normal 2" xfId="304"/>
    <cellStyle name="Normal 2 10" xfId="5136"/>
    <cellStyle name="Normal 2 10 2" xfId="5137"/>
    <cellStyle name="Normal 2 11" xfId="5138"/>
    <cellStyle name="Normal 2 11 2" xfId="5139"/>
    <cellStyle name="Normal 2 12" xfId="5140"/>
    <cellStyle name="Normal 2 12 2" xfId="5141"/>
    <cellStyle name="Normal 2 13" xfId="5142"/>
    <cellStyle name="Normal 2 13 2" xfId="5143"/>
    <cellStyle name="Normal 2 14" xfId="5144"/>
    <cellStyle name="Normal 2 15" xfId="5145"/>
    <cellStyle name="Normal 2 2" xfId="305"/>
    <cellStyle name="Normal 2 2 2" xfId="306"/>
    <cellStyle name="Normal 2 2 2 2" xfId="5146"/>
    <cellStyle name="Normal 2 2 2 2 2" xfId="5147"/>
    <cellStyle name="Normal 2 2 2 2 2 2" xfId="5148"/>
    <cellStyle name="Normal 2 2 2 2 3" xfId="5149"/>
    <cellStyle name="Normal 2 2 2 2 3 2" xfId="5150"/>
    <cellStyle name="Normal 2 2 2 2 4" xfId="5151"/>
    <cellStyle name="Normal 2 2 2 3" xfId="5152"/>
    <cellStyle name="Normal 2 2 2 3 2" xfId="5153"/>
    <cellStyle name="Normal 2 2 2 3 2 2" xfId="5154"/>
    <cellStyle name="Normal 2 2 2 3 3" xfId="5155"/>
    <cellStyle name="Normal 2 2 2 3 3 2" xfId="5156"/>
    <cellStyle name="Normal 2 2 2 3 4" xfId="5157"/>
    <cellStyle name="Normal 2 2 2 4" xfId="5158"/>
    <cellStyle name="Normal 2 2 2 4 2" xfId="5159"/>
    <cellStyle name="Normal 2 2 2 5" xfId="5160"/>
    <cellStyle name="Normal 2 2 2 5 2" xfId="5161"/>
    <cellStyle name="Normal 2 2 2 6" xfId="5162"/>
    <cellStyle name="Normal 2 2 2_Chelan PUD Power Costs (8-10)" xfId="5163"/>
    <cellStyle name="Normal 2 2 3" xfId="307"/>
    <cellStyle name="Normal 2 2 3 2" xfId="5164"/>
    <cellStyle name="Normal 2 2 3 2 2" xfId="5165"/>
    <cellStyle name="Normal 2 2 3 3" xfId="5166"/>
    <cellStyle name="Normal 2 2 3 3 2" xfId="5167"/>
    <cellStyle name="Normal 2 2 3 4" xfId="5168"/>
    <cellStyle name="Normal 2 2 4" xfId="5169"/>
    <cellStyle name="Normal 2 2 4 2" xfId="5170"/>
    <cellStyle name="Normal 2 2 5" xfId="5171"/>
    <cellStyle name="Normal 2 2 6" xfId="5172"/>
    <cellStyle name="Normal 2 2 7" xfId="5173"/>
    <cellStyle name="Normal 2 2_ Price Inputs" xfId="5174"/>
    <cellStyle name="Normal 2 3" xfId="308"/>
    <cellStyle name="Normal 2 3 2" xfId="5175"/>
    <cellStyle name="Normal 2 3 2 2" xfId="5176"/>
    <cellStyle name="Normal 2 3 3" xfId="5177"/>
    <cellStyle name="Normal 2 3 3 2" xfId="5178"/>
    <cellStyle name="Normal 2 3 4" xfId="5179"/>
    <cellStyle name="Normal 2 4" xfId="309"/>
    <cellStyle name="Normal 2 4 2" xfId="5180"/>
    <cellStyle name="Normal 2 4 2 2" xfId="5181"/>
    <cellStyle name="Normal 2 4 3" xfId="5182"/>
    <cellStyle name="Normal 2 4 3 2" xfId="5183"/>
    <cellStyle name="Normal 2 4 4" xfId="5184"/>
    <cellStyle name="Normal 2 5" xfId="310"/>
    <cellStyle name="Normal 2 5 2" xfId="5185"/>
    <cellStyle name="Normal 2 5 2 2" xfId="5186"/>
    <cellStyle name="Normal 2 5 3" xfId="5187"/>
    <cellStyle name="Normal 2 5 3 2" xfId="5188"/>
    <cellStyle name="Normal 2 5 4" xfId="5189"/>
    <cellStyle name="Normal 2 6" xfId="311"/>
    <cellStyle name="Normal 2 6 2" xfId="5190"/>
    <cellStyle name="Normal 2 6 2 2" xfId="5191"/>
    <cellStyle name="Normal 2 6 3" xfId="5192"/>
    <cellStyle name="Normal 2 7" xfId="395"/>
    <cellStyle name="Normal 2 7 2" xfId="5193"/>
    <cellStyle name="Normal 2 8" xfId="5194"/>
    <cellStyle name="Normal 2 8 2" xfId="5195"/>
    <cellStyle name="Normal 2 9" xfId="5196"/>
    <cellStyle name="Normal 2 9 2" xfId="5197"/>
    <cellStyle name="Normal 2_16.37E Wild Horse Expansion DeferralRevwrkingfile SF" xfId="5198"/>
    <cellStyle name="Normal 20" xfId="5199"/>
    <cellStyle name="Normal 20 2" xfId="5200"/>
    <cellStyle name="Normal 20 2 2" xfId="5201"/>
    <cellStyle name="Normal 20 3" xfId="5202"/>
    <cellStyle name="Normal 20 4" xfId="5203"/>
    <cellStyle name="Normal 21" xfId="5204"/>
    <cellStyle name="Normal 21 2" xfId="5205"/>
    <cellStyle name="Normal 21 2 2" xfId="5206"/>
    <cellStyle name="Normal 21 3" xfId="5207"/>
    <cellStyle name="Normal 21 3 2" xfId="5208"/>
    <cellStyle name="Normal 21 4" xfId="5209"/>
    <cellStyle name="Normal 21 5" xfId="5210"/>
    <cellStyle name="Normal 21 6" xfId="5211"/>
    <cellStyle name="Normal 21_4 31E Reg Asset  Liab and EXH D" xfId="5212"/>
    <cellStyle name="Normal 22" xfId="5213"/>
    <cellStyle name="Normal 22 2" xfId="5214"/>
    <cellStyle name="Normal 22 2 2" xfId="5215"/>
    <cellStyle name="Normal 22 3" xfId="5216"/>
    <cellStyle name="Normal 22 3 2" xfId="5217"/>
    <cellStyle name="Normal 22 4" xfId="5218"/>
    <cellStyle name="Normal 22 5" xfId="5219"/>
    <cellStyle name="Normal 22 6" xfId="5220"/>
    <cellStyle name="Normal 23" xfId="5221"/>
    <cellStyle name="Normal 23 2" xfId="5222"/>
    <cellStyle name="Normal 23 3" xfId="5223"/>
    <cellStyle name="Normal 24" xfId="5224"/>
    <cellStyle name="Normal 24 2" xfId="5225"/>
    <cellStyle name="Normal 24 2 2" xfId="5226"/>
    <cellStyle name="Normal 24 2 3" xfId="5227"/>
    <cellStyle name="Normal 24 3" xfId="5228"/>
    <cellStyle name="Normal 25" xfId="5229"/>
    <cellStyle name="Normal 25 2" xfId="5230"/>
    <cellStyle name="Normal 25 3" xfId="5231"/>
    <cellStyle name="Normal 26" xfId="5232"/>
    <cellStyle name="Normal 26 2" xfId="5233"/>
    <cellStyle name="Normal 26 3" xfId="5234"/>
    <cellStyle name="Normal 26 4" xfId="5235"/>
    <cellStyle name="Normal 27" xfId="5236"/>
    <cellStyle name="Normal 27 2" xfId="5237"/>
    <cellStyle name="Normal 27 3" xfId="5238"/>
    <cellStyle name="Normal 28" xfId="5239"/>
    <cellStyle name="Normal 28 2" xfId="5240"/>
    <cellStyle name="Normal 28 2 2" xfId="5241"/>
    <cellStyle name="Normal 28 3" xfId="5242"/>
    <cellStyle name="Normal 29" xfId="5243"/>
    <cellStyle name="Normal 29 2" xfId="5244"/>
    <cellStyle name="Normal 3" xfId="312"/>
    <cellStyle name="Normal 3 10" xfId="5245"/>
    <cellStyle name="Normal 3 10 2" xfId="5246"/>
    <cellStyle name="Normal 3 11" xfId="5247"/>
    <cellStyle name="Normal 3 11 2" xfId="5248"/>
    <cellStyle name="Normal 3 12" xfId="5249"/>
    <cellStyle name="Normal 3 13" xfId="5250"/>
    <cellStyle name="Normal 3 2" xfId="313"/>
    <cellStyle name="Normal 3 2 2" xfId="5251"/>
    <cellStyle name="Normal 3 2 2 2" xfId="5252"/>
    <cellStyle name="Normal 3 2 3" xfId="5253"/>
    <cellStyle name="Normal 3 2 3 2" xfId="5254"/>
    <cellStyle name="Normal 3 2 4" xfId="5255"/>
    <cellStyle name="Normal 3 2_Chelan PUD Power Costs (8-10)" xfId="5256"/>
    <cellStyle name="Normal 3 3" xfId="314"/>
    <cellStyle name="Normal 3 3 2" xfId="5257"/>
    <cellStyle name="Normal 3 3 2 2" xfId="5258"/>
    <cellStyle name="Normal 3 3 3" xfId="5259"/>
    <cellStyle name="Normal 3 4" xfId="5260"/>
    <cellStyle name="Normal 3 4 2" xfId="5261"/>
    <cellStyle name="Normal 3 5" xfId="5262"/>
    <cellStyle name="Normal 3 5 2" xfId="5263"/>
    <cellStyle name="Normal 3 5 3" xfId="5264"/>
    <cellStyle name="Normal 3 6" xfId="5265"/>
    <cellStyle name="Normal 3 6 2" xfId="5266"/>
    <cellStyle name="Normal 3 7" xfId="5267"/>
    <cellStyle name="Normal 3 7 2" xfId="5268"/>
    <cellStyle name="Normal 3 8" xfId="5269"/>
    <cellStyle name="Normal 3 8 2" xfId="5270"/>
    <cellStyle name="Normal 3 9" xfId="5271"/>
    <cellStyle name="Normal 3 9 2" xfId="5272"/>
    <cellStyle name="Normal 3_ Price Inputs" xfId="5273"/>
    <cellStyle name="Normal 30" xfId="5274"/>
    <cellStyle name="Normal 30 2" xfId="5275"/>
    <cellStyle name="Normal 31" xfId="5276"/>
    <cellStyle name="Normal 31 2" xfId="5277"/>
    <cellStyle name="Normal 31 2 2" xfId="5278"/>
    <cellStyle name="Normal 31 3" xfId="5279"/>
    <cellStyle name="Normal 32" xfId="5280"/>
    <cellStyle name="Normal 32 2" xfId="5281"/>
    <cellStyle name="Normal 33" xfId="5282"/>
    <cellStyle name="Normal 33 2" xfId="5283"/>
    <cellStyle name="Normal 34" xfId="5284"/>
    <cellStyle name="Normal 34 2" xfId="5285"/>
    <cellStyle name="Normal 35" xfId="5286"/>
    <cellStyle name="Normal 35 2" xfId="5287"/>
    <cellStyle name="Normal 36" xfId="5288"/>
    <cellStyle name="Normal 36 2" xfId="5289"/>
    <cellStyle name="Normal 37" xfId="5290"/>
    <cellStyle name="Normal 37 2" xfId="5291"/>
    <cellStyle name="Normal 38" xfId="5292"/>
    <cellStyle name="Normal 38 2" xfId="5293"/>
    <cellStyle name="Normal 39" xfId="5294"/>
    <cellStyle name="Normal 39 2" xfId="5295"/>
    <cellStyle name="Normal 4" xfId="315"/>
    <cellStyle name="Normal 4 2" xfId="316"/>
    <cellStyle name="Normal 4 2 2" xfId="5296"/>
    <cellStyle name="Normal 4 2 2 2" xfId="5297"/>
    <cellStyle name="Normal 4 2 3" xfId="5298"/>
    <cellStyle name="Normal 4 2 3 2" xfId="5299"/>
    <cellStyle name="Normal 4 2 4" xfId="5300"/>
    <cellStyle name="Normal 4 2 4 2" xfId="5301"/>
    <cellStyle name="Normal 4 2 5" xfId="5302"/>
    <cellStyle name="Normal 4 3" xfId="5303"/>
    <cellStyle name="Normal 4 3 2" xfId="5304"/>
    <cellStyle name="Normal 4 4" xfId="5305"/>
    <cellStyle name="Normal 4 4 2" xfId="5306"/>
    <cellStyle name="Normal 4 5" xfId="5307"/>
    <cellStyle name="Normal 4 6" xfId="5308"/>
    <cellStyle name="Normal 4 7" xfId="5309"/>
    <cellStyle name="Normal 4_ Price Inputs" xfId="5310"/>
    <cellStyle name="Normal 40" xfId="5311"/>
    <cellStyle name="Normal 40 2" xfId="5312"/>
    <cellStyle name="Normal 41" xfId="5313"/>
    <cellStyle name="Normal 41 2" xfId="5314"/>
    <cellStyle name="Normal 42" xfId="5315"/>
    <cellStyle name="Normal 42 2" xfId="5316"/>
    <cellStyle name="Normal 43" xfId="5317"/>
    <cellStyle name="Normal 43 2" xfId="5318"/>
    <cellStyle name="Normal 44" xfId="5319"/>
    <cellStyle name="Normal 44 2" xfId="5320"/>
    <cellStyle name="Normal 45" xfId="5321"/>
    <cellStyle name="Normal 45 2" xfId="5322"/>
    <cellStyle name="Normal 46" xfId="5323"/>
    <cellStyle name="Normal 46 2" xfId="5324"/>
    <cellStyle name="Normal 47" xfId="5325"/>
    <cellStyle name="Normal 47 2" xfId="5326"/>
    <cellStyle name="Normal 48" xfId="5327"/>
    <cellStyle name="Normal 49" xfId="5328"/>
    <cellStyle name="Normal 49 2" xfId="5329"/>
    <cellStyle name="Normal 5" xfId="317"/>
    <cellStyle name="Normal 5 2" xfId="5330"/>
    <cellStyle name="Normal 5 2 2" xfId="5331"/>
    <cellStyle name="Normal 5 3" xfId="5332"/>
    <cellStyle name="Normal 5 4" xfId="5333"/>
    <cellStyle name="Normal 5 5" xfId="5334"/>
    <cellStyle name="Normal 50" xfId="5335"/>
    <cellStyle name="Normal 50 2" xfId="5336"/>
    <cellStyle name="Normal 51" xfId="5337"/>
    <cellStyle name="Normal 52" xfId="5338"/>
    <cellStyle name="Normal 53" xfId="5339"/>
    <cellStyle name="Normal 54" xfId="5340"/>
    <cellStyle name="Normal 55" xfId="5341"/>
    <cellStyle name="Normal 56" xfId="5342"/>
    <cellStyle name="Normal 57" xfId="398"/>
    <cellStyle name="Normal 6" xfId="318"/>
    <cellStyle name="Normal 6 2" xfId="5343"/>
    <cellStyle name="Normal 6 2 2" xfId="5344"/>
    <cellStyle name="Normal 6 3" xfId="5345"/>
    <cellStyle name="Normal 6 3 2" xfId="5346"/>
    <cellStyle name="Normal 6 4" xfId="5347"/>
    <cellStyle name="Normal 6 5" xfId="5348"/>
    <cellStyle name="Normal 6 6" xfId="5349"/>
    <cellStyle name="Normal 61" xfId="5350"/>
    <cellStyle name="Normal 7" xfId="319"/>
    <cellStyle name="Normal 7 2" xfId="5351"/>
    <cellStyle name="Normal 7 2 2" xfId="5352"/>
    <cellStyle name="Normal 7 3" xfId="5353"/>
    <cellStyle name="Normal 7 4" xfId="5354"/>
    <cellStyle name="Normal 7 5" xfId="5355"/>
    <cellStyle name="Normal 8" xfId="320"/>
    <cellStyle name="Normal 8 2" xfId="5356"/>
    <cellStyle name="Normal 8 2 2" xfId="5357"/>
    <cellStyle name="Normal 8 3" xfId="5358"/>
    <cellStyle name="Normal 8 4" xfId="5359"/>
    <cellStyle name="Normal 8 5" xfId="5360"/>
    <cellStyle name="Normal 9" xfId="321"/>
    <cellStyle name="Normal 9 2" xfId="5361"/>
    <cellStyle name="Normal 9 2 2" xfId="5362"/>
    <cellStyle name="Normal 9 3" xfId="5363"/>
    <cellStyle name="Normal 9 4" xfId="5364"/>
    <cellStyle name="Normal 9 5" xfId="5365"/>
    <cellStyle name="Normal 94" xfId="5366"/>
    <cellStyle name="Normal 96" xfId="5367"/>
    <cellStyle name="Normal_4.10E Hopkins Ridge Working File" xfId="322"/>
    <cellStyle name="Normal_Book3" xfId="323"/>
    <cellStyle name="Normal_DEPR2" xfId="324"/>
    <cellStyle name="Normal_Hopkins Ridge" xfId="325"/>
    <cellStyle name="Note 10" xfId="5368"/>
    <cellStyle name="Note 10 2" xfId="5369"/>
    <cellStyle name="Note 10 2 2" xfId="5370"/>
    <cellStyle name="Note 10 3" xfId="5371"/>
    <cellStyle name="Note 10 3 2" xfId="5372"/>
    <cellStyle name="Note 10 4" xfId="5373"/>
    <cellStyle name="Note 11" xfId="5374"/>
    <cellStyle name="Note 11 2" xfId="5375"/>
    <cellStyle name="Note 11 3" xfId="5376"/>
    <cellStyle name="Note 12" xfId="5377"/>
    <cellStyle name="Note 12 2" xfId="5378"/>
    <cellStyle name="Note 12 2 2" xfId="5379"/>
    <cellStyle name="Note 12 3" xfId="5380"/>
    <cellStyle name="Note 12 4" xfId="5381"/>
    <cellStyle name="Note 13" xfId="5382"/>
    <cellStyle name="Note 13 2" xfId="5383"/>
    <cellStyle name="Note 13 3" xfId="5384"/>
    <cellStyle name="Note 14" xfId="5385"/>
    <cellStyle name="Note 15" xfId="5386"/>
    <cellStyle name="Note 2" xfId="326"/>
    <cellStyle name="Note 2 2" xfId="327"/>
    <cellStyle name="Note 2 2 2" xfId="5387"/>
    <cellStyle name="Note 2 2 2 2" xfId="5388"/>
    <cellStyle name="Note 2 2 3" xfId="5389"/>
    <cellStyle name="Note 2 2 3 2" xfId="5390"/>
    <cellStyle name="Note 2 2 4" xfId="5391"/>
    <cellStyle name="Note 2 2 5" xfId="5392"/>
    <cellStyle name="Note 2 3" xfId="5393"/>
    <cellStyle name="Note 2 3 2" xfId="5394"/>
    <cellStyle name="Note 2 3 2 2" xfId="5395"/>
    <cellStyle name="Note 2 3 3" xfId="5396"/>
    <cellStyle name="Note 2 3 3 2" xfId="5397"/>
    <cellStyle name="Note 2 3 4" xfId="5398"/>
    <cellStyle name="Note 2 4" xfId="5399"/>
    <cellStyle name="Note 2 4 2" xfId="5400"/>
    <cellStyle name="Note 2 5" xfId="5401"/>
    <cellStyle name="Note 2 5 2" xfId="5402"/>
    <cellStyle name="Note 2 6" xfId="5403"/>
    <cellStyle name="Note 2 7" xfId="5404"/>
    <cellStyle name="Note 2_AURORA Total New" xfId="5405"/>
    <cellStyle name="Note 3" xfId="328"/>
    <cellStyle name="Note 3 2" xfId="5406"/>
    <cellStyle name="Note 3 2 2" xfId="5407"/>
    <cellStyle name="Note 3 3" xfId="5408"/>
    <cellStyle name="Note 3 3 2" xfId="5409"/>
    <cellStyle name="Note 3 4" xfId="5410"/>
    <cellStyle name="Note 3 5" xfId="5411"/>
    <cellStyle name="Note 4" xfId="329"/>
    <cellStyle name="Note 4 2" xfId="5412"/>
    <cellStyle name="Note 4 2 2" xfId="5413"/>
    <cellStyle name="Note 4 3" xfId="5414"/>
    <cellStyle name="Note 4 3 2" xfId="5415"/>
    <cellStyle name="Note 4 4" xfId="5416"/>
    <cellStyle name="Note 5" xfId="330"/>
    <cellStyle name="Note 5 2" xfId="5417"/>
    <cellStyle name="Note 5 2 2" xfId="5418"/>
    <cellStyle name="Note 5 3" xfId="5419"/>
    <cellStyle name="Note 5 3 2" xfId="5420"/>
    <cellStyle name="Note 5 4" xfId="5421"/>
    <cellStyle name="Note 6" xfId="331"/>
    <cellStyle name="Note 6 2" xfId="5422"/>
    <cellStyle name="Note 6 3" xfId="5423"/>
    <cellStyle name="Note 6 3 2" xfId="5424"/>
    <cellStyle name="Note 7" xfId="332"/>
    <cellStyle name="Note 7 2" xfId="5425"/>
    <cellStyle name="Note 7 3" xfId="5426"/>
    <cellStyle name="Note 7 3 2" xfId="5427"/>
    <cellStyle name="Note 8" xfId="333"/>
    <cellStyle name="Note 8 2" xfId="5428"/>
    <cellStyle name="Note 8 3" xfId="5429"/>
    <cellStyle name="Note 8 3 2" xfId="5430"/>
    <cellStyle name="Note 9" xfId="334"/>
    <cellStyle name="Note 9 2" xfId="5431"/>
    <cellStyle name="Note 9 3" xfId="5432"/>
    <cellStyle name="Note 9 3 2" xfId="5433"/>
    <cellStyle name="Output 2" xfId="5434"/>
    <cellStyle name="Output 2 2" xfId="335"/>
    <cellStyle name="Output 2 2 2" xfId="5435"/>
    <cellStyle name="Output 2 2 3" xfId="5436"/>
    <cellStyle name="Output 2 2 3 2" xfId="5437"/>
    <cellStyle name="Output 2 3" xfId="5438"/>
    <cellStyle name="Output 2 4" xfId="5439"/>
    <cellStyle name="Output 2 4 2" xfId="5440"/>
    <cellStyle name="Output 2 5" xfId="5441"/>
    <cellStyle name="Output 3" xfId="5442"/>
    <cellStyle name="Output 3 2" xfId="5443"/>
    <cellStyle name="Output 3 3" xfId="5444"/>
    <cellStyle name="Output 3 3 2" xfId="5445"/>
    <cellStyle name="Output 3 4" xfId="5446"/>
    <cellStyle name="Output 4" xfId="5447"/>
    <cellStyle name="Output 4 2" xfId="5448"/>
    <cellStyle name="Output 5" xfId="5449"/>
    <cellStyle name="Output 6" xfId="5450"/>
    <cellStyle name="Output 6 2" xfId="5451"/>
    <cellStyle name="Output 7" xfId="5452"/>
    <cellStyle name="Output 8" xfId="5453"/>
    <cellStyle name="Percen - Style1" xfId="336"/>
    <cellStyle name="Percen - Style1 2" xfId="5454"/>
    <cellStyle name="Percen - Style1 2 2" xfId="5455"/>
    <cellStyle name="Percen - Style1 3" xfId="5456"/>
    <cellStyle name="Percen - Style2" xfId="337"/>
    <cellStyle name="Percen - Style2 2" xfId="5457"/>
    <cellStyle name="Percen - Style2 2 2" xfId="5458"/>
    <cellStyle name="Percen - Style2 3" xfId="5459"/>
    <cellStyle name="Percen - Style3" xfId="338"/>
    <cellStyle name="Percen - Style3 2" xfId="5460"/>
    <cellStyle name="Percen - Style3 2 2" xfId="5461"/>
    <cellStyle name="Percen - Style3 3" xfId="5462"/>
    <cellStyle name="Percent" xfId="339" builtinId="5"/>
    <cellStyle name="Percent [2]" xfId="340"/>
    <cellStyle name="Percent [2] 2" xfId="5463"/>
    <cellStyle name="Percent [2] 2 2" xfId="5464"/>
    <cellStyle name="Percent [2] 2 2 2" xfId="5465"/>
    <cellStyle name="Percent [2] 2 3" xfId="5466"/>
    <cellStyle name="Percent [2] 3" xfId="5467"/>
    <cellStyle name="Percent [2] 3 2" xfId="5468"/>
    <cellStyle name="Percent [2] 4" xfId="5469"/>
    <cellStyle name="Percent [2] 4 2" xfId="5470"/>
    <cellStyle name="Percent [2] 5" xfId="5471"/>
    <cellStyle name="Percent [2] 6" xfId="5472"/>
    <cellStyle name="Percent [2] 6 2" xfId="5473"/>
    <cellStyle name="Percent [2] 7" xfId="5474"/>
    <cellStyle name="Percent [2] 7 2" xfId="5475"/>
    <cellStyle name="Percent [2] 8" xfId="5476"/>
    <cellStyle name="Percent 10" xfId="5477"/>
    <cellStyle name="Percent 10 2" xfId="5478"/>
    <cellStyle name="Percent 10 3" xfId="5479"/>
    <cellStyle name="Percent 10 3 2" xfId="5480"/>
    <cellStyle name="Percent 10 4" xfId="5481"/>
    <cellStyle name="Percent 11" xfId="5482"/>
    <cellStyle name="Percent 11 2" xfId="5483"/>
    <cellStyle name="Percent 11 3" xfId="5484"/>
    <cellStyle name="Percent 12" xfId="5485"/>
    <cellStyle name="Percent 12 2" xfId="5486"/>
    <cellStyle name="Percent 12 3" xfId="5487"/>
    <cellStyle name="Percent 13" xfId="5488"/>
    <cellStyle name="Percent 13 2" xfId="5489"/>
    <cellStyle name="Percent 13 3" xfId="5490"/>
    <cellStyle name="Percent 14" xfId="5491"/>
    <cellStyle name="Percent 14 2" xfId="5492"/>
    <cellStyle name="Percent 14 3" xfId="5493"/>
    <cellStyle name="Percent 15" xfId="5494"/>
    <cellStyle name="Percent 15 2" xfId="5495"/>
    <cellStyle name="Percent 15 3" xfId="5496"/>
    <cellStyle name="Percent 16" xfId="5497"/>
    <cellStyle name="Percent 16 2" xfId="5498"/>
    <cellStyle name="Percent 16 3" xfId="5499"/>
    <cellStyle name="Percent 17" xfId="5500"/>
    <cellStyle name="Percent 17 2" xfId="5501"/>
    <cellStyle name="Percent 17 3" xfId="5502"/>
    <cellStyle name="Percent 18" xfId="5503"/>
    <cellStyle name="Percent 18 2" xfId="5504"/>
    <cellStyle name="Percent 18 3" xfId="5505"/>
    <cellStyle name="Percent 19" xfId="5506"/>
    <cellStyle name="Percent 19 2" xfId="5507"/>
    <cellStyle name="Percent 19 3" xfId="5508"/>
    <cellStyle name="Percent 2" xfId="341"/>
    <cellStyle name="Percent 2 2" xfId="342"/>
    <cellStyle name="Percent 2 2 2" xfId="5509"/>
    <cellStyle name="Percent 2 2 2 2" xfId="5510"/>
    <cellStyle name="Percent 2 2 2 2 2" xfId="5511"/>
    <cellStyle name="Percent 2 2 3" xfId="5512"/>
    <cellStyle name="Percent 2 2 3 2" xfId="5513"/>
    <cellStyle name="Percent 2 2 3 2 2" xfId="5514"/>
    <cellStyle name="Percent 2 2 4" xfId="5515"/>
    <cellStyle name="Percent 2 2 4 2" xfId="5516"/>
    <cellStyle name="Percent 2 3" xfId="5517"/>
    <cellStyle name="Percent 2 3 2" xfId="5518"/>
    <cellStyle name="Percent 2 3 2 2" xfId="5519"/>
    <cellStyle name="Percent 2 4" xfId="5520"/>
    <cellStyle name="Percent 2 4 2" xfId="5521"/>
    <cellStyle name="Percent 2 5" xfId="5522"/>
    <cellStyle name="Percent 20" xfId="5523"/>
    <cellStyle name="Percent 20 2" xfId="5524"/>
    <cellStyle name="Percent 20 3" xfId="5525"/>
    <cellStyle name="Percent 21" xfId="5526"/>
    <cellStyle name="Percent 21 2" xfId="5527"/>
    <cellStyle name="Percent 22" xfId="5528"/>
    <cellStyle name="Percent 22 2" xfId="5529"/>
    <cellStyle name="Percent 23" xfId="5530"/>
    <cellStyle name="Percent 23 2" xfId="5531"/>
    <cellStyle name="Percent 24" xfId="5532"/>
    <cellStyle name="Percent 24 2" xfId="5533"/>
    <cellStyle name="Percent 24 3" xfId="5534"/>
    <cellStyle name="Percent 25" xfId="5535"/>
    <cellStyle name="Percent 25 2" xfId="5536"/>
    <cellStyle name="Percent 25 3" xfId="5537"/>
    <cellStyle name="Percent 26" xfId="5538"/>
    <cellStyle name="Percent 26 2" xfId="5539"/>
    <cellStyle name="Percent 27" xfId="5540"/>
    <cellStyle name="Percent 27 2" xfId="5541"/>
    <cellStyle name="Percent 28" xfId="5542"/>
    <cellStyle name="Percent 28 2" xfId="5543"/>
    <cellStyle name="Percent 29" xfId="5544"/>
    <cellStyle name="Percent 3" xfId="343"/>
    <cellStyle name="Percent 3 2" xfId="5545"/>
    <cellStyle name="Percent 3 2 2" xfId="5546"/>
    <cellStyle name="Percent 3 2 2 2" xfId="5547"/>
    <cellStyle name="Percent 3 3" xfId="5548"/>
    <cellStyle name="Percent 3 3 2" xfId="5549"/>
    <cellStyle name="Percent 3 3 2 2" xfId="5550"/>
    <cellStyle name="Percent 3 4" xfId="5551"/>
    <cellStyle name="Percent 3 5" xfId="5552"/>
    <cellStyle name="Percent 3 5 2" xfId="5553"/>
    <cellStyle name="Percent 3 6" xfId="5554"/>
    <cellStyle name="Percent 3 6 2" xfId="5555"/>
    <cellStyle name="Percent 3 7" xfId="5556"/>
    <cellStyle name="Percent 30" xfId="5557"/>
    <cellStyle name="Percent 31" xfId="5558"/>
    <cellStyle name="Percent 32" xfId="5559"/>
    <cellStyle name="Percent 33" xfId="5560"/>
    <cellStyle name="Percent 34" xfId="5561"/>
    <cellStyle name="Percent 35" xfId="5562"/>
    <cellStyle name="Percent 4" xfId="344"/>
    <cellStyle name="Percent 4 2" xfId="345"/>
    <cellStyle name="Percent 4 2 2" xfId="5563"/>
    <cellStyle name="Percent 4 2 3" xfId="5564"/>
    <cellStyle name="Percent 4 2 3 2" xfId="5565"/>
    <cellStyle name="Percent 4 3" xfId="346"/>
    <cellStyle name="Percent 4 4" xfId="5566"/>
    <cellStyle name="Percent 4 4 2" xfId="5567"/>
    <cellStyle name="Percent 4 5" xfId="5568"/>
    <cellStyle name="Percent 5" xfId="347"/>
    <cellStyle name="Percent 5 2" xfId="5569"/>
    <cellStyle name="Percent 5 3" xfId="5570"/>
    <cellStyle name="Percent 5 3 2" xfId="5571"/>
    <cellStyle name="Percent 5 4" xfId="5572"/>
    <cellStyle name="Percent 6" xfId="348"/>
    <cellStyle name="Percent 6 2" xfId="5573"/>
    <cellStyle name="Percent 6 3" xfId="5574"/>
    <cellStyle name="Percent 6 3 2" xfId="5575"/>
    <cellStyle name="Percent 6 4" xfId="5576"/>
    <cellStyle name="Percent 7" xfId="349"/>
    <cellStyle name="Percent 7 2" xfId="5577"/>
    <cellStyle name="Percent 7 2 2" xfId="5578"/>
    <cellStyle name="Percent 7 3" xfId="5579"/>
    <cellStyle name="Percent 8" xfId="394"/>
    <cellStyle name="Percent 8 2" xfId="5580"/>
    <cellStyle name="Percent 8 2 2" xfId="5581"/>
    <cellStyle name="Percent 8 3" xfId="5582"/>
    <cellStyle name="Percent 8 3 2" xfId="5583"/>
    <cellStyle name="Percent 8 4" xfId="5584"/>
    <cellStyle name="Percent 9" xfId="5585"/>
    <cellStyle name="Percent 9 2" xfId="5586"/>
    <cellStyle name="Percent 9 3" xfId="5587"/>
    <cellStyle name="Processing" xfId="350"/>
    <cellStyle name="Processing 2" xfId="5588"/>
    <cellStyle name="Processing 2 2" xfId="5589"/>
    <cellStyle name="Processing 2 3" xfId="5590"/>
    <cellStyle name="Processing 3" xfId="5591"/>
    <cellStyle name="Processing 4" xfId="5592"/>
    <cellStyle name="Processing 4 2" xfId="5593"/>
    <cellStyle name="Processing 5" xfId="5594"/>
    <cellStyle name="Processing_AURORA Total New" xfId="5595"/>
    <cellStyle name="Protected" xfId="5596"/>
    <cellStyle name="ProtectedDates" xfId="5597"/>
    <cellStyle name="PSChar" xfId="351"/>
    <cellStyle name="PSChar 2" xfId="5598"/>
    <cellStyle name="PSChar 2 2" xfId="5599"/>
    <cellStyle name="PSChar 3" xfId="5600"/>
    <cellStyle name="PSDate" xfId="352"/>
    <cellStyle name="PSDate 2" xfId="5601"/>
    <cellStyle name="PSDate 2 2" xfId="5602"/>
    <cellStyle name="PSDate 3" xfId="5603"/>
    <cellStyle name="PSDec" xfId="353"/>
    <cellStyle name="PSDec 2" xfId="5604"/>
    <cellStyle name="PSDec 2 2" xfId="5605"/>
    <cellStyle name="PSDec 3" xfId="5606"/>
    <cellStyle name="PSHeading" xfId="354"/>
    <cellStyle name="PSHeading 2" xfId="5607"/>
    <cellStyle name="PSHeading 2 2" xfId="5608"/>
    <cellStyle name="PSHeading 3" xfId="5609"/>
    <cellStyle name="PSInt" xfId="355"/>
    <cellStyle name="PSInt 2" xfId="5610"/>
    <cellStyle name="PSInt 2 2" xfId="5611"/>
    <cellStyle name="PSInt 3" xfId="5612"/>
    <cellStyle name="PSSpacer" xfId="356"/>
    <cellStyle name="PSSpacer 2" xfId="5613"/>
    <cellStyle name="PSSpacer 2 2" xfId="5614"/>
    <cellStyle name="PSSpacer 3" xfId="5615"/>
    <cellStyle name="purple - Style8" xfId="357"/>
    <cellStyle name="purple - Style8 2" xfId="5616"/>
    <cellStyle name="purple - Style8 2 2" xfId="5617"/>
    <cellStyle name="purple - Style8 3" xfId="5618"/>
    <cellStyle name="RED" xfId="358"/>
    <cellStyle name="Red - Style7" xfId="359"/>
    <cellStyle name="Red - Style7 2" xfId="5619"/>
    <cellStyle name="Red - Style7 2 2" xfId="5620"/>
    <cellStyle name="Red - Style7 3" xfId="5621"/>
    <cellStyle name="RED 2" xfId="5622"/>
    <cellStyle name="RED 2 2" xfId="5623"/>
    <cellStyle name="RED 3" xfId="5624"/>
    <cellStyle name="RED 3 2" xfId="5625"/>
    <cellStyle name="RED 4" xfId="5626"/>
    <cellStyle name="RED 4 2" xfId="5627"/>
    <cellStyle name="RED 5" xfId="5628"/>
    <cellStyle name="RED 5 2" xfId="5629"/>
    <cellStyle name="RED 6" xfId="5630"/>
    <cellStyle name="RED 6 2" xfId="5631"/>
    <cellStyle name="RED 7" xfId="5632"/>
    <cellStyle name="RED_04 07E Wild Horse Wind Expansion (C) (2)" xfId="360"/>
    <cellStyle name="Report" xfId="361"/>
    <cellStyle name="Report 2" xfId="5633"/>
    <cellStyle name="Report 2 2" xfId="5634"/>
    <cellStyle name="Report 2 3" xfId="5635"/>
    <cellStyle name="Report 3" xfId="5636"/>
    <cellStyle name="Report 4" xfId="5637"/>
    <cellStyle name="Report 4 2" xfId="5638"/>
    <cellStyle name="Report 5" xfId="5639"/>
    <cellStyle name="Report Bar" xfId="362"/>
    <cellStyle name="Report Bar 2" xfId="5640"/>
    <cellStyle name="Report Bar 2 2" xfId="5641"/>
    <cellStyle name="Report Bar 2 3" xfId="5642"/>
    <cellStyle name="Report Bar 3" xfId="5643"/>
    <cellStyle name="Report Bar 4" xfId="5644"/>
    <cellStyle name="Report Bar 4 2" xfId="5645"/>
    <cellStyle name="Report Bar 5" xfId="5646"/>
    <cellStyle name="Report Bar_AURORA Total New" xfId="5647"/>
    <cellStyle name="Report Heading" xfId="363"/>
    <cellStyle name="Report Heading 2" xfId="5648"/>
    <cellStyle name="Report Heading 2 2" xfId="5649"/>
    <cellStyle name="Report Heading 3" xfId="5650"/>
    <cellStyle name="Report Percent" xfId="364"/>
    <cellStyle name="Report Percent 2" xfId="5651"/>
    <cellStyle name="Report Percent 2 2" xfId="5652"/>
    <cellStyle name="Report Percent 2 2 2" xfId="5653"/>
    <cellStyle name="Report Percent 2 3" xfId="5654"/>
    <cellStyle name="Report Percent 3" xfId="5655"/>
    <cellStyle name="Report Percent 3 2" xfId="5656"/>
    <cellStyle name="Report Percent 4" xfId="5657"/>
    <cellStyle name="Report Percent 4 2" xfId="5658"/>
    <cellStyle name="Report Percent 5" xfId="5659"/>
    <cellStyle name="Report Percent 6" xfId="5660"/>
    <cellStyle name="Report Percent 6 2" xfId="5661"/>
    <cellStyle name="Report Percent 7" xfId="5662"/>
    <cellStyle name="Report Percent 7 2" xfId="5663"/>
    <cellStyle name="Report Percent 8" xfId="5664"/>
    <cellStyle name="Report Percent_AURORA Total New" xfId="5665"/>
    <cellStyle name="Report Unit Cost" xfId="365"/>
    <cellStyle name="Report Unit Cost 2" xfId="5666"/>
    <cellStyle name="Report Unit Cost 2 2" xfId="5667"/>
    <cellStyle name="Report Unit Cost 2 2 2" xfId="5668"/>
    <cellStyle name="Report Unit Cost 2 3" xfId="5669"/>
    <cellStyle name="Report Unit Cost 3" xfId="5670"/>
    <cellStyle name="Report Unit Cost 3 2" xfId="5671"/>
    <cellStyle name="Report Unit Cost 4" xfId="5672"/>
    <cellStyle name="Report Unit Cost 4 2" xfId="5673"/>
    <cellStyle name="Report Unit Cost 5" xfId="5674"/>
    <cellStyle name="Report Unit Cost 5 2" xfId="5675"/>
    <cellStyle name="Report Unit Cost 6" xfId="5676"/>
    <cellStyle name="Report Unit Cost 7" xfId="5677"/>
    <cellStyle name="Report Unit Cost 7 2" xfId="5678"/>
    <cellStyle name="Report Unit Cost 8" xfId="5679"/>
    <cellStyle name="Report Unit Cost 8 2" xfId="5680"/>
    <cellStyle name="Report Unit Cost 9" xfId="5681"/>
    <cellStyle name="Report Unit Cost_AURORA Total New" xfId="5682"/>
    <cellStyle name="Report_Adj Bench DR 3 for Initial Briefs (Electric)" xfId="5683"/>
    <cellStyle name="Reports" xfId="366"/>
    <cellStyle name="Reports 2" xfId="5684"/>
    <cellStyle name="Reports 2 2" xfId="5685"/>
    <cellStyle name="Reports Total" xfId="367"/>
    <cellStyle name="Reports Total 2" xfId="5686"/>
    <cellStyle name="Reports Total 2 2" xfId="5687"/>
    <cellStyle name="Reports Total 2 3" xfId="5688"/>
    <cellStyle name="Reports Total 3" xfId="5689"/>
    <cellStyle name="Reports Total 4" xfId="5690"/>
    <cellStyle name="Reports Total 4 2" xfId="5691"/>
    <cellStyle name="Reports Total 5" xfId="5692"/>
    <cellStyle name="Reports Total_AURORA Total New" xfId="5693"/>
    <cellStyle name="Reports Unit Cost Total" xfId="368"/>
    <cellStyle name="Reports Unit Cost Total 2" xfId="5694"/>
    <cellStyle name="Reports Unit Cost Total 3" xfId="5695"/>
    <cellStyle name="Reports Unit Cost Total 3 2" xfId="5696"/>
    <cellStyle name="Reports Unit Cost Total 4" xfId="5697"/>
    <cellStyle name="Reports_16.37E Wild Horse Expansion DeferralRevwrkingfile SF" xfId="5698"/>
    <cellStyle name="RevList" xfId="369"/>
    <cellStyle name="RevList 2" xfId="5699"/>
    <cellStyle name="RevList 2 2" xfId="5700"/>
    <cellStyle name="RevList 3" xfId="5701"/>
    <cellStyle name="round100" xfId="370"/>
    <cellStyle name="round100 2" xfId="5702"/>
    <cellStyle name="round100 2 2" xfId="5703"/>
    <cellStyle name="round100 2 2 2" xfId="5704"/>
    <cellStyle name="round100 2 3" xfId="5705"/>
    <cellStyle name="round100 3" xfId="5706"/>
    <cellStyle name="round100 3 2" xfId="5707"/>
    <cellStyle name="round100 4" xfId="5708"/>
    <cellStyle name="round100 4 2" xfId="5709"/>
    <cellStyle name="round100 5" xfId="5710"/>
    <cellStyle name="round100 6" xfId="5711"/>
    <cellStyle name="round100 6 2" xfId="5712"/>
    <cellStyle name="round100 7" xfId="5713"/>
    <cellStyle name="round100 7 2" xfId="5714"/>
    <cellStyle name="round100 8" xfId="5715"/>
    <cellStyle name="RowHeading" xfId="5716"/>
    <cellStyle name="SAPBEXaggData" xfId="5717"/>
    <cellStyle name="SAPBEXaggData 2" xfId="5718"/>
    <cellStyle name="SAPBEXaggData 2 2" xfId="5719"/>
    <cellStyle name="SAPBEXaggDataEmph" xfId="5720"/>
    <cellStyle name="SAPBEXaggDataEmph 2" xfId="5721"/>
    <cellStyle name="SAPBEXaggDataEmph 2 2" xfId="5722"/>
    <cellStyle name="SAPBEXaggItem" xfId="5723"/>
    <cellStyle name="SAPBEXaggItem 2" xfId="5724"/>
    <cellStyle name="SAPBEXaggItem 2 2" xfId="5725"/>
    <cellStyle name="SAPBEXaggItemX" xfId="5726"/>
    <cellStyle name="SAPBEXaggItemX 2" xfId="5727"/>
    <cellStyle name="SAPBEXaggItemX 2 2" xfId="5728"/>
    <cellStyle name="SAPBEXchaText" xfId="5729"/>
    <cellStyle name="SAPBEXchaText 2" xfId="5730"/>
    <cellStyle name="SAPBEXchaText 2 2" xfId="5731"/>
    <cellStyle name="SAPBEXexcBad7" xfId="5732"/>
    <cellStyle name="SAPBEXexcBad7 2" xfId="5733"/>
    <cellStyle name="SAPBEXexcBad7 2 2" xfId="5734"/>
    <cellStyle name="SAPBEXexcBad8" xfId="5735"/>
    <cellStyle name="SAPBEXexcBad8 2" xfId="5736"/>
    <cellStyle name="SAPBEXexcBad8 2 2" xfId="5737"/>
    <cellStyle name="SAPBEXexcBad9" xfId="5738"/>
    <cellStyle name="SAPBEXexcBad9 2" xfId="5739"/>
    <cellStyle name="SAPBEXexcBad9 2 2" xfId="5740"/>
    <cellStyle name="SAPBEXexcCritical4" xfId="5741"/>
    <cellStyle name="SAPBEXexcCritical4 2" xfId="5742"/>
    <cellStyle name="SAPBEXexcCritical4 2 2" xfId="5743"/>
    <cellStyle name="SAPBEXexcCritical5" xfId="5744"/>
    <cellStyle name="SAPBEXexcCritical5 2" xfId="5745"/>
    <cellStyle name="SAPBEXexcCritical5 2 2" xfId="5746"/>
    <cellStyle name="SAPBEXexcCritical6" xfId="5747"/>
    <cellStyle name="SAPBEXexcCritical6 2" xfId="5748"/>
    <cellStyle name="SAPBEXexcCritical6 2 2" xfId="5749"/>
    <cellStyle name="SAPBEXexcGood1" xfId="5750"/>
    <cellStyle name="SAPBEXexcGood1 2" xfId="5751"/>
    <cellStyle name="SAPBEXexcGood1 2 2" xfId="5752"/>
    <cellStyle name="SAPBEXexcGood2" xfId="5753"/>
    <cellStyle name="SAPBEXexcGood2 2" xfId="5754"/>
    <cellStyle name="SAPBEXexcGood2 2 2" xfId="5755"/>
    <cellStyle name="SAPBEXexcGood3" xfId="5756"/>
    <cellStyle name="SAPBEXexcGood3 2" xfId="5757"/>
    <cellStyle name="SAPBEXexcGood3 2 2" xfId="5758"/>
    <cellStyle name="SAPBEXfilterDrill" xfId="5759"/>
    <cellStyle name="SAPBEXfilterDrill 2" xfId="5760"/>
    <cellStyle name="SAPBEXfilterDrill 2 2" xfId="5761"/>
    <cellStyle name="SAPBEXfilterItem" xfId="5762"/>
    <cellStyle name="SAPBEXfilterItem 2" xfId="5763"/>
    <cellStyle name="SAPBEXfilterItem 2 2" xfId="5764"/>
    <cellStyle name="SAPBEXfilterText" xfId="5765"/>
    <cellStyle name="SAPBEXfilterText 2" xfId="5766"/>
    <cellStyle name="SAPBEXfilterText 2 2" xfId="5767"/>
    <cellStyle name="SAPBEXformats" xfId="5768"/>
    <cellStyle name="SAPBEXformats 2" xfId="5769"/>
    <cellStyle name="SAPBEXformats 2 2" xfId="5770"/>
    <cellStyle name="SAPBEXheaderItem" xfId="5771"/>
    <cellStyle name="SAPBEXheaderItem 2" xfId="5772"/>
    <cellStyle name="SAPBEXheaderItem 2 2" xfId="5773"/>
    <cellStyle name="SAPBEXheaderText" xfId="5774"/>
    <cellStyle name="SAPBEXheaderText 2" xfId="5775"/>
    <cellStyle name="SAPBEXheaderText 2 2" xfId="5776"/>
    <cellStyle name="SAPBEXHLevel0" xfId="5777"/>
    <cellStyle name="SAPBEXHLevel0 2" xfId="5778"/>
    <cellStyle name="SAPBEXHLevel0 2 2" xfId="5779"/>
    <cellStyle name="SAPBEXHLevel0X" xfId="5780"/>
    <cellStyle name="SAPBEXHLevel0X 2" xfId="5781"/>
    <cellStyle name="SAPBEXHLevel0X 2 2" xfId="5782"/>
    <cellStyle name="SAPBEXHLevel1" xfId="5783"/>
    <cellStyle name="SAPBEXHLevel1 2" xfId="5784"/>
    <cellStyle name="SAPBEXHLevel1 2 2" xfId="5785"/>
    <cellStyle name="SAPBEXHLevel1X" xfId="5786"/>
    <cellStyle name="SAPBEXHLevel1X 2" xfId="5787"/>
    <cellStyle name="SAPBEXHLevel1X 2 2" xfId="5788"/>
    <cellStyle name="SAPBEXHLevel2" xfId="5789"/>
    <cellStyle name="SAPBEXHLevel2 2" xfId="5790"/>
    <cellStyle name="SAPBEXHLevel2 2 2" xfId="5791"/>
    <cellStyle name="SAPBEXHLevel2X" xfId="5792"/>
    <cellStyle name="SAPBEXHLevel2X 2" xfId="5793"/>
    <cellStyle name="SAPBEXHLevel2X 2 2" xfId="5794"/>
    <cellStyle name="SAPBEXHLevel3" xfId="5795"/>
    <cellStyle name="SAPBEXHLevel3 2" xfId="5796"/>
    <cellStyle name="SAPBEXHLevel3 2 2" xfId="5797"/>
    <cellStyle name="SAPBEXHLevel3X" xfId="5798"/>
    <cellStyle name="SAPBEXHLevel3X 2" xfId="5799"/>
    <cellStyle name="SAPBEXHLevel3X 2 2" xfId="5800"/>
    <cellStyle name="SAPBEXinputData" xfId="5801"/>
    <cellStyle name="SAPBEXItemHeader" xfId="5802"/>
    <cellStyle name="SAPBEXresData" xfId="5803"/>
    <cellStyle name="SAPBEXresData 2" xfId="5804"/>
    <cellStyle name="SAPBEXresData 2 2" xfId="5805"/>
    <cellStyle name="SAPBEXresDataEmph" xfId="5806"/>
    <cellStyle name="SAPBEXresDataEmph 2" xfId="5807"/>
    <cellStyle name="SAPBEXresDataEmph 2 2" xfId="5808"/>
    <cellStyle name="SAPBEXresItem" xfId="5809"/>
    <cellStyle name="SAPBEXresItem 2" xfId="5810"/>
    <cellStyle name="SAPBEXresItem 2 2" xfId="5811"/>
    <cellStyle name="SAPBEXresItemX" xfId="5812"/>
    <cellStyle name="SAPBEXresItemX 2" xfId="5813"/>
    <cellStyle name="SAPBEXresItemX 2 2" xfId="5814"/>
    <cellStyle name="SAPBEXstdData" xfId="5815"/>
    <cellStyle name="SAPBEXstdData 2" xfId="5816"/>
    <cellStyle name="SAPBEXstdData 2 2" xfId="5817"/>
    <cellStyle name="SAPBEXstdData 3" xfId="5818"/>
    <cellStyle name="SAPBEXstdData 3 2" xfId="5819"/>
    <cellStyle name="SAPBEXstdDataEmph" xfId="5820"/>
    <cellStyle name="SAPBEXstdDataEmph 2" xfId="5821"/>
    <cellStyle name="SAPBEXstdDataEmph 2 2" xfId="5822"/>
    <cellStyle name="SAPBEXstdItem" xfId="5823"/>
    <cellStyle name="SAPBEXstdItem 2" xfId="5824"/>
    <cellStyle name="SAPBEXstdItem 2 2" xfId="5825"/>
    <cellStyle name="SAPBEXstdItemX" xfId="5826"/>
    <cellStyle name="SAPBEXstdItemX 2" xfId="5827"/>
    <cellStyle name="SAPBEXstdItemX 2 2" xfId="5828"/>
    <cellStyle name="SAPBEXtitle" xfId="5829"/>
    <cellStyle name="SAPBEXtitle 2" xfId="5830"/>
    <cellStyle name="SAPBEXtitle 2 2" xfId="5831"/>
    <cellStyle name="SAPBEXunassignedItem" xfId="5832"/>
    <cellStyle name="SAPBEXundefined" xfId="5833"/>
    <cellStyle name="SAPBEXundefined 2" xfId="5834"/>
    <cellStyle name="SAPBEXundefined 2 2" xfId="5835"/>
    <cellStyle name="shade" xfId="371"/>
    <cellStyle name="shade 2" xfId="5836"/>
    <cellStyle name="shade 2 2" xfId="5837"/>
    <cellStyle name="shade 2 2 2" xfId="5838"/>
    <cellStyle name="shade 2 3" xfId="5839"/>
    <cellStyle name="shade 3" xfId="5840"/>
    <cellStyle name="shade 3 2" xfId="5841"/>
    <cellStyle name="shade 4" xfId="5842"/>
    <cellStyle name="shade 4 2" xfId="5843"/>
    <cellStyle name="shade 5" xfId="5844"/>
    <cellStyle name="shade 6" xfId="5845"/>
    <cellStyle name="shade 6 2" xfId="5846"/>
    <cellStyle name="shade 7" xfId="5847"/>
    <cellStyle name="shade 7 2" xfId="5848"/>
    <cellStyle name="shade 8" xfId="5849"/>
    <cellStyle name="shade_AURORA Total New" xfId="5850"/>
    <cellStyle name="Sheet Title" xfId="5851"/>
    <cellStyle name="StmtTtl1" xfId="372"/>
    <cellStyle name="StmtTtl1 2" xfId="373"/>
    <cellStyle name="StmtTtl1 2 2" xfId="5852"/>
    <cellStyle name="StmtTtl1 2 2 2" xfId="5853"/>
    <cellStyle name="StmtTtl1 3" xfId="374"/>
    <cellStyle name="StmtTtl1 3 2" xfId="5854"/>
    <cellStyle name="StmtTtl1 3 2 2" xfId="5855"/>
    <cellStyle name="StmtTtl1 4" xfId="375"/>
    <cellStyle name="StmtTtl1 4 2" xfId="5856"/>
    <cellStyle name="StmtTtl1 4 2 2" xfId="5857"/>
    <cellStyle name="StmtTtl1 5" xfId="5858"/>
    <cellStyle name="StmtTtl1 5 2" xfId="5859"/>
    <cellStyle name="StmtTtl1 6" xfId="5860"/>
    <cellStyle name="StmtTtl1_(C) WHE Proforma with ITC cash grant 10 Yr Amort_for deferral_102809" xfId="5861"/>
    <cellStyle name="StmtTtl2" xfId="376"/>
    <cellStyle name="StmtTtl2 2" xfId="5862"/>
    <cellStyle name="StmtTtl2 3" xfId="5863"/>
    <cellStyle name="StmtTtl2 3 2" xfId="5864"/>
    <cellStyle name="StmtTtl2 4" xfId="5865"/>
    <cellStyle name="STYL1 - Style1" xfId="377"/>
    <cellStyle name="STYL1 - Style1 2" xfId="5866"/>
    <cellStyle name="STYL1 - Style1 2 2" xfId="5867"/>
    <cellStyle name="STYL1 - Style1 3" xfId="5868"/>
    <cellStyle name="Style 1" xfId="378"/>
    <cellStyle name="Style 1 10" xfId="5869"/>
    <cellStyle name="Style 1 10 2" xfId="5870"/>
    <cellStyle name="Style 1 11" xfId="5871"/>
    <cellStyle name="Style 1 12" xfId="5872"/>
    <cellStyle name="Style 1 12 2" xfId="5873"/>
    <cellStyle name="Style 1 13" xfId="5874"/>
    <cellStyle name="Style 1 14" xfId="5875"/>
    <cellStyle name="Style 1 2" xfId="379"/>
    <cellStyle name="Style 1 2 2" xfId="5876"/>
    <cellStyle name="Style 1 2 2 2" xfId="5877"/>
    <cellStyle name="Style 1 2 2 2 2" xfId="5878"/>
    <cellStyle name="Style 1 2 2 3" xfId="5879"/>
    <cellStyle name="Style 1 2 3" xfId="5880"/>
    <cellStyle name="Style 1 2 3 2" xfId="5881"/>
    <cellStyle name="Style 1 2 4" xfId="5882"/>
    <cellStyle name="Style 1 2 4 2" xfId="5883"/>
    <cellStyle name="Style 1 2 4 3" xfId="5884"/>
    <cellStyle name="Style 1 2 5" xfId="5885"/>
    <cellStyle name="Style 1 2 5 2" xfId="5886"/>
    <cellStyle name="Style 1 2 6" xfId="5887"/>
    <cellStyle name="Style 1 2 7" xfId="5888"/>
    <cellStyle name="Style 1 2_4 31E Reg Asset  Liab and EXH D" xfId="5889"/>
    <cellStyle name="Style 1 3" xfId="380"/>
    <cellStyle name="Style 1 3 2" xfId="5890"/>
    <cellStyle name="Style 1 3 2 2" xfId="5891"/>
    <cellStyle name="Style 1 3 2 2 2" xfId="5892"/>
    <cellStyle name="Style 1 3 3" xfId="5893"/>
    <cellStyle name="Style 1 3 3 2" xfId="5894"/>
    <cellStyle name="Style 1 3 3 2 2" xfId="5895"/>
    <cellStyle name="Style 1 3 4" xfId="5896"/>
    <cellStyle name="Style 1 3 4 2" xfId="5897"/>
    <cellStyle name="Style 1 4" xfId="381"/>
    <cellStyle name="Style 1 4 2" xfId="5898"/>
    <cellStyle name="Style 1 4 3" xfId="5899"/>
    <cellStyle name="Style 1 4 3 2" xfId="5900"/>
    <cellStyle name="Style 1 5" xfId="5901"/>
    <cellStyle name="Style 1 5 2" xfId="5902"/>
    <cellStyle name="Style 1 5 3" xfId="5903"/>
    <cellStyle name="Style 1 5 3 2" xfId="5904"/>
    <cellStyle name="Style 1 5 4" xfId="5905"/>
    <cellStyle name="Style 1 5 4 2" xfId="5906"/>
    <cellStyle name="Style 1 6" xfId="5907"/>
    <cellStyle name="Style 1 6 2" xfId="5908"/>
    <cellStyle name="Style 1 6 2 2" xfId="5909"/>
    <cellStyle name="Style 1 6 2 2 2" xfId="5910"/>
    <cellStyle name="Style 1 6 3" xfId="5911"/>
    <cellStyle name="Style 1 6 3 2" xfId="5912"/>
    <cellStyle name="Style 1 6 3 2 2" xfId="5913"/>
    <cellStyle name="Style 1 6 4" xfId="5914"/>
    <cellStyle name="Style 1 6 4 2" xfId="5915"/>
    <cellStyle name="Style 1 6 4 2 2" xfId="5916"/>
    <cellStyle name="Style 1 6 5" xfId="5917"/>
    <cellStyle name="Style 1 6 5 2" xfId="5918"/>
    <cellStyle name="Style 1 6 5 2 2" xfId="5919"/>
    <cellStyle name="Style 1 6 6" xfId="5920"/>
    <cellStyle name="Style 1 6 6 2" xfId="5921"/>
    <cellStyle name="Style 1 6 7" xfId="5922"/>
    <cellStyle name="Style 1 7" xfId="5923"/>
    <cellStyle name="Style 1 7 2" xfId="5924"/>
    <cellStyle name="Style 1 7 3" xfId="5925"/>
    <cellStyle name="Style 1 8" xfId="5926"/>
    <cellStyle name="Style 1 8 2" xfId="5927"/>
    <cellStyle name="Style 1 9" xfId="5928"/>
    <cellStyle name="Style 1 9 2" xfId="5929"/>
    <cellStyle name="Style 1_ Price Inputs" xfId="5930"/>
    <cellStyle name="Style 21" xfId="5931"/>
    <cellStyle name="Style 22" xfId="5932"/>
    <cellStyle name="Style 23" xfId="5933"/>
    <cellStyle name="Style 23 2" xfId="5934"/>
    <cellStyle name="Style 24" xfId="5935"/>
    <cellStyle name="Style 24 2" xfId="5936"/>
    <cellStyle name="Style 25" xfId="5937"/>
    <cellStyle name="Style 25 2" xfId="5938"/>
    <cellStyle name="Style 26" xfId="5939"/>
    <cellStyle name="Style 26 2" xfId="5940"/>
    <cellStyle name="Style 27" xfId="5941"/>
    <cellStyle name="Style 27 2" xfId="5942"/>
    <cellStyle name="Style 28" xfId="5943"/>
    <cellStyle name="Style 28 2" xfId="5944"/>
    <cellStyle name="Style 29" xfId="5945"/>
    <cellStyle name="Style 29 2" xfId="5946"/>
    <cellStyle name="Style 30" xfId="5947"/>
    <cellStyle name="Style 30 2" xfId="5948"/>
    <cellStyle name="Style 31" xfId="5949"/>
    <cellStyle name="Style 31 2" xfId="5950"/>
    <cellStyle name="Style 32" xfId="5951"/>
    <cellStyle name="Style 32 2" xfId="5952"/>
    <cellStyle name="Style 33" xfId="5953"/>
    <cellStyle name="Style 33 2" xfId="5954"/>
    <cellStyle name="Style 34" xfId="5955"/>
    <cellStyle name="Style 34 2" xfId="5956"/>
    <cellStyle name="Style 35" xfId="5957"/>
    <cellStyle name="Style 35 2" xfId="5958"/>
    <cellStyle name="Style 36" xfId="5959"/>
    <cellStyle name="Style 36 2" xfId="5960"/>
    <cellStyle name="Style 39" xfId="5961"/>
    <cellStyle name="Style 39 2" xfId="5962"/>
    <cellStyle name="STYLE1" xfId="5963"/>
    <cellStyle name="STYLE2" xfId="5964"/>
    <cellStyle name="STYLE3" xfId="5965"/>
    <cellStyle name="SubHeading" xfId="5966"/>
    <cellStyle name="SubsidTitle" xfId="5967"/>
    <cellStyle name="sub-tl - Style3" xfId="5968"/>
    <cellStyle name="subtot - Style5" xfId="5969"/>
    <cellStyle name="Subtotal" xfId="382"/>
    <cellStyle name="Sub-total" xfId="383"/>
    <cellStyle name="Subtotal 2" xfId="5970"/>
    <cellStyle name="Sub-total 2" xfId="5971"/>
    <cellStyle name="Subtotal 2 2" xfId="5972"/>
    <cellStyle name="Sub-total 2 2" xfId="5973"/>
    <cellStyle name="Subtotal 2 3" xfId="5974"/>
    <cellStyle name="Sub-total 2 3" xfId="5975"/>
    <cellStyle name="Subtotal 3" xfId="5976"/>
    <cellStyle name="Sub-total 3" xfId="5977"/>
    <cellStyle name="Subtotal 3 2" xfId="5978"/>
    <cellStyle name="Sub-total 3 2" xfId="5979"/>
    <cellStyle name="Subtotal 3 3" xfId="5980"/>
    <cellStyle name="Sub-total 3 3" xfId="5981"/>
    <cellStyle name="Subtotal 4" xfId="5982"/>
    <cellStyle name="Sub-total 4" xfId="5983"/>
    <cellStyle name="Subtotal 4 2" xfId="5984"/>
    <cellStyle name="Sub-total 4 2" xfId="5985"/>
    <cellStyle name="Subtotal 4 3" xfId="5986"/>
    <cellStyle name="Sub-total 4 3" xfId="5987"/>
    <cellStyle name="Subtotal 5" xfId="5988"/>
    <cellStyle name="Sub-total 5" xfId="5989"/>
    <cellStyle name="Subtotal 5 2" xfId="5990"/>
    <cellStyle name="Sub-total 5 2" xfId="5991"/>
    <cellStyle name="Subtotal 5 3" xfId="5992"/>
    <cellStyle name="Sub-total 5 3" xfId="5993"/>
    <cellStyle name="Subtotal 6" xfId="5994"/>
    <cellStyle name="Sub-total 6" xfId="5995"/>
    <cellStyle name="Subtotal 6 2" xfId="5996"/>
    <cellStyle name="Sub-total 6 2" xfId="5997"/>
    <cellStyle name="Subtotal 6 3" xfId="5998"/>
    <cellStyle name="Sub-total 6 3" xfId="5999"/>
    <cellStyle name="Subtotal 7" xfId="6000"/>
    <cellStyle name="Sub-total 7" xfId="6001"/>
    <cellStyle name="Table Data" xfId="6002"/>
    <cellStyle name="Table Headings Bold" xfId="6003"/>
    <cellStyle name="Title 2" xfId="6004"/>
    <cellStyle name="Title 2 2" xfId="384"/>
    <cellStyle name="Title 2 2 2" xfId="6005"/>
    <cellStyle name="Title 2 2 3" xfId="6006"/>
    <cellStyle name="Title 2 2 3 2" xfId="6007"/>
    <cellStyle name="Title 2 3" xfId="6008"/>
    <cellStyle name="Title 2 4" xfId="6009"/>
    <cellStyle name="Title 2 4 2" xfId="6010"/>
    <cellStyle name="Title 2 5" xfId="6011"/>
    <cellStyle name="Title 3" xfId="6012"/>
    <cellStyle name="Title 3 2" xfId="6013"/>
    <cellStyle name="Title 3 3" xfId="6014"/>
    <cellStyle name="Title 3 3 2" xfId="6015"/>
    <cellStyle name="Title 3 4" xfId="6016"/>
    <cellStyle name="Title 4" xfId="6017"/>
    <cellStyle name="Title 4 2" xfId="6018"/>
    <cellStyle name="Title 5" xfId="6019"/>
    <cellStyle name="Title 6" xfId="6020"/>
    <cellStyle name="Title 6 2" xfId="6021"/>
    <cellStyle name="Title 7" xfId="6022"/>
    <cellStyle name="Title 8" xfId="6023"/>
    <cellStyle name="Title: Major" xfId="385"/>
    <cellStyle name="Title: Major 2" xfId="6024"/>
    <cellStyle name="Title: Major 3" xfId="6025"/>
    <cellStyle name="Title: Major 3 2" xfId="6026"/>
    <cellStyle name="Title: Major 4" xfId="6027"/>
    <cellStyle name="Title: Minor" xfId="386"/>
    <cellStyle name="Title: Minor 2" xfId="6028"/>
    <cellStyle name="Title: Minor 2 2" xfId="6029"/>
    <cellStyle name="Title: Minor 3" xfId="6030"/>
    <cellStyle name="Title: Worksheet" xfId="387"/>
    <cellStyle name="Title: Worksheet 2" xfId="6031"/>
    <cellStyle name="Title: Worksheet 2 2" xfId="6032"/>
    <cellStyle name="Title: Worksheet 3" xfId="6033"/>
    <cellStyle name="Titles" xfId="6034"/>
    <cellStyle name="Total 2" xfId="388"/>
    <cellStyle name="Total 2 2" xfId="389"/>
    <cellStyle name="Total 2 2 2" xfId="6035"/>
    <cellStyle name="Total 2 2 3" xfId="6036"/>
    <cellStyle name="Total 2 2 3 2" xfId="6037"/>
    <cellStyle name="Total 2 3" xfId="6038"/>
    <cellStyle name="Total 2 3 2" xfId="6039"/>
    <cellStyle name="Total 2 4" xfId="6040"/>
    <cellStyle name="Total 2 4 2" xfId="6041"/>
    <cellStyle name="Total 2 5" xfId="6042"/>
    <cellStyle name="Total 3" xfId="6043"/>
    <cellStyle name="Total 3 2" xfId="6044"/>
    <cellStyle name="Total 3 2 2" xfId="6045"/>
    <cellStyle name="Total 3 3" xfId="6046"/>
    <cellStyle name="Total 4" xfId="6047"/>
    <cellStyle name="Total 4 2" xfId="6048"/>
    <cellStyle name="Total 5" xfId="6049"/>
    <cellStyle name="Total 5 2" xfId="6050"/>
    <cellStyle name="Total 6" xfId="6051"/>
    <cellStyle name="Total 7" xfId="6052"/>
    <cellStyle name="Total4 - Style4" xfId="390"/>
    <cellStyle name="Total4 - Style4 2" xfId="6053"/>
    <cellStyle name="Total4 - Style4 2 2" xfId="6054"/>
    <cellStyle name="Total4 - Style4 3" xfId="6055"/>
    <cellStyle name="Totals" xfId="6056"/>
    <cellStyle name="Totals [0]" xfId="6057"/>
    <cellStyle name="Totals [2]" xfId="6058"/>
    <cellStyle name="Totals_FWB Summary" xfId="6059"/>
    <cellStyle name="UnProtectedCalc" xfId="6060"/>
    <cellStyle name="Warning Text 2" xfId="6061"/>
    <cellStyle name="Warning Text 2 2" xfId="391"/>
    <cellStyle name="Warning Text 2 2 2" xfId="6062"/>
    <cellStyle name="Warning Text 2 2 3" xfId="6063"/>
    <cellStyle name="Warning Text 2 2 3 2" xfId="6064"/>
    <cellStyle name="Warning Text 2 3" xfId="6065"/>
    <cellStyle name="Warning Text 2 4" xfId="6066"/>
    <cellStyle name="Warning Text 2 4 2" xfId="6067"/>
    <cellStyle name="Warning Text 2 5" xfId="6068"/>
    <cellStyle name="Warning Text 3" xfId="6069"/>
    <cellStyle name="Warning Text 3 2" xfId="6070"/>
    <cellStyle name="Warning Text 3 3" xfId="6071"/>
    <cellStyle name="Warning Text 3 3 2" xfId="6072"/>
    <cellStyle name="Warning Text 3 4" xfId="6073"/>
    <cellStyle name="Warning Text 4" xfId="6074"/>
    <cellStyle name="Warning Text 4 2" xfId="6075"/>
    <cellStyle name="Warning Text 5" xfId="6076"/>
    <cellStyle name="Warning Text 6" xfId="6077"/>
    <cellStyle name="Warning Text 6 2" xfId="6078"/>
    <cellStyle name="Warning Text 7" xfId="6079"/>
    <cellStyle name="Year" xfId="6080"/>
    <cellStyle name="Year 2" xfId="60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isc\Island%20Cogeneration%202001%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ostInpu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cquisition\Active%20Projects\NatG_834_Mint%20Farm_Ownership\Financial\LTSA%20Analysis\Mint%20Farm%20Maintenance%20Option%20Model_wo%20duct%20fir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st%20Accounting\Tenaska%20&amp;%20Encogen%20Information\Tenaska\PCORC%20Disallowance\Tenaska%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Misc\Charit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NT\Temporary%20Internet%20Files\OLK71\SOE%20Sept%20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el\Chelan\Pro%20Forma%20Models\PSE%20Incremental\Cash%20-%20No%20Defease\12-15%20Final%20for%20Board\12-15%20(Hydro)NoD%20CPUD-PSEIncremental-1215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 1"/>
      <sheetName val="Sum 2"/>
      <sheetName val="Sum 3"/>
      <sheetName val="Sum 4"/>
      <sheetName val="Sum 5"/>
      <sheetName val="Sum 6"/>
      <sheetName val="Sum 7"/>
      <sheetName val="Sum 8"/>
      <sheetName val="1"/>
      <sheetName val="2"/>
      <sheetName val="3"/>
      <sheetName val="4"/>
      <sheetName val="5"/>
      <sheetName val="6"/>
      <sheetName val="7"/>
      <sheetName val="8"/>
      <sheetName val="9"/>
      <sheetName val="10"/>
      <sheetName val="11"/>
      <sheetName val="12"/>
      <sheetName val="13"/>
      <sheetName val="14"/>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6"/>
      <sheetName val="45"/>
      <sheetName val="47"/>
      <sheetName val="48"/>
      <sheetName val="49"/>
      <sheetName val="50"/>
      <sheetName val="51"/>
      <sheetName val="52"/>
    </sheetNames>
    <sheetDataSet>
      <sheetData sheetId="0"/>
      <sheetData sheetId="1"/>
      <sheetData sheetId="2"/>
      <sheetData sheetId="3"/>
      <sheetData sheetId="4"/>
      <sheetData sheetId="5"/>
      <sheetData sheetId="6"/>
      <sheetData sheetId="7"/>
      <sheetData sheetId="8"/>
      <sheetData sheetId="9"/>
      <sheetData sheetId="10">
        <row r="1">
          <cell r="B1" t="str">
            <v>Category:  Safety Supply</v>
          </cell>
        </row>
        <row r="3">
          <cell r="B3" t="str">
            <v>Responsible Team Member Name:</v>
          </cell>
          <cell r="F3" t="str">
            <v>Account Code:</v>
          </cell>
        </row>
        <row r="5">
          <cell r="B5" t="str">
            <v>Category Includes:</v>
          </cell>
        </row>
        <row r="11">
          <cell r="B11" t="str">
            <v>Budget Estimate Basis:</v>
          </cell>
        </row>
        <row r="13">
          <cell r="B13" t="str">
            <v>Estimate Based On 15% of Base Wages</v>
          </cell>
        </row>
        <row r="19">
          <cell r="B19" t="str">
            <v>Calculations:</v>
          </cell>
        </row>
        <row r="21">
          <cell r="B21" t="str">
            <v>15 % of 1999 Base Wage</v>
          </cell>
          <cell r="C21">
            <v>91655.25</v>
          </cell>
        </row>
        <row r="22">
          <cell r="B22" t="str">
            <v>(611,035)</v>
          </cell>
        </row>
        <row r="30">
          <cell r="F30">
            <v>91655.25</v>
          </cell>
        </row>
        <row r="33">
          <cell r="C33" t="str">
            <v xml:space="preserve">2001 Forecast </v>
          </cell>
          <cell r="D33" t="str">
            <v>2000</v>
          </cell>
          <cell r="E33" t="str">
            <v>Cumulative</v>
          </cell>
          <cell r="F33" t="str">
            <v>Cumulative</v>
          </cell>
        </row>
        <row r="34">
          <cell r="C34" t="str">
            <v>Expense</v>
          </cell>
          <cell r="D34" t="str">
            <v>Actual Expense</v>
          </cell>
          <cell r="E34" t="str">
            <v>Variance Amt.</v>
          </cell>
          <cell r="F34" t="str">
            <v>Variance %</v>
          </cell>
        </row>
        <row r="35">
          <cell r="B35" t="str">
            <v>January</v>
          </cell>
          <cell r="C35">
            <v>7637.9375</v>
          </cell>
          <cell r="D35">
            <v>0</v>
          </cell>
          <cell r="E35" t="str">
            <v>NA</v>
          </cell>
          <cell r="F35" t="str">
            <v>NA</v>
          </cell>
        </row>
        <row r="36">
          <cell r="B36" t="str">
            <v>February</v>
          </cell>
          <cell r="C36">
            <v>7637.9375</v>
          </cell>
          <cell r="D36">
            <v>0</v>
          </cell>
          <cell r="E36" t="str">
            <v>NA</v>
          </cell>
          <cell r="F36" t="str">
            <v>NA</v>
          </cell>
        </row>
        <row r="37">
          <cell r="B37" t="str">
            <v>March</v>
          </cell>
          <cell r="C37">
            <v>7637.9375</v>
          </cell>
          <cell r="D37">
            <v>0</v>
          </cell>
          <cell r="E37" t="str">
            <v>NA</v>
          </cell>
          <cell r="F37" t="str">
            <v>NA</v>
          </cell>
        </row>
        <row r="38">
          <cell r="B38" t="str">
            <v>April</v>
          </cell>
          <cell r="C38">
            <v>7637.9375</v>
          </cell>
          <cell r="D38">
            <v>0</v>
          </cell>
          <cell r="E38" t="str">
            <v>NA</v>
          </cell>
          <cell r="F38" t="str">
            <v>NA</v>
          </cell>
        </row>
        <row r="39">
          <cell r="B39" t="str">
            <v>May</v>
          </cell>
          <cell r="C39">
            <v>7637.9375</v>
          </cell>
          <cell r="D39">
            <v>0</v>
          </cell>
          <cell r="E39" t="str">
            <v>NA</v>
          </cell>
          <cell r="F39" t="str">
            <v>NA</v>
          </cell>
        </row>
        <row r="40">
          <cell r="B40" t="str">
            <v>June</v>
          </cell>
          <cell r="C40">
            <v>7637.9375</v>
          </cell>
          <cell r="D40">
            <v>0</v>
          </cell>
          <cell r="E40" t="str">
            <v>NA</v>
          </cell>
          <cell r="F40" t="str">
            <v>NA</v>
          </cell>
        </row>
        <row r="41">
          <cell r="B41" t="str">
            <v>July</v>
          </cell>
          <cell r="C41">
            <v>7637.9375</v>
          </cell>
          <cell r="D41">
            <v>0</v>
          </cell>
          <cell r="E41" t="str">
            <v>NA</v>
          </cell>
          <cell r="F41" t="str">
            <v>NA</v>
          </cell>
        </row>
        <row r="42">
          <cell r="B42" t="str">
            <v>August</v>
          </cell>
          <cell r="C42">
            <v>7637.9375</v>
          </cell>
          <cell r="D42">
            <v>0</v>
          </cell>
          <cell r="E42" t="str">
            <v>NA</v>
          </cell>
          <cell r="F42" t="str">
            <v>NA</v>
          </cell>
        </row>
        <row r="43">
          <cell r="B43" t="str">
            <v>September</v>
          </cell>
          <cell r="C43">
            <v>7637.9375</v>
          </cell>
          <cell r="D43">
            <v>0</v>
          </cell>
          <cell r="E43" t="str">
            <v>NA</v>
          </cell>
          <cell r="F43" t="str">
            <v>NA</v>
          </cell>
        </row>
        <row r="44">
          <cell r="B44" t="str">
            <v>October</v>
          </cell>
          <cell r="C44">
            <v>7637.9375</v>
          </cell>
          <cell r="D44">
            <v>0</v>
          </cell>
          <cell r="E44" t="str">
            <v>NA</v>
          </cell>
          <cell r="F44" t="str">
            <v>NA</v>
          </cell>
        </row>
        <row r="45">
          <cell r="B45" t="str">
            <v>November</v>
          </cell>
          <cell r="C45">
            <v>7637.9375</v>
          </cell>
          <cell r="D45">
            <v>0</v>
          </cell>
          <cell r="E45" t="str">
            <v>NA</v>
          </cell>
          <cell r="F45" t="str">
            <v>NA</v>
          </cell>
        </row>
        <row r="46">
          <cell r="B46" t="str">
            <v>December</v>
          </cell>
          <cell r="C46">
            <v>7637.9375</v>
          </cell>
          <cell r="D46">
            <v>0</v>
          </cell>
          <cell r="E46" t="str">
            <v>NA</v>
          </cell>
          <cell r="F46" t="str">
            <v>NA</v>
          </cell>
        </row>
        <row r="47">
          <cell r="B47" t="str">
            <v xml:space="preserve">YTD Expenses </v>
          </cell>
          <cell r="C47">
            <v>0</v>
          </cell>
          <cell r="D47" t="str">
            <v>of Budget for year.</v>
          </cell>
        </row>
        <row r="48">
          <cell r="B48" t="str">
            <v>Budget Variance Remarks:</v>
          </cell>
        </row>
        <row r="56">
          <cell r="B56" t="str">
            <v>Plant Manager:</v>
          </cell>
        </row>
      </sheetData>
      <sheetData sheetId="11">
        <row r="1">
          <cell r="B1" t="str">
            <v>Category:  Assoc. Dues</v>
          </cell>
        </row>
        <row r="3">
          <cell r="B3" t="str">
            <v>Responsible Team Member Name:</v>
          </cell>
          <cell r="F3" t="str">
            <v>Account Code:</v>
          </cell>
        </row>
        <row r="5">
          <cell r="B5" t="str">
            <v>Category Includes:</v>
          </cell>
        </row>
        <row r="7">
          <cell r="B7" t="str">
            <v>Cost of membership in professional groups such as accounting associations, engineering societies, etc.</v>
          </cell>
        </row>
        <row r="11">
          <cell r="B11" t="str">
            <v>Budget Estimate Basis:</v>
          </cell>
        </row>
        <row r="13">
          <cell r="B13" t="str">
            <v>Known costs gathered from existing memberships.</v>
          </cell>
        </row>
        <row r="19">
          <cell r="B19" t="str">
            <v>Calculations:</v>
          </cell>
        </row>
        <row r="21">
          <cell r="B21" t="str">
            <v>Stationary Eng. Cert.</v>
          </cell>
          <cell r="C21">
            <v>400</v>
          </cell>
        </row>
        <row r="22">
          <cell r="B22" t="str">
            <v>OACETT</v>
          </cell>
          <cell r="C22">
            <v>200</v>
          </cell>
        </row>
        <row r="23">
          <cell r="B23" t="str">
            <v>CMA</v>
          </cell>
          <cell r="C23">
            <v>600</v>
          </cell>
        </row>
        <row r="24">
          <cell r="B24" t="str">
            <v>P. Eng.</v>
          </cell>
          <cell r="C24">
            <v>200</v>
          </cell>
        </row>
        <row r="25">
          <cell r="B25" t="str">
            <v>IPPSO</v>
          </cell>
          <cell r="C25">
            <v>200</v>
          </cell>
        </row>
        <row r="26">
          <cell r="B26" t="str">
            <v>Durham Business Assoc.</v>
          </cell>
          <cell r="C26">
            <v>300</v>
          </cell>
        </row>
        <row r="27">
          <cell r="B27" t="str">
            <v xml:space="preserve">Other </v>
          </cell>
          <cell r="C27">
            <v>200</v>
          </cell>
        </row>
        <row r="28">
          <cell r="C28">
            <v>2100</v>
          </cell>
        </row>
        <row r="30">
          <cell r="F30">
            <v>2100</v>
          </cell>
        </row>
        <row r="33">
          <cell r="C33" t="str">
            <v xml:space="preserve">2001 Forecast </v>
          </cell>
          <cell r="D33" t="str">
            <v>2000</v>
          </cell>
          <cell r="E33" t="str">
            <v>Cumulative</v>
          </cell>
          <cell r="F33" t="str">
            <v>Cumulative</v>
          </cell>
        </row>
        <row r="34">
          <cell r="C34" t="str">
            <v>Expense</v>
          </cell>
          <cell r="D34" t="str">
            <v>Actual Expense</v>
          </cell>
          <cell r="E34" t="str">
            <v>Variance Amt.</v>
          </cell>
          <cell r="F34" t="str">
            <v>Variance %</v>
          </cell>
        </row>
        <row r="35">
          <cell r="B35" t="str">
            <v>January</v>
          </cell>
          <cell r="C35">
            <v>175</v>
          </cell>
          <cell r="D35">
            <v>0</v>
          </cell>
          <cell r="E35" t="str">
            <v>NA</v>
          </cell>
          <cell r="F35" t="str">
            <v>NA</v>
          </cell>
        </row>
        <row r="36">
          <cell r="B36" t="str">
            <v>February</v>
          </cell>
          <cell r="C36">
            <v>175</v>
          </cell>
          <cell r="D36">
            <v>0</v>
          </cell>
          <cell r="E36" t="str">
            <v>NA</v>
          </cell>
          <cell r="F36" t="str">
            <v>NA</v>
          </cell>
        </row>
        <row r="37">
          <cell r="B37" t="str">
            <v>March</v>
          </cell>
          <cell r="C37">
            <v>175</v>
          </cell>
          <cell r="D37">
            <v>0</v>
          </cell>
          <cell r="E37" t="str">
            <v>NA</v>
          </cell>
          <cell r="F37" t="str">
            <v>NA</v>
          </cell>
        </row>
        <row r="38">
          <cell r="B38" t="str">
            <v>April</v>
          </cell>
          <cell r="C38">
            <v>175</v>
          </cell>
          <cell r="D38">
            <v>0</v>
          </cell>
          <cell r="E38" t="str">
            <v>NA</v>
          </cell>
          <cell r="F38" t="str">
            <v>NA</v>
          </cell>
        </row>
        <row r="39">
          <cell r="B39" t="str">
            <v>May</v>
          </cell>
          <cell r="C39">
            <v>175</v>
          </cell>
          <cell r="D39">
            <v>0</v>
          </cell>
          <cell r="E39" t="str">
            <v>NA</v>
          </cell>
          <cell r="F39" t="str">
            <v>NA</v>
          </cell>
        </row>
        <row r="40">
          <cell r="B40" t="str">
            <v>June</v>
          </cell>
          <cell r="C40">
            <v>175</v>
          </cell>
          <cell r="D40">
            <v>0</v>
          </cell>
          <cell r="E40" t="str">
            <v>NA</v>
          </cell>
          <cell r="F40" t="str">
            <v>NA</v>
          </cell>
        </row>
        <row r="41">
          <cell r="B41" t="str">
            <v>July</v>
          </cell>
          <cell r="C41">
            <v>175</v>
          </cell>
          <cell r="D41">
            <v>0</v>
          </cell>
          <cell r="E41" t="str">
            <v>NA</v>
          </cell>
          <cell r="F41" t="str">
            <v>NA</v>
          </cell>
        </row>
        <row r="42">
          <cell r="B42" t="str">
            <v>August</v>
          </cell>
          <cell r="C42">
            <v>175</v>
          </cell>
          <cell r="D42">
            <v>0</v>
          </cell>
          <cell r="E42" t="str">
            <v>NA</v>
          </cell>
          <cell r="F42" t="str">
            <v>NA</v>
          </cell>
        </row>
        <row r="43">
          <cell r="B43" t="str">
            <v>September</v>
          </cell>
          <cell r="C43">
            <v>175</v>
          </cell>
          <cell r="D43">
            <v>0</v>
          </cell>
          <cell r="E43" t="str">
            <v>NA</v>
          </cell>
          <cell r="F43" t="str">
            <v>NA</v>
          </cell>
        </row>
        <row r="44">
          <cell r="B44" t="str">
            <v>October</v>
          </cell>
          <cell r="C44">
            <v>175</v>
          </cell>
          <cell r="D44">
            <v>0</v>
          </cell>
          <cell r="E44" t="str">
            <v>NA</v>
          </cell>
          <cell r="F44" t="str">
            <v>NA</v>
          </cell>
        </row>
        <row r="45">
          <cell r="B45" t="str">
            <v>November</v>
          </cell>
          <cell r="C45">
            <v>175</v>
          </cell>
          <cell r="D45">
            <v>0</v>
          </cell>
          <cell r="E45" t="str">
            <v>NA</v>
          </cell>
          <cell r="F45" t="str">
            <v>NA</v>
          </cell>
        </row>
        <row r="46">
          <cell r="B46" t="str">
            <v>December</v>
          </cell>
          <cell r="C46">
            <v>175</v>
          </cell>
          <cell r="D46">
            <v>0</v>
          </cell>
          <cell r="E46" t="str">
            <v>NA</v>
          </cell>
          <cell r="F46" t="str">
            <v>NA</v>
          </cell>
        </row>
        <row r="47">
          <cell r="B47" t="str">
            <v xml:space="preserve">YTD Expenses </v>
          </cell>
          <cell r="C47">
            <v>0</v>
          </cell>
          <cell r="D47" t="str">
            <v>of Budget for year.</v>
          </cell>
        </row>
        <row r="48">
          <cell r="B48" t="str">
            <v>Budget Variance Remarks:</v>
          </cell>
        </row>
        <row r="56">
          <cell r="B56" t="str">
            <v>Plant Manager:</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etup Variables"/>
      <sheetName val="Summary"/>
      <sheetName val="Base Year"/>
      <sheetName val="Labor Summ"/>
      <sheetName val="Major Maint"/>
      <sheetName val="Distributors"/>
    </sheetNames>
    <sheetDataSet>
      <sheetData sheetId="0" refreshError="1"/>
      <sheetData sheetId="1" refreshError="1"/>
      <sheetData sheetId="2" refreshError="1"/>
      <sheetData sheetId="3" refreshError="1"/>
      <sheetData sheetId="4" refreshError="1"/>
      <sheetData sheetId="5" refreshError="1"/>
      <sheetData sheetId="6" refreshError="1">
        <row r="1">
          <cell r="A1" t="str">
            <v>Whitby Cogeneration Limited Partnership.</v>
          </cell>
        </row>
        <row r="26">
          <cell r="B26" t="str">
            <v>Net Energy</v>
          </cell>
          <cell r="C26" t="str">
            <v>Steam Sold</v>
          </cell>
          <cell r="D26" t="str">
            <v>Fuel Used</v>
          </cell>
        </row>
        <row r="27">
          <cell r="B27" t="str">
            <v>NMwh</v>
          </cell>
          <cell r="C27" t="str">
            <v>Tons Sold</v>
          </cell>
          <cell r="D27" t="str">
            <v>10^9 Btu</v>
          </cell>
        </row>
        <row r="28">
          <cell r="B28">
            <v>0</v>
          </cell>
          <cell r="C28">
            <v>0</v>
          </cell>
          <cell r="D28">
            <v>0</v>
          </cell>
        </row>
        <row r="29">
          <cell r="B29">
            <v>0</v>
          </cell>
          <cell r="C29">
            <v>0</v>
          </cell>
          <cell r="D29">
            <v>0</v>
          </cell>
        </row>
        <row r="30">
          <cell r="B30">
            <v>0</v>
          </cell>
          <cell r="C30">
            <v>0</v>
          </cell>
          <cell r="D30">
            <v>0</v>
          </cell>
        </row>
        <row r="31">
          <cell r="B31">
            <v>0</v>
          </cell>
          <cell r="C31">
            <v>0</v>
          </cell>
          <cell r="D31">
            <v>0</v>
          </cell>
        </row>
        <row r="32">
          <cell r="B32">
            <v>20832</v>
          </cell>
          <cell r="C32">
            <v>17632.8</v>
          </cell>
          <cell r="D32">
            <v>183.36534719999997</v>
          </cell>
        </row>
        <row r="33">
          <cell r="B33">
            <v>20160</v>
          </cell>
          <cell r="C33">
            <v>17064</v>
          </cell>
          <cell r="D33">
            <v>177.45033599999996</v>
          </cell>
        </row>
        <row r="34">
          <cell r="B34">
            <v>20832</v>
          </cell>
          <cell r="C34">
            <v>17632.8</v>
          </cell>
          <cell r="D34">
            <v>183.36534719999997</v>
          </cell>
        </row>
        <row r="35">
          <cell r="B35">
            <v>20832</v>
          </cell>
          <cell r="C35">
            <v>17632.8</v>
          </cell>
          <cell r="D35">
            <v>183.36534719999997</v>
          </cell>
        </row>
        <row r="36">
          <cell r="B36">
            <v>20160</v>
          </cell>
          <cell r="C36">
            <v>17064</v>
          </cell>
          <cell r="D36">
            <v>177.45033599999996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Cost Data"/>
      <sheetName val="Time Interval Tables"/>
      <sheetName val="Forecasted Runs"/>
      <sheetName val="Presentation Data"/>
      <sheetName val="Parts Comp Summary"/>
      <sheetName val="Final Escalation Calculation"/>
      <sheetName val="Original Escalation Calculation"/>
      <sheetName val="Chart sheet"/>
      <sheetName val="Index Chart"/>
      <sheetName val="MMP Summary Rev 2"/>
      <sheetName val="PartsSummary"/>
    </sheetNames>
    <sheetDataSet>
      <sheetData sheetId="0" refreshError="1">
        <row r="5">
          <cell r="J5">
            <v>37695</v>
          </cell>
          <cell r="K5">
            <v>38394.882544726148</v>
          </cell>
          <cell r="L5">
            <v>7391.2119888461548</v>
          </cell>
          <cell r="M5">
            <v>0</v>
          </cell>
          <cell r="N5">
            <v>0</v>
          </cell>
          <cell r="O5">
            <v>13807.4765625</v>
          </cell>
          <cell r="P5">
            <v>85302.594483100795</v>
          </cell>
          <cell r="Q5">
            <v>0</v>
          </cell>
          <cell r="R5">
            <v>0</v>
          </cell>
          <cell r="S5">
            <v>0</v>
          </cell>
          <cell r="T5">
            <v>0</v>
          </cell>
          <cell r="U5">
            <v>0</v>
          </cell>
          <cell r="V5">
            <v>0</v>
          </cell>
          <cell r="W5">
            <v>0</v>
          </cell>
          <cell r="X5">
            <v>0</v>
          </cell>
        </row>
        <row r="6">
          <cell r="J6">
            <v>37695</v>
          </cell>
          <cell r="K6">
            <v>40648.272266916923</v>
          </cell>
          <cell r="L6">
            <v>7825.0010780769235</v>
          </cell>
          <cell r="M6">
            <v>0</v>
          </cell>
          <cell r="N6">
            <v>0</v>
          </cell>
          <cell r="O6">
            <v>13807.4765625</v>
          </cell>
          <cell r="P6">
            <v>90308.990568842419</v>
          </cell>
          <cell r="Q6">
            <v>0</v>
          </cell>
          <cell r="R6">
            <v>0</v>
          </cell>
          <cell r="S6">
            <v>0</v>
          </cell>
          <cell r="T6">
            <v>0</v>
          </cell>
          <cell r="U6">
            <v>0</v>
          </cell>
          <cell r="V6">
            <v>0</v>
          </cell>
          <cell r="W6">
            <v>0</v>
          </cell>
          <cell r="X6">
            <v>0</v>
          </cell>
        </row>
        <row r="7">
          <cell r="J7">
            <v>37695</v>
          </cell>
          <cell r="K7">
            <v>12646.706977255384</v>
          </cell>
          <cell r="L7">
            <v>2434.5560146153848</v>
          </cell>
          <cell r="M7">
            <v>0</v>
          </cell>
          <cell r="N7">
            <v>0</v>
          </cell>
          <cell r="O7">
            <v>13807.4765625</v>
          </cell>
          <cell r="P7">
            <v>28097.414168951505</v>
          </cell>
          <cell r="Q7">
            <v>0</v>
          </cell>
          <cell r="R7">
            <v>0</v>
          </cell>
          <cell r="S7">
            <v>0</v>
          </cell>
          <cell r="T7">
            <v>0</v>
          </cell>
          <cell r="U7">
            <v>0</v>
          </cell>
          <cell r="V7">
            <v>0</v>
          </cell>
          <cell r="W7">
            <v>0</v>
          </cell>
          <cell r="X7">
            <v>0</v>
          </cell>
        </row>
        <row r="8">
          <cell r="J8">
            <v>37695</v>
          </cell>
          <cell r="K8">
            <v>38689.576745944614</v>
          </cell>
          <cell r="L8">
            <v>7447.9421353846155</v>
          </cell>
          <cell r="M8">
            <v>0</v>
          </cell>
          <cell r="N8">
            <v>0</v>
          </cell>
          <cell r="O8">
            <v>13807.4765625</v>
          </cell>
          <cell r="P8">
            <v>85957.3218393774</v>
          </cell>
          <cell r="Q8">
            <v>0</v>
          </cell>
          <cell r="R8">
            <v>0</v>
          </cell>
          <cell r="S8">
            <v>0</v>
          </cell>
          <cell r="T8">
            <v>0</v>
          </cell>
          <cell r="U8">
            <v>0</v>
          </cell>
          <cell r="V8">
            <v>0</v>
          </cell>
          <cell r="W8">
            <v>0</v>
          </cell>
          <cell r="X8">
            <v>0</v>
          </cell>
        </row>
        <row r="9">
          <cell r="J9">
            <v>37695</v>
          </cell>
          <cell r="K9">
            <v>3955.4829028578456</v>
          </cell>
          <cell r="L9">
            <v>761.45076415384619</v>
          </cell>
          <cell r="M9">
            <v>0</v>
          </cell>
          <cell r="N9">
            <v>0</v>
          </cell>
          <cell r="O9">
            <v>13807.4765625</v>
          </cell>
          <cell r="P9">
            <v>8787.9668248566522</v>
          </cell>
          <cell r="Q9">
            <v>0</v>
          </cell>
          <cell r="R9">
            <v>0</v>
          </cell>
          <cell r="S9">
            <v>0</v>
          </cell>
          <cell r="T9">
            <v>0</v>
          </cell>
          <cell r="U9">
            <v>0</v>
          </cell>
          <cell r="V9">
            <v>0</v>
          </cell>
          <cell r="W9">
            <v>0</v>
          </cell>
          <cell r="X9">
            <v>0</v>
          </cell>
        </row>
        <row r="10">
          <cell r="J10">
            <v>37695</v>
          </cell>
          <cell r="K10">
            <v>11038.176671741538</v>
          </cell>
          <cell r="L10">
            <v>2124.9056734615388</v>
          </cell>
          <cell r="M10">
            <v>0</v>
          </cell>
          <cell r="N10">
            <v>0</v>
          </cell>
          <cell r="O10">
            <v>13807.4765625</v>
          </cell>
          <cell r="P10">
            <v>24523.713736213158</v>
          </cell>
          <cell r="Q10">
            <v>0</v>
          </cell>
          <cell r="R10">
            <v>0</v>
          </cell>
          <cell r="S10">
            <v>0</v>
          </cell>
          <cell r="T10">
            <v>0</v>
          </cell>
          <cell r="U10">
            <v>0</v>
          </cell>
          <cell r="V10">
            <v>0</v>
          </cell>
          <cell r="W10">
            <v>0</v>
          </cell>
          <cell r="X10">
            <v>0</v>
          </cell>
        </row>
        <row r="11">
          <cell r="J11">
            <v>37695</v>
          </cell>
          <cell r="K11">
            <v>50867.100808504612</v>
          </cell>
          <cell r="L11">
            <v>9792.1780303846153</v>
          </cell>
          <cell r="M11">
            <v>0</v>
          </cell>
          <cell r="N11">
            <v>0</v>
          </cell>
          <cell r="O11">
            <v>13807.4765625</v>
          </cell>
          <cell r="P11">
            <v>115835.43934027823</v>
          </cell>
          <cell r="Q11">
            <v>0</v>
          </cell>
          <cell r="R11">
            <v>0</v>
          </cell>
          <cell r="S11">
            <v>0</v>
          </cell>
          <cell r="T11">
            <v>0</v>
          </cell>
          <cell r="U11">
            <v>0</v>
          </cell>
          <cell r="V11">
            <v>0</v>
          </cell>
          <cell r="W11">
            <v>0</v>
          </cell>
          <cell r="X11">
            <v>0</v>
          </cell>
        </row>
        <row r="12">
          <cell r="J12">
            <v>37695</v>
          </cell>
          <cell r="K12">
            <v>59978.607061292299</v>
          </cell>
          <cell r="L12">
            <v>11546.189757692307</v>
          </cell>
          <cell r="M12">
            <v>0</v>
          </cell>
          <cell r="N12">
            <v>0</v>
          </cell>
          <cell r="O12">
            <v>13807.4765625</v>
          </cell>
          <cell r="P12">
            <v>136584.31853857712</v>
          </cell>
          <cell r="Q12">
            <v>0</v>
          </cell>
          <cell r="R12">
            <v>0</v>
          </cell>
          <cell r="S12">
            <v>0</v>
          </cell>
          <cell r="T12">
            <v>0</v>
          </cell>
          <cell r="U12">
            <v>0</v>
          </cell>
          <cell r="V12">
            <v>0</v>
          </cell>
          <cell r="W12">
            <v>0</v>
          </cell>
          <cell r="X12">
            <v>0</v>
          </cell>
        </row>
        <row r="13">
          <cell r="J13">
            <v>37695</v>
          </cell>
          <cell r="K13">
            <v>56107.959370227691</v>
          </cell>
          <cell r="L13">
            <v>10801.070207307694</v>
          </cell>
          <cell r="M13">
            <v>0</v>
          </cell>
          <cell r="N13">
            <v>0</v>
          </cell>
          <cell r="O13">
            <v>13807.4765625</v>
          </cell>
          <cell r="P13">
            <v>127770.01285377308</v>
          </cell>
          <cell r="Q13">
            <v>0</v>
          </cell>
          <cell r="R13">
            <v>0</v>
          </cell>
          <cell r="S13">
            <v>0</v>
          </cell>
          <cell r="T13">
            <v>0</v>
          </cell>
          <cell r="U13">
            <v>0</v>
          </cell>
          <cell r="V13">
            <v>0</v>
          </cell>
          <cell r="W13">
            <v>0</v>
          </cell>
          <cell r="X13">
            <v>0</v>
          </cell>
        </row>
        <row r="14">
          <cell r="J14">
            <v>37695</v>
          </cell>
          <cell r="K14">
            <v>45750.708280246152</v>
          </cell>
          <cell r="L14">
            <v>8807.2462038461545</v>
          </cell>
          <cell r="M14">
            <v>0</v>
          </cell>
          <cell r="N14">
            <v>0</v>
          </cell>
          <cell r="O14">
            <v>13807.4765625</v>
          </cell>
          <cell r="P14">
            <v>104184.30202503641</v>
          </cell>
          <cell r="Q14">
            <v>0</v>
          </cell>
          <cell r="R14">
            <v>0</v>
          </cell>
          <cell r="S14">
            <v>0</v>
          </cell>
          <cell r="T14">
            <v>0</v>
          </cell>
          <cell r="U14">
            <v>0</v>
          </cell>
          <cell r="V14">
            <v>0</v>
          </cell>
          <cell r="W14">
            <v>0</v>
          </cell>
          <cell r="X14">
            <v>0</v>
          </cell>
        </row>
        <row r="15">
          <cell r="J15">
            <v>37695</v>
          </cell>
          <cell r="K15">
            <v>60087.819049993843</v>
          </cell>
          <cell r="L15">
            <v>11567.213626153847</v>
          </cell>
          <cell r="M15">
            <v>0</v>
          </cell>
          <cell r="N15">
            <v>0</v>
          </cell>
          <cell r="O15">
            <v>13807.4765625</v>
          </cell>
          <cell r="P15">
            <v>136833.01796298689</v>
          </cell>
          <cell r="Q15">
            <v>0</v>
          </cell>
          <cell r="R15">
            <v>0</v>
          </cell>
          <cell r="S15">
            <v>0</v>
          </cell>
          <cell r="T15">
            <v>0</v>
          </cell>
          <cell r="U15">
            <v>0</v>
          </cell>
          <cell r="V15">
            <v>0</v>
          </cell>
          <cell r="W15">
            <v>0</v>
          </cell>
          <cell r="X15">
            <v>0</v>
          </cell>
        </row>
        <row r="16">
          <cell r="J16">
            <v>37695</v>
          </cell>
          <cell r="K16">
            <v>38179.092359224611</v>
          </cell>
          <cell r="L16">
            <v>7349.6712703846151</v>
          </cell>
          <cell r="M16">
            <v>0</v>
          </cell>
          <cell r="N16">
            <v>0</v>
          </cell>
          <cell r="O16">
            <v>13807.4765625</v>
          </cell>
          <cell r="P16">
            <v>86942.087650972113</v>
          </cell>
          <cell r="Q16">
            <v>0</v>
          </cell>
          <cell r="R16">
            <v>0</v>
          </cell>
          <cell r="S16">
            <v>0</v>
          </cell>
          <cell r="T16">
            <v>0</v>
          </cell>
          <cell r="U16">
            <v>0</v>
          </cell>
          <cell r="V16">
            <v>0</v>
          </cell>
          <cell r="W16">
            <v>0</v>
          </cell>
          <cell r="X16">
            <v>0</v>
          </cell>
        </row>
        <row r="17">
          <cell r="J17">
            <v>37695</v>
          </cell>
          <cell r="K17">
            <v>37660.719507544614</v>
          </cell>
          <cell r="L17">
            <v>7249.8818353846154</v>
          </cell>
          <cell r="M17">
            <v>0</v>
          </cell>
          <cell r="N17">
            <v>0</v>
          </cell>
          <cell r="O17">
            <v>14152.663476562497</v>
          </cell>
          <cell r="P17">
            <v>85761.640051993047</v>
          </cell>
          <cell r="Q17">
            <v>0</v>
          </cell>
          <cell r="R17">
            <v>0</v>
          </cell>
          <cell r="S17">
            <v>0</v>
          </cell>
          <cell r="T17">
            <v>0</v>
          </cell>
          <cell r="U17">
            <v>0</v>
          </cell>
          <cell r="V17">
            <v>0</v>
          </cell>
          <cell r="W17">
            <v>0</v>
          </cell>
          <cell r="X17">
            <v>0</v>
          </cell>
        </row>
        <row r="18">
          <cell r="J18">
            <v>38637.375</v>
          </cell>
          <cell r="K18">
            <v>40285.752114398769</v>
          </cell>
          <cell r="L18">
            <v>7755.2140877307684</v>
          </cell>
          <cell r="M18">
            <v>0</v>
          </cell>
          <cell r="N18">
            <v>0</v>
          </cell>
          <cell r="O18">
            <v>14152.663476562497</v>
          </cell>
          <cell r="P18">
            <v>89501.863006918182</v>
          </cell>
          <cell r="Q18">
            <v>0</v>
          </cell>
          <cell r="R18">
            <v>0</v>
          </cell>
          <cell r="S18">
            <v>0</v>
          </cell>
          <cell r="T18">
            <v>0</v>
          </cell>
          <cell r="U18">
            <v>0</v>
          </cell>
          <cell r="V18">
            <v>0</v>
          </cell>
          <cell r="W18">
            <v>0</v>
          </cell>
          <cell r="X18">
            <v>0</v>
          </cell>
        </row>
        <row r="19">
          <cell r="J19">
            <v>38637.375</v>
          </cell>
          <cell r="K19">
            <v>35123.252734969843</v>
          </cell>
          <cell r="L19">
            <v>6761.4064556538451</v>
          </cell>
          <cell r="M19">
            <v>0</v>
          </cell>
          <cell r="N19">
            <v>0</v>
          </cell>
          <cell r="O19">
            <v>14152.663476562497</v>
          </cell>
          <cell r="P19">
            <v>78032.465317162685</v>
          </cell>
          <cell r="Q19">
            <v>0</v>
          </cell>
          <cell r="R19">
            <v>0</v>
          </cell>
          <cell r="S19">
            <v>0</v>
          </cell>
          <cell r="T19">
            <v>0</v>
          </cell>
          <cell r="U19">
            <v>0</v>
          </cell>
          <cell r="V19">
            <v>0</v>
          </cell>
          <cell r="W19">
            <v>0</v>
          </cell>
          <cell r="X19">
            <v>0</v>
          </cell>
        </row>
        <row r="20">
          <cell r="J20">
            <v>38637.375</v>
          </cell>
          <cell r="K20">
            <v>38764.493600955684</v>
          </cell>
          <cell r="L20">
            <v>7462.3640145576901</v>
          </cell>
          <cell r="M20">
            <v>0</v>
          </cell>
          <cell r="N20">
            <v>0</v>
          </cell>
          <cell r="O20">
            <v>14152.663476562497</v>
          </cell>
          <cell r="P20">
            <v>86122.120444792192</v>
          </cell>
          <cell r="Q20">
            <v>0</v>
          </cell>
          <cell r="R20">
            <v>0</v>
          </cell>
          <cell r="S20">
            <v>0</v>
          </cell>
          <cell r="T20">
            <v>0</v>
          </cell>
          <cell r="U20">
            <v>0</v>
          </cell>
          <cell r="V20">
            <v>0</v>
          </cell>
          <cell r="W20">
            <v>0</v>
          </cell>
          <cell r="X20">
            <v>0</v>
          </cell>
        </row>
        <row r="21">
          <cell r="J21">
            <v>38637.375</v>
          </cell>
          <cell r="K21">
            <v>7929.3954095012296</v>
          </cell>
          <cell r="L21">
            <v>1526.4493216442304</v>
          </cell>
          <cell r="M21">
            <v>0</v>
          </cell>
          <cell r="N21">
            <v>0</v>
          </cell>
          <cell r="O21">
            <v>14152.663476562497</v>
          </cell>
          <cell r="P21">
            <v>17616.542435488216</v>
          </cell>
          <cell r="Q21">
            <v>0</v>
          </cell>
          <cell r="R21">
            <v>0</v>
          </cell>
          <cell r="S21">
            <v>0</v>
          </cell>
          <cell r="T21">
            <v>0</v>
          </cell>
          <cell r="U21">
            <v>0</v>
          </cell>
          <cell r="V21">
            <v>0</v>
          </cell>
          <cell r="W21">
            <v>0</v>
          </cell>
          <cell r="X21">
            <v>0</v>
          </cell>
        </row>
        <row r="22">
          <cell r="J22">
            <v>38637.375</v>
          </cell>
          <cell r="K22">
            <v>14564.229003959077</v>
          </cell>
          <cell r="L22">
            <v>2803.6888482980767</v>
          </cell>
          <cell r="M22">
            <v>0</v>
          </cell>
          <cell r="N22">
            <v>0</v>
          </cell>
          <cell r="O22">
            <v>14152.663476562497</v>
          </cell>
          <cell r="P22">
            <v>32356.988778864801</v>
          </cell>
          <cell r="Q22">
            <v>0</v>
          </cell>
          <cell r="R22">
            <v>0</v>
          </cell>
          <cell r="S22">
            <v>0</v>
          </cell>
          <cell r="T22">
            <v>0</v>
          </cell>
          <cell r="U22">
            <v>0</v>
          </cell>
          <cell r="V22">
            <v>0</v>
          </cell>
          <cell r="W22">
            <v>0</v>
          </cell>
          <cell r="X22">
            <v>0</v>
          </cell>
        </row>
        <row r="23">
          <cell r="J23">
            <v>38637.375</v>
          </cell>
          <cell r="K23">
            <v>52692.97801255199</v>
          </cell>
          <cell r="L23">
            <v>10143.668765249999</v>
          </cell>
          <cell r="M23">
            <v>0</v>
          </cell>
          <cell r="N23">
            <v>0</v>
          </cell>
          <cell r="O23">
            <v>14152.663476562497</v>
          </cell>
          <cell r="P23">
            <v>119999.323078064</v>
          </cell>
          <cell r="Q23">
            <v>0</v>
          </cell>
          <cell r="R23">
            <v>0</v>
          </cell>
          <cell r="S23">
            <v>0</v>
          </cell>
          <cell r="T23">
            <v>0</v>
          </cell>
          <cell r="U23">
            <v>0</v>
          </cell>
          <cell r="V23">
            <v>0</v>
          </cell>
          <cell r="W23">
            <v>0</v>
          </cell>
          <cell r="X23">
            <v>0</v>
          </cell>
        </row>
        <row r="24">
          <cell r="J24">
            <v>38637.375</v>
          </cell>
          <cell r="K24">
            <v>60095.216422505531</v>
          </cell>
          <cell r="L24">
            <v>11568.637658336536</v>
          </cell>
          <cell r="M24">
            <v>0</v>
          </cell>
          <cell r="N24">
            <v>0</v>
          </cell>
          <cell r="O24">
            <v>14152.663476562497</v>
          </cell>
          <cell r="P24">
            <v>136856.66597193643</v>
          </cell>
          <cell r="Q24">
            <v>0</v>
          </cell>
          <cell r="R24">
            <v>0</v>
          </cell>
          <cell r="S24">
            <v>0</v>
          </cell>
          <cell r="T24">
            <v>0</v>
          </cell>
          <cell r="U24">
            <v>0</v>
          </cell>
          <cell r="V24">
            <v>0</v>
          </cell>
          <cell r="W24">
            <v>0</v>
          </cell>
          <cell r="X24">
            <v>0</v>
          </cell>
        </row>
        <row r="25">
          <cell r="J25">
            <v>38637.375</v>
          </cell>
          <cell r="K25">
            <v>51666.910947447686</v>
          </cell>
          <cell r="L25">
            <v>9946.1455879326913</v>
          </cell>
          <cell r="M25">
            <v>0</v>
          </cell>
          <cell r="N25">
            <v>0</v>
          </cell>
          <cell r="O25">
            <v>14152.663476562497</v>
          </cell>
          <cell r="P25">
            <v>117662.62931184941</v>
          </cell>
          <cell r="Q25">
            <v>0</v>
          </cell>
          <cell r="R25">
            <v>0</v>
          </cell>
          <cell r="S25">
            <v>0</v>
          </cell>
          <cell r="T25">
            <v>0</v>
          </cell>
          <cell r="U25">
            <v>0</v>
          </cell>
          <cell r="V25">
            <v>0</v>
          </cell>
          <cell r="W25">
            <v>0</v>
          </cell>
          <cell r="X25">
            <v>0</v>
          </cell>
        </row>
        <row r="26">
          <cell r="J26">
            <v>38637.375</v>
          </cell>
          <cell r="K26">
            <v>45851.159037651691</v>
          </cell>
          <cell r="L26">
            <v>8826.5834903076902</v>
          </cell>
          <cell r="M26">
            <v>0</v>
          </cell>
          <cell r="N26">
            <v>0</v>
          </cell>
          <cell r="O26">
            <v>14152.663476562497</v>
          </cell>
          <cell r="P26">
            <v>104418.2404257395</v>
          </cell>
          <cell r="Q26">
            <v>0</v>
          </cell>
          <cell r="R26">
            <v>0</v>
          </cell>
          <cell r="S26">
            <v>0</v>
          </cell>
          <cell r="T26">
            <v>0</v>
          </cell>
          <cell r="U26">
            <v>0</v>
          </cell>
          <cell r="V26">
            <v>0</v>
          </cell>
          <cell r="W26">
            <v>0</v>
          </cell>
          <cell r="X26">
            <v>0</v>
          </cell>
        </row>
        <row r="27">
          <cell r="J27">
            <v>38637.375</v>
          </cell>
          <cell r="K27">
            <v>57339.138789499382</v>
          </cell>
          <cell r="L27">
            <v>11038.078565740383</v>
          </cell>
          <cell r="M27">
            <v>0</v>
          </cell>
          <cell r="N27">
            <v>0</v>
          </cell>
          <cell r="O27">
            <v>14152.663476562497</v>
          </cell>
          <cell r="P27">
            <v>130580.16646886129</v>
          </cell>
          <cell r="Q27">
            <v>0</v>
          </cell>
          <cell r="R27">
            <v>0</v>
          </cell>
          <cell r="S27">
            <v>0</v>
          </cell>
          <cell r="T27">
            <v>0</v>
          </cell>
          <cell r="U27">
            <v>0</v>
          </cell>
          <cell r="V27">
            <v>0</v>
          </cell>
          <cell r="W27">
            <v>0</v>
          </cell>
          <cell r="X27">
            <v>0</v>
          </cell>
        </row>
        <row r="28">
          <cell r="J28">
            <v>38637.375</v>
          </cell>
          <cell r="K28">
            <v>38644.055397042459</v>
          </cell>
          <cell r="L28">
            <v>7439.1790420384605</v>
          </cell>
          <cell r="M28">
            <v>0</v>
          </cell>
          <cell r="N28">
            <v>0</v>
          </cell>
          <cell r="O28">
            <v>14152.663476562497</v>
          </cell>
          <cell r="P28">
            <v>88005.283883018696</v>
          </cell>
          <cell r="Q28">
            <v>0</v>
          </cell>
          <cell r="R28">
            <v>0</v>
          </cell>
          <cell r="S28">
            <v>0</v>
          </cell>
          <cell r="T28">
            <v>0</v>
          </cell>
          <cell r="U28">
            <v>0</v>
          </cell>
          <cell r="V28">
            <v>0</v>
          </cell>
          <cell r="W28">
            <v>0</v>
          </cell>
          <cell r="X28">
            <v>0</v>
          </cell>
        </row>
        <row r="29">
          <cell r="J29">
            <v>38637.375</v>
          </cell>
          <cell r="K29">
            <v>39296.685952287691</v>
          </cell>
          <cell r="L29">
            <v>7564.8137741826913</v>
          </cell>
          <cell r="M29">
            <v>0</v>
          </cell>
          <cell r="N29">
            <v>0</v>
          </cell>
          <cell r="O29">
            <v>14506.480063476558</v>
          </cell>
          <cell r="P29">
            <v>89491.539315969043</v>
          </cell>
          <cell r="Q29">
            <v>0</v>
          </cell>
          <cell r="R29">
            <v>0</v>
          </cell>
          <cell r="S29">
            <v>0</v>
          </cell>
          <cell r="T29">
            <v>0</v>
          </cell>
          <cell r="U29">
            <v>0</v>
          </cell>
          <cell r="V29">
            <v>0</v>
          </cell>
          <cell r="W29">
            <v>0</v>
          </cell>
          <cell r="X29">
            <v>0</v>
          </cell>
        </row>
        <row r="30">
          <cell r="J30">
            <v>39602.366999999998</v>
          </cell>
          <cell r="K30">
            <v>42739.642769727427</v>
          </cell>
          <cell r="L30">
            <v>8227.6006358561535</v>
          </cell>
          <cell r="M30">
            <v>0</v>
          </cell>
          <cell r="N30">
            <v>0</v>
          </cell>
          <cell r="O30">
            <v>14506.480063476558</v>
          </cell>
          <cell r="P30">
            <v>94960.591034077224</v>
          </cell>
          <cell r="Q30">
            <v>0</v>
          </cell>
          <cell r="R30">
            <v>0</v>
          </cell>
          <cell r="S30">
            <v>0</v>
          </cell>
          <cell r="T30">
            <v>0</v>
          </cell>
          <cell r="U30">
            <v>0</v>
          </cell>
          <cell r="V30">
            <v>0</v>
          </cell>
          <cell r="W30">
            <v>0</v>
          </cell>
          <cell r="X30">
            <v>0</v>
          </cell>
        </row>
        <row r="31">
          <cell r="J31">
            <v>39602.366999999998</v>
          </cell>
          <cell r="K31">
            <v>41920.06348818414</v>
          </cell>
          <cell r="L31">
            <v>8069.8274168732305</v>
          </cell>
          <cell r="M31">
            <v>0</v>
          </cell>
          <cell r="N31">
            <v>0</v>
          </cell>
          <cell r="O31">
            <v>14506.480063476558</v>
          </cell>
          <cell r="P31">
            <v>93139.618093476034</v>
          </cell>
          <cell r="Q31">
            <v>0</v>
          </cell>
          <cell r="R31">
            <v>0</v>
          </cell>
          <cell r="S31">
            <v>0</v>
          </cell>
          <cell r="T31">
            <v>0</v>
          </cell>
          <cell r="U31">
            <v>0</v>
          </cell>
          <cell r="V31">
            <v>0</v>
          </cell>
          <cell r="W31">
            <v>0</v>
          </cell>
          <cell r="X31">
            <v>0</v>
          </cell>
        </row>
        <row r="32">
          <cell r="J32">
            <v>39602.366999999998</v>
          </cell>
          <cell r="K32">
            <v>38226.944812785099</v>
          </cell>
          <cell r="L32">
            <v>7358.8831133441536</v>
          </cell>
          <cell r="M32">
            <v>0</v>
          </cell>
          <cell r="N32">
            <v>0</v>
          </cell>
          <cell r="O32">
            <v>14506.480063476558</v>
          </cell>
          <cell r="P32">
            <v>84934.10420875813</v>
          </cell>
          <cell r="Q32">
            <v>0</v>
          </cell>
          <cell r="R32">
            <v>0</v>
          </cell>
          <cell r="S32">
            <v>0</v>
          </cell>
          <cell r="T32">
            <v>0</v>
          </cell>
          <cell r="U32">
            <v>0</v>
          </cell>
          <cell r="V32">
            <v>0</v>
          </cell>
          <cell r="W32">
            <v>0</v>
          </cell>
          <cell r="X32">
            <v>0</v>
          </cell>
        </row>
        <row r="33">
          <cell r="J33">
            <v>39602.366999999998</v>
          </cell>
          <cell r="K33">
            <v>846.39536547839987</v>
          </cell>
          <cell r="L33">
            <v>162.93545279999998</v>
          </cell>
          <cell r="M33">
            <v>0</v>
          </cell>
          <cell r="N33">
            <v>0</v>
          </cell>
          <cell r="O33">
            <v>14506.480063476558</v>
          </cell>
          <cell r="P33">
            <v>1880.5539528576001</v>
          </cell>
          <cell r="Q33">
            <v>0</v>
          </cell>
          <cell r="R33">
            <v>0</v>
          </cell>
          <cell r="S33">
            <v>0</v>
          </cell>
          <cell r="T33">
            <v>0</v>
          </cell>
          <cell r="U33">
            <v>0</v>
          </cell>
          <cell r="V33">
            <v>0</v>
          </cell>
          <cell r="W33">
            <v>0</v>
          </cell>
          <cell r="X33">
            <v>0</v>
          </cell>
        </row>
        <row r="34">
          <cell r="J34">
            <v>39602.366999999998</v>
          </cell>
          <cell r="K34">
            <v>8328.4218840811118</v>
          </cell>
          <cell r="L34">
            <v>1603.2639663913844</v>
          </cell>
          <cell r="M34">
            <v>0</v>
          </cell>
          <cell r="N34">
            <v>0</v>
          </cell>
          <cell r="O34">
            <v>14506.480063476558</v>
          </cell>
          <cell r="P34">
            <v>18504.409799458161</v>
          </cell>
          <cell r="Q34">
            <v>0</v>
          </cell>
          <cell r="R34">
            <v>0</v>
          </cell>
          <cell r="S34">
            <v>0</v>
          </cell>
          <cell r="T34">
            <v>0</v>
          </cell>
          <cell r="U34">
            <v>0</v>
          </cell>
          <cell r="V34">
            <v>0</v>
          </cell>
          <cell r="W34">
            <v>0</v>
          </cell>
          <cell r="X34">
            <v>0</v>
          </cell>
        </row>
        <row r="35">
          <cell r="J35">
            <v>39602.366999999998</v>
          </cell>
          <cell r="K35">
            <v>47305.85081828534</v>
          </cell>
          <cell r="L35">
            <v>9106.619125696614</v>
          </cell>
          <cell r="M35">
            <v>0</v>
          </cell>
          <cell r="N35">
            <v>0</v>
          </cell>
          <cell r="O35">
            <v>14506.480063476558</v>
          </cell>
          <cell r="P35">
            <v>107735.57701172256</v>
          </cell>
          <cell r="Q35">
            <v>0</v>
          </cell>
          <cell r="R35">
            <v>0</v>
          </cell>
          <cell r="S35">
            <v>0</v>
          </cell>
          <cell r="T35">
            <v>0</v>
          </cell>
          <cell r="U35">
            <v>0</v>
          </cell>
          <cell r="V35">
            <v>0</v>
          </cell>
          <cell r="W35">
            <v>0</v>
          </cell>
          <cell r="X35">
            <v>0</v>
          </cell>
        </row>
        <row r="36">
          <cell r="J36">
            <v>39602.366999999998</v>
          </cell>
          <cell r="K36">
            <v>57025.535084371571</v>
          </cell>
          <cell r="L36">
            <v>10977.708242627998</v>
          </cell>
          <cell r="M36">
            <v>0</v>
          </cell>
          <cell r="N36">
            <v>0</v>
          </cell>
          <cell r="O36">
            <v>14506.480063476558</v>
          </cell>
          <cell r="P36">
            <v>129871.43916545429</v>
          </cell>
          <cell r="Q36">
            <v>0</v>
          </cell>
          <cell r="R36">
            <v>0</v>
          </cell>
          <cell r="S36">
            <v>0</v>
          </cell>
          <cell r="T36">
            <v>0</v>
          </cell>
          <cell r="U36">
            <v>0</v>
          </cell>
          <cell r="V36">
            <v>0</v>
          </cell>
          <cell r="W36">
            <v>0</v>
          </cell>
          <cell r="X36">
            <v>0</v>
          </cell>
        </row>
        <row r="37">
          <cell r="J37">
            <v>39602.366999999998</v>
          </cell>
          <cell r="K37">
            <v>50397.757503628869</v>
          </cell>
          <cell r="L37">
            <v>9701.827034836153</v>
          </cell>
          <cell r="M37">
            <v>0</v>
          </cell>
          <cell r="N37">
            <v>0</v>
          </cell>
          <cell r="O37">
            <v>14506.480063476558</v>
          </cell>
          <cell r="P37">
            <v>114777.1658437562</v>
          </cell>
          <cell r="Q37">
            <v>0</v>
          </cell>
          <cell r="R37">
            <v>336474.45525</v>
          </cell>
          <cell r="S37">
            <v>0</v>
          </cell>
          <cell r="T37">
            <v>5725636.3341581393</v>
          </cell>
          <cell r="U37">
            <v>47658.619943999998</v>
          </cell>
          <cell r="V37">
            <v>0</v>
          </cell>
          <cell r="W37">
            <v>183811.55768999999</v>
          </cell>
          <cell r="X37">
            <v>20423.506409999998</v>
          </cell>
        </row>
        <row r="38">
          <cell r="J38">
            <v>39602.366999999998</v>
          </cell>
          <cell r="K38">
            <v>48157.603974939455</v>
          </cell>
          <cell r="L38">
            <v>9270.5859808019995</v>
          </cell>
          <cell r="M38">
            <v>0</v>
          </cell>
          <cell r="N38">
            <v>0</v>
          </cell>
          <cell r="O38">
            <v>14506.480063476558</v>
          </cell>
          <cell r="P38">
            <v>109675.38183959002</v>
          </cell>
          <cell r="Q38">
            <v>0</v>
          </cell>
          <cell r="R38">
            <v>0</v>
          </cell>
          <cell r="S38">
            <v>0</v>
          </cell>
          <cell r="T38">
            <v>0</v>
          </cell>
          <cell r="U38">
            <v>0</v>
          </cell>
          <cell r="V38">
            <v>0</v>
          </cell>
          <cell r="W38">
            <v>0</v>
          </cell>
          <cell r="X38">
            <v>0</v>
          </cell>
        </row>
        <row r="39">
          <cell r="J39">
            <v>39602.366999999998</v>
          </cell>
          <cell r="K39">
            <v>59866.43942615456</v>
          </cell>
          <cell r="L39">
            <v>11524.596912119076</v>
          </cell>
          <cell r="M39">
            <v>0</v>
          </cell>
          <cell r="N39">
            <v>0</v>
          </cell>
          <cell r="O39">
            <v>14506.480063476558</v>
          </cell>
          <cell r="P39">
            <v>136341.38872143591</v>
          </cell>
          <cell r="Q39">
            <v>0</v>
          </cell>
          <cell r="R39">
            <v>0</v>
          </cell>
          <cell r="S39">
            <v>0</v>
          </cell>
          <cell r="T39">
            <v>0</v>
          </cell>
          <cell r="U39">
            <v>0</v>
          </cell>
          <cell r="V39">
            <v>0</v>
          </cell>
          <cell r="W39">
            <v>0</v>
          </cell>
          <cell r="X39">
            <v>0</v>
          </cell>
        </row>
        <row r="40">
          <cell r="J40">
            <v>39602.366999999998</v>
          </cell>
          <cell r="K40">
            <v>39950.505541924394</v>
          </cell>
          <cell r="L40">
            <v>7690.6774015511537</v>
          </cell>
          <cell r="M40">
            <v>0</v>
          </cell>
          <cell r="N40">
            <v>0</v>
          </cell>
          <cell r="O40">
            <v>14506.480063476558</v>
          </cell>
          <cell r="P40">
            <v>90984.322066258348</v>
          </cell>
          <cell r="Q40">
            <v>0</v>
          </cell>
          <cell r="R40">
            <v>0</v>
          </cell>
          <cell r="S40">
            <v>0</v>
          </cell>
          <cell r="T40">
            <v>0</v>
          </cell>
          <cell r="U40">
            <v>0</v>
          </cell>
          <cell r="V40">
            <v>0</v>
          </cell>
          <cell r="W40">
            <v>0</v>
          </cell>
          <cell r="X40">
            <v>0</v>
          </cell>
        </row>
        <row r="41">
          <cell r="J41">
            <v>39602.366999999998</v>
          </cell>
          <cell r="K41">
            <v>58128.79923564721</v>
          </cell>
          <cell r="L41">
            <v>11190.09225532223</v>
          </cell>
          <cell r="M41">
            <v>0</v>
          </cell>
          <cell r="N41">
            <v>0</v>
          </cell>
          <cell r="O41">
            <v>14869.142065063474</v>
          </cell>
          <cell r="P41">
            <v>132384.04168455082</v>
          </cell>
          <cell r="Q41">
            <v>0</v>
          </cell>
          <cell r="R41">
            <v>0</v>
          </cell>
          <cell r="S41">
            <v>0</v>
          </cell>
          <cell r="T41">
            <v>0</v>
          </cell>
          <cell r="U41">
            <v>0</v>
          </cell>
          <cell r="V41">
            <v>0</v>
          </cell>
          <cell r="W41">
            <v>0</v>
          </cell>
          <cell r="X41">
            <v>0</v>
          </cell>
        </row>
        <row r="42">
          <cell r="J42">
            <v>40593.745499999997</v>
          </cell>
          <cell r="K42">
            <v>56586.934601851994</v>
          </cell>
          <cell r="L42">
            <v>10893.275398200463</v>
          </cell>
          <cell r="M42">
            <v>0</v>
          </cell>
          <cell r="N42">
            <v>0</v>
          </cell>
          <cell r="O42">
            <v>14869.142065063474</v>
          </cell>
          <cell r="P42">
            <v>125725.23956363305</v>
          </cell>
          <cell r="Q42">
            <v>0</v>
          </cell>
          <cell r="R42">
            <v>0</v>
          </cell>
          <cell r="S42">
            <v>0</v>
          </cell>
          <cell r="T42">
            <v>0</v>
          </cell>
          <cell r="U42">
            <v>0</v>
          </cell>
          <cell r="V42">
            <v>0</v>
          </cell>
          <cell r="W42">
            <v>0</v>
          </cell>
          <cell r="X42">
            <v>0</v>
          </cell>
        </row>
        <row r="43">
          <cell r="J43">
            <v>40593.745499999997</v>
          </cell>
          <cell r="K43">
            <v>48915.091613695055</v>
          </cell>
          <cell r="L43">
            <v>9416.4062398026945</v>
          </cell>
          <cell r="M43">
            <v>0</v>
          </cell>
          <cell r="N43">
            <v>0</v>
          </cell>
          <cell r="O43">
            <v>14869.142065063474</v>
          </cell>
          <cell r="P43">
            <v>108679.88617301059</v>
          </cell>
          <cell r="Q43">
            <v>0</v>
          </cell>
          <cell r="R43">
            <v>0</v>
          </cell>
          <cell r="S43">
            <v>0</v>
          </cell>
          <cell r="T43">
            <v>0</v>
          </cell>
          <cell r="U43">
            <v>0</v>
          </cell>
          <cell r="V43">
            <v>0</v>
          </cell>
          <cell r="W43">
            <v>0</v>
          </cell>
          <cell r="X43">
            <v>0</v>
          </cell>
        </row>
        <row r="44">
          <cell r="J44">
            <v>40593.745499999997</v>
          </cell>
          <cell r="K44">
            <v>55275.576660760402</v>
          </cell>
          <cell r="L44">
            <v>10640.832262723387</v>
          </cell>
          <cell r="M44">
            <v>0</v>
          </cell>
          <cell r="N44">
            <v>0</v>
          </cell>
          <cell r="O44">
            <v>14869.142065063474</v>
          </cell>
          <cell r="P44">
            <v>122811.65549237261</v>
          </cell>
          <cell r="Q44">
            <v>0</v>
          </cell>
          <cell r="R44">
            <v>0</v>
          </cell>
          <cell r="S44">
            <v>0</v>
          </cell>
          <cell r="T44">
            <v>0</v>
          </cell>
          <cell r="U44">
            <v>0</v>
          </cell>
          <cell r="V44">
            <v>0</v>
          </cell>
          <cell r="W44">
            <v>0</v>
          </cell>
          <cell r="X44">
            <v>0</v>
          </cell>
        </row>
        <row r="45">
          <cell r="J45">
            <v>40593.745499999997</v>
          </cell>
          <cell r="K45">
            <v>33158.323297755618</v>
          </cell>
          <cell r="L45">
            <v>6383.1474520833463</v>
          </cell>
          <cell r="M45">
            <v>0</v>
          </cell>
          <cell r="N45">
            <v>0</v>
          </cell>
          <cell r="O45">
            <v>14869.142065063474</v>
          </cell>
          <cell r="P45">
            <v>73671.390215265012</v>
          </cell>
          <cell r="Q45">
            <v>0</v>
          </cell>
          <cell r="R45">
            <v>0</v>
          </cell>
          <cell r="S45">
            <v>0</v>
          </cell>
          <cell r="T45">
            <v>0</v>
          </cell>
          <cell r="U45">
            <v>0</v>
          </cell>
          <cell r="V45">
            <v>0</v>
          </cell>
          <cell r="W45">
            <v>0</v>
          </cell>
          <cell r="X45">
            <v>0</v>
          </cell>
        </row>
        <row r="46">
          <cell r="J46">
            <v>40593.745499999997</v>
          </cell>
          <cell r="K46">
            <v>67418.275970874165</v>
          </cell>
          <cell r="L46">
            <v>12978.364214105655</v>
          </cell>
          <cell r="M46">
            <v>0</v>
          </cell>
          <cell r="N46">
            <v>0</v>
          </cell>
          <cell r="O46">
            <v>14869.142065063474</v>
          </cell>
          <cell r="P46">
            <v>149790.38813542426</v>
          </cell>
          <cell r="Q46">
            <v>0</v>
          </cell>
          <cell r="R46">
            <v>0</v>
          </cell>
          <cell r="S46">
            <v>0</v>
          </cell>
          <cell r="T46">
            <v>0</v>
          </cell>
          <cell r="U46">
            <v>0</v>
          </cell>
          <cell r="V46">
            <v>0</v>
          </cell>
          <cell r="W46">
            <v>0</v>
          </cell>
          <cell r="X46">
            <v>0</v>
          </cell>
        </row>
        <row r="47">
          <cell r="J47">
            <v>40593.745499999997</v>
          </cell>
          <cell r="K47">
            <v>90342.89637178526</v>
          </cell>
          <cell r="L47">
            <v>17391.47132413731</v>
          </cell>
          <cell r="M47">
            <v>0</v>
          </cell>
          <cell r="N47">
            <v>0</v>
          </cell>
          <cell r="O47">
            <v>14869.142065063474</v>
          </cell>
          <cell r="P47">
            <v>205737.30630917536</v>
          </cell>
          <cell r="Q47">
            <v>0</v>
          </cell>
          <cell r="R47">
            <v>0</v>
          </cell>
          <cell r="S47">
            <v>0</v>
          </cell>
          <cell r="T47">
            <v>0</v>
          </cell>
          <cell r="U47">
            <v>0</v>
          </cell>
          <cell r="V47">
            <v>0</v>
          </cell>
          <cell r="W47">
            <v>0</v>
          </cell>
          <cell r="X47">
            <v>0</v>
          </cell>
        </row>
        <row r="48">
          <cell r="J48">
            <v>40593.745499999997</v>
          </cell>
          <cell r="K48">
            <v>94000.233321298001</v>
          </cell>
          <cell r="L48">
            <v>18095.527461748847</v>
          </cell>
          <cell r="M48">
            <v>0</v>
          </cell>
          <cell r="N48">
            <v>0</v>
          </cell>
          <cell r="O48">
            <v>14869.142065063474</v>
          </cell>
          <cell r="P48">
            <v>214066.13660437899</v>
          </cell>
          <cell r="Q48">
            <v>0</v>
          </cell>
          <cell r="R48">
            <v>0</v>
          </cell>
          <cell r="S48">
            <v>0</v>
          </cell>
          <cell r="T48">
            <v>0</v>
          </cell>
          <cell r="U48">
            <v>0</v>
          </cell>
          <cell r="V48">
            <v>0</v>
          </cell>
          <cell r="W48">
            <v>0</v>
          </cell>
          <cell r="X48">
            <v>0</v>
          </cell>
        </row>
        <row r="49">
          <cell r="J49">
            <v>40593.745499999997</v>
          </cell>
          <cell r="K49">
            <v>90053.49333584492</v>
          </cell>
          <cell r="L49">
            <v>17335.759754076924</v>
          </cell>
          <cell r="M49">
            <v>0</v>
          </cell>
          <cell r="N49">
            <v>0</v>
          </cell>
          <cell r="O49">
            <v>14869.142065063474</v>
          </cell>
          <cell r="P49">
            <v>205078.25060647752</v>
          </cell>
          <cell r="Q49">
            <v>0</v>
          </cell>
          <cell r="R49">
            <v>0</v>
          </cell>
          <cell r="S49">
            <v>0</v>
          </cell>
          <cell r="T49">
            <v>0</v>
          </cell>
          <cell r="U49">
            <v>0</v>
          </cell>
          <cell r="V49">
            <v>0</v>
          </cell>
          <cell r="W49">
            <v>0</v>
          </cell>
          <cell r="X49">
            <v>0</v>
          </cell>
        </row>
        <row r="50">
          <cell r="J50">
            <v>40593.745499999997</v>
          </cell>
          <cell r="K50">
            <v>91134.705302690971</v>
          </cell>
          <cell r="L50">
            <v>17543.898608064232</v>
          </cell>
          <cell r="M50">
            <v>0</v>
          </cell>
          <cell r="N50">
            <v>0</v>
          </cell>
          <cell r="O50">
            <v>14869.142065063474</v>
          </cell>
          <cell r="P50">
            <v>207540.48777776246</v>
          </cell>
          <cell r="Q50">
            <v>0</v>
          </cell>
          <cell r="R50">
            <v>0</v>
          </cell>
          <cell r="S50">
            <v>0</v>
          </cell>
          <cell r="T50">
            <v>0</v>
          </cell>
          <cell r="U50">
            <v>0</v>
          </cell>
          <cell r="V50">
            <v>0</v>
          </cell>
          <cell r="W50">
            <v>0</v>
          </cell>
          <cell r="X50">
            <v>0</v>
          </cell>
        </row>
        <row r="51">
          <cell r="J51">
            <v>40593.745499999997</v>
          </cell>
          <cell r="K51">
            <v>100918.09902211366</v>
          </cell>
          <cell r="L51">
            <v>19427.252121813464</v>
          </cell>
          <cell r="M51">
            <v>0</v>
          </cell>
          <cell r="N51">
            <v>0</v>
          </cell>
          <cell r="O51">
            <v>14869.142065063474</v>
          </cell>
          <cell r="P51">
            <v>229820.14839560317</v>
          </cell>
          <cell r="Q51">
            <v>0</v>
          </cell>
          <cell r="R51">
            <v>0</v>
          </cell>
          <cell r="S51">
            <v>0</v>
          </cell>
          <cell r="T51">
            <v>0</v>
          </cell>
          <cell r="U51">
            <v>0</v>
          </cell>
          <cell r="V51">
            <v>0</v>
          </cell>
          <cell r="W51">
            <v>0</v>
          </cell>
          <cell r="X51">
            <v>0</v>
          </cell>
        </row>
        <row r="52">
          <cell r="J52">
            <v>40593.745499999997</v>
          </cell>
          <cell r="K52">
            <v>66615.29551273433</v>
          </cell>
          <cell r="L52">
            <v>12823.786353837462</v>
          </cell>
          <cell r="M52">
            <v>0</v>
          </cell>
          <cell r="N52">
            <v>0</v>
          </cell>
          <cell r="O52">
            <v>14869.142065063474</v>
          </cell>
          <cell r="P52">
            <v>151702.59099707042</v>
          </cell>
          <cell r="Q52">
            <v>0</v>
          </cell>
          <cell r="R52">
            <v>0</v>
          </cell>
          <cell r="S52">
            <v>0</v>
          </cell>
          <cell r="T52">
            <v>0</v>
          </cell>
          <cell r="U52">
            <v>0</v>
          </cell>
          <cell r="V52">
            <v>0</v>
          </cell>
          <cell r="W52">
            <v>0</v>
          </cell>
          <cell r="X52">
            <v>0</v>
          </cell>
        </row>
        <row r="53">
          <cell r="J53">
            <v>40593.745499999997</v>
          </cell>
          <cell r="K53">
            <v>60467.861987227072</v>
          </cell>
          <cell r="L53">
            <v>11640.373842510347</v>
          </cell>
          <cell r="M53">
            <v>0</v>
          </cell>
          <cell r="N53">
            <v>0</v>
          </cell>
          <cell r="O53">
            <v>15240.870616690057</v>
          </cell>
          <cell r="P53">
            <v>137703.07952416205</v>
          </cell>
          <cell r="Q53">
            <v>0</v>
          </cell>
          <cell r="R53">
            <v>0</v>
          </cell>
          <cell r="S53">
            <v>0</v>
          </cell>
          <cell r="T53">
            <v>0</v>
          </cell>
          <cell r="U53">
            <v>0</v>
          </cell>
          <cell r="V53">
            <v>0</v>
          </cell>
          <cell r="W53">
            <v>0</v>
          </cell>
          <cell r="X53">
            <v>0</v>
          </cell>
        </row>
        <row r="54">
          <cell r="J54">
            <v>41607.740999999987</v>
          </cell>
          <cell r="K54">
            <v>82194.230001301956</v>
          </cell>
          <cell r="L54">
            <v>15822.811216883074</v>
          </cell>
          <cell r="M54">
            <v>0</v>
          </cell>
          <cell r="N54">
            <v>0</v>
          </cell>
          <cell r="O54">
            <v>15240.870616690057</v>
          </cell>
          <cell r="P54">
            <v>182618.74677982958</v>
          </cell>
          <cell r="Q54">
            <v>0</v>
          </cell>
          <cell r="R54">
            <v>0</v>
          </cell>
          <cell r="S54">
            <v>0</v>
          </cell>
          <cell r="T54">
            <v>0</v>
          </cell>
          <cell r="U54">
            <v>0</v>
          </cell>
          <cell r="V54">
            <v>0</v>
          </cell>
          <cell r="W54">
            <v>0</v>
          </cell>
          <cell r="X54">
            <v>0</v>
          </cell>
        </row>
        <row r="55">
          <cell r="J55">
            <v>41607.740999999987</v>
          </cell>
          <cell r="K55">
            <v>64052.389601339499</v>
          </cell>
          <cell r="L55">
            <v>12330.413809292766</v>
          </cell>
          <cell r="M55">
            <v>0</v>
          </cell>
          <cell r="N55">
            <v>0</v>
          </cell>
          <cell r="O55">
            <v>15240.870616690057</v>
          </cell>
          <cell r="P55">
            <v>142311.29261828627</v>
          </cell>
          <cell r="Q55">
            <v>0</v>
          </cell>
          <cell r="R55">
            <v>0</v>
          </cell>
          <cell r="S55">
            <v>0</v>
          </cell>
          <cell r="T55">
            <v>0</v>
          </cell>
          <cell r="U55">
            <v>0</v>
          </cell>
          <cell r="V55">
            <v>0</v>
          </cell>
          <cell r="W55">
            <v>0</v>
          </cell>
          <cell r="X55">
            <v>0</v>
          </cell>
        </row>
        <row r="56">
          <cell r="J56">
            <v>41607.740999999987</v>
          </cell>
          <cell r="K56">
            <v>60290.855599149065</v>
          </cell>
          <cell r="L56">
            <v>11606.299204148305</v>
          </cell>
          <cell r="M56">
            <v>0</v>
          </cell>
          <cell r="N56">
            <v>0</v>
          </cell>
          <cell r="O56">
            <v>15240.870616690057</v>
          </cell>
          <cell r="P56">
            <v>133953.93437746025</v>
          </cell>
          <cell r="Q56">
            <v>0</v>
          </cell>
          <cell r="R56">
            <v>0</v>
          </cell>
          <cell r="S56">
            <v>0</v>
          </cell>
          <cell r="T56">
            <v>0</v>
          </cell>
          <cell r="U56">
            <v>0</v>
          </cell>
          <cell r="V56">
            <v>0</v>
          </cell>
          <cell r="W56">
            <v>0</v>
          </cell>
          <cell r="X56">
            <v>0</v>
          </cell>
        </row>
        <row r="57">
          <cell r="J57">
            <v>41607.740999999987</v>
          </cell>
          <cell r="K57">
            <v>27085.350608139957</v>
          </cell>
          <cell r="L57">
            <v>5214.0690339078456</v>
          </cell>
          <cell r="M57">
            <v>0</v>
          </cell>
          <cell r="N57">
            <v>0</v>
          </cell>
          <cell r="O57">
            <v>15240.870616690057</v>
          </cell>
          <cell r="P57">
            <v>60178.102332395662</v>
          </cell>
          <cell r="Q57">
            <v>0</v>
          </cell>
          <cell r="R57">
            <v>0</v>
          </cell>
          <cell r="S57">
            <v>0</v>
          </cell>
          <cell r="T57">
            <v>0</v>
          </cell>
          <cell r="U57">
            <v>0</v>
          </cell>
          <cell r="V57">
            <v>0</v>
          </cell>
          <cell r="W57">
            <v>0</v>
          </cell>
          <cell r="X57">
            <v>0</v>
          </cell>
        </row>
        <row r="58">
          <cell r="J58">
            <v>41607.740999999987</v>
          </cell>
          <cell r="K58">
            <v>60279.276759225068</v>
          </cell>
          <cell r="L58">
            <v>11604.070218023306</v>
          </cell>
          <cell r="M58">
            <v>0</v>
          </cell>
          <cell r="N58">
            <v>0</v>
          </cell>
          <cell r="O58">
            <v>15240.870616690057</v>
          </cell>
          <cell r="P58">
            <v>133928.20856634123</v>
          </cell>
          <cell r="Q58">
            <v>0</v>
          </cell>
          <cell r="R58">
            <v>0</v>
          </cell>
          <cell r="S58">
            <v>0</v>
          </cell>
          <cell r="T58">
            <v>0</v>
          </cell>
          <cell r="U58">
            <v>0</v>
          </cell>
          <cell r="V58">
            <v>0</v>
          </cell>
          <cell r="W58">
            <v>0</v>
          </cell>
          <cell r="X58">
            <v>0</v>
          </cell>
        </row>
        <row r="59">
          <cell r="J59">
            <v>41607.740999999987</v>
          </cell>
          <cell r="K59">
            <v>86971.766235543648</v>
          </cell>
          <cell r="L59">
            <v>16742.511467314613</v>
          </cell>
          <cell r="M59">
            <v>0</v>
          </cell>
          <cell r="N59">
            <v>0</v>
          </cell>
          <cell r="O59">
            <v>15240.870616690057</v>
          </cell>
          <cell r="P59">
            <v>198063.52842306378</v>
          </cell>
          <cell r="Q59">
            <v>0</v>
          </cell>
          <cell r="R59">
            <v>0</v>
          </cell>
          <cell r="S59">
            <v>0</v>
          </cell>
          <cell r="T59">
            <v>0</v>
          </cell>
          <cell r="U59">
            <v>0</v>
          </cell>
          <cell r="V59">
            <v>0</v>
          </cell>
          <cell r="W59">
            <v>0</v>
          </cell>
          <cell r="X59">
            <v>0</v>
          </cell>
        </row>
        <row r="60">
          <cell r="J60">
            <v>41607.740999999987</v>
          </cell>
          <cell r="K60">
            <v>94690.612828079466</v>
          </cell>
          <cell r="L60">
            <v>18228.429060846916</v>
          </cell>
          <cell r="M60">
            <v>0</v>
          </cell>
          <cell r="N60">
            <v>0</v>
          </cell>
          <cell r="O60">
            <v>15240.870616690057</v>
          </cell>
          <cell r="P60">
            <v>215641.89963072113</v>
          </cell>
          <cell r="Q60">
            <v>0</v>
          </cell>
          <cell r="R60">
            <v>0</v>
          </cell>
          <cell r="S60">
            <v>0</v>
          </cell>
          <cell r="T60">
            <v>0</v>
          </cell>
          <cell r="U60">
            <v>0</v>
          </cell>
          <cell r="V60">
            <v>0</v>
          </cell>
          <cell r="W60">
            <v>0</v>
          </cell>
          <cell r="X60">
            <v>0</v>
          </cell>
        </row>
        <row r="61">
          <cell r="J61">
            <v>41607.740999999987</v>
          </cell>
          <cell r="K61">
            <v>92860.942356888874</v>
          </cell>
          <cell r="L61">
            <v>17876.208102583845</v>
          </cell>
          <cell r="M61">
            <v>0</v>
          </cell>
          <cell r="N61">
            <v>0</v>
          </cell>
          <cell r="O61">
            <v>15240.870616690057</v>
          </cell>
          <cell r="P61">
            <v>211475.13373575194</v>
          </cell>
          <cell r="Q61">
            <v>0</v>
          </cell>
          <cell r="R61">
            <v>0</v>
          </cell>
          <cell r="S61">
            <v>0</v>
          </cell>
          <cell r="T61">
            <v>0</v>
          </cell>
          <cell r="U61">
            <v>0</v>
          </cell>
          <cell r="V61">
            <v>0</v>
          </cell>
          <cell r="W61">
            <v>0</v>
          </cell>
          <cell r="X61">
            <v>0</v>
          </cell>
        </row>
        <row r="62">
          <cell r="J62">
            <v>41607.740999999987</v>
          </cell>
          <cell r="K62">
            <v>91258.217148208671</v>
          </cell>
          <cell r="L62">
            <v>17567.675272370765</v>
          </cell>
          <cell r="M62">
            <v>0</v>
          </cell>
          <cell r="N62">
            <v>0</v>
          </cell>
          <cell r="O62">
            <v>15240.870616690057</v>
          </cell>
          <cell r="P62">
            <v>207825.1973982045</v>
          </cell>
          <cell r="Q62">
            <v>0</v>
          </cell>
          <cell r="R62">
            <v>0</v>
          </cell>
          <cell r="S62">
            <v>0</v>
          </cell>
          <cell r="T62">
            <v>0</v>
          </cell>
          <cell r="U62">
            <v>0</v>
          </cell>
          <cell r="V62">
            <v>0</v>
          </cell>
          <cell r="W62">
            <v>0</v>
          </cell>
          <cell r="X62">
            <v>0</v>
          </cell>
        </row>
        <row r="63">
          <cell r="J63">
            <v>41607.740999999987</v>
          </cell>
          <cell r="K63">
            <v>97886.443901502993</v>
          </cell>
          <cell r="L63">
            <v>18843.64294818461</v>
          </cell>
          <cell r="M63">
            <v>0</v>
          </cell>
          <cell r="N63">
            <v>0</v>
          </cell>
          <cell r="O63">
            <v>15240.870616690057</v>
          </cell>
          <cell r="P63">
            <v>222919.86587245588</v>
          </cell>
          <cell r="Q63">
            <v>0</v>
          </cell>
          <cell r="R63">
            <v>0</v>
          </cell>
          <cell r="S63">
            <v>0</v>
          </cell>
          <cell r="T63">
            <v>0</v>
          </cell>
          <cell r="U63">
            <v>0</v>
          </cell>
          <cell r="V63">
            <v>0</v>
          </cell>
          <cell r="W63">
            <v>0</v>
          </cell>
          <cell r="X63">
            <v>0</v>
          </cell>
        </row>
        <row r="64">
          <cell r="J64">
            <v>41607.740999999987</v>
          </cell>
          <cell r="K64">
            <v>77338.598945172838</v>
          </cell>
          <cell r="L64">
            <v>14888.077312340767</v>
          </cell>
          <cell r="M64">
            <v>0</v>
          </cell>
          <cell r="N64">
            <v>0</v>
          </cell>
          <cell r="O64">
            <v>15240.870616690057</v>
          </cell>
          <cell r="P64">
            <v>176125.61470686822</v>
          </cell>
          <cell r="Q64">
            <v>0</v>
          </cell>
          <cell r="R64">
            <v>0</v>
          </cell>
          <cell r="S64">
            <v>0</v>
          </cell>
          <cell r="T64">
            <v>0</v>
          </cell>
          <cell r="U64">
            <v>0</v>
          </cell>
          <cell r="V64">
            <v>0</v>
          </cell>
          <cell r="W64">
            <v>0</v>
          </cell>
          <cell r="X64">
            <v>0</v>
          </cell>
        </row>
        <row r="65">
          <cell r="J65">
            <v>41607.740999999987</v>
          </cell>
          <cell r="K65">
            <v>44797.348842923755</v>
          </cell>
          <cell r="L65">
            <v>8623.7196181193049</v>
          </cell>
          <cell r="M65">
            <v>7387648.1877437988</v>
          </cell>
          <cell r="N65">
            <v>0</v>
          </cell>
          <cell r="O65">
            <v>15621.892382107309</v>
          </cell>
          <cell r="P65">
            <v>102018.4062009106</v>
          </cell>
          <cell r="Q65">
            <v>0</v>
          </cell>
          <cell r="R65">
            <v>0</v>
          </cell>
          <cell r="S65">
            <v>0</v>
          </cell>
          <cell r="T65">
            <v>0</v>
          </cell>
          <cell r="U65">
            <v>0</v>
          </cell>
          <cell r="V65">
            <v>0</v>
          </cell>
          <cell r="W65">
            <v>0</v>
          </cell>
          <cell r="X65">
            <v>0</v>
          </cell>
        </row>
        <row r="66">
          <cell r="J66">
            <v>42648.123</v>
          </cell>
          <cell r="K66">
            <v>54572.940474141142</v>
          </cell>
          <cell r="L66">
            <v>10505.571189837232</v>
          </cell>
          <cell r="M66">
            <v>0</v>
          </cell>
          <cell r="N66">
            <v>0</v>
          </cell>
          <cell r="O66">
            <v>15621.892382107309</v>
          </cell>
          <cell r="P66">
            <v>121248.89570463663</v>
          </cell>
          <cell r="Q66">
            <v>0</v>
          </cell>
          <cell r="R66">
            <v>0</v>
          </cell>
          <cell r="S66">
            <v>0</v>
          </cell>
          <cell r="T66">
            <v>0</v>
          </cell>
          <cell r="U66">
            <v>0</v>
          </cell>
          <cell r="V66">
            <v>0</v>
          </cell>
          <cell r="W66">
            <v>0</v>
          </cell>
          <cell r="X66">
            <v>0</v>
          </cell>
        </row>
        <row r="67">
          <cell r="J67">
            <v>42648.123</v>
          </cell>
          <cell r="K67">
            <v>48833.458376307761</v>
          </cell>
          <cell r="L67">
            <v>9400.6914225438468</v>
          </cell>
          <cell r="M67">
            <v>0</v>
          </cell>
          <cell r="N67">
            <v>0</v>
          </cell>
          <cell r="O67">
            <v>15621.892382107309</v>
          </cell>
          <cell r="P67">
            <v>108497.0472568042</v>
          </cell>
          <cell r="Q67">
            <v>0</v>
          </cell>
          <cell r="R67">
            <v>0</v>
          </cell>
          <cell r="S67">
            <v>0</v>
          </cell>
          <cell r="T67">
            <v>0</v>
          </cell>
          <cell r="U67">
            <v>0</v>
          </cell>
          <cell r="V67">
            <v>0</v>
          </cell>
          <cell r="W67">
            <v>0</v>
          </cell>
          <cell r="X67">
            <v>0</v>
          </cell>
        </row>
        <row r="68">
          <cell r="J68">
            <v>42648.123</v>
          </cell>
          <cell r="K68">
            <v>44841.700513222771</v>
          </cell>
          <cell r="L68">
            <v>8632.2575423298476</v>
          </cell>
          <cell r="M68">
            <v>0</v>
          </cell>
          <cell r="N68">
            <v>0</v>
          </cell>
          <cell r="O68">
            <v>15621.892382107309</v>
          </cell>
          <cell r="P68">
            <v>99628.252051446121</v>
          </cell>
          <cell r="Q68">
            <v>0</v>
          </cell>
          <cell r="R68">
            <v>0</v>
          </cell>
          <cell r="S68">
            <v>0</v>
          </cell>
          <cell r="T68">
            <v>0</v>
          </cell>
          <cell r="U68">
            <v>0</v>
          </cell>
          <cell r="V68">
            <v>0</v>
          </cell>
          <cell r="W68">
            <v>0</v>
          </cell>
          <cell r="X68">
            <v>0</v>
          </cell>
        </row>
        <row r="69">
          <cell r="J69">
            <v>42648.123</v>
          </cell>
          <cell r="K69">
            <v>23930.491470313329</v>
          </cell>
          <cell r="L69">
            <v>4606.7424545007698</v>
          </cell>
          <cell r="M69">
            <v>0</v>
          </cell>
          <cell r="N69">
            <v>0</v>
          </cell>
          <cell r="O69">
            <v>15621.892382107309</v>
          </cell>
          <cell r="P69">
            <v>53168.21192399531</v>
          </cell>
          <cell r="Q69">
            <v>0</v>
          </cell>
          <cell r="R69">
            <v>0</v>
          </cell>
          <cell r="S69">
            <v>0</v>
          </cell>
          <cell r="T69">
            <v>0</v>
          </cell>
          <cell r="U69">
            <v>0</v>
          </cell>
          <cell r="V69">
            <v>0</v>
          </cell>
          <cell r="W69">
            <v>0</v>
          </cell>
          <cell r="X69">
            <v>0</v>
          </cell>
        </row>
        <row r="70">
          <cell r="J70">
            <v>42648.123</v>
          </cell>
          <cell r="K70">
            <v>47808.952035603805</v>
          </cell>
          <cell r="L70">
            <v>9203.4686926855393</v>
          </cell>
          <cell r="M70">
            <v>0</v>
          </cell>
          <cell r="N70">
            <v>0</v>
          </cell>
          <cell r="O70">
            <v>15621.892382107309</v>
          </cell>
          <cell r="P70">
            <v>106220.82278779995</v>
          </cell>
          <cell r="Q70">
            <v>0</v>
          </cell>
          <cell r="R70">
            <v>0</v>
          </cell>
          <cell r="S70">
            <v>0</v>
          </cell>
          <cell r="T70">
            <v>0</v>
          </cell>
          <cell r="U70">
            <v>0</v>
          </cell>
          <cell r="V70">
            <v>0</v>
          </cell>
          <cell r="W70">
            <v>0</v>
          </cell>
          <cell r="X70">
            <v>0</v>
          </cell>
        </row>
        <row r="71">
          <cell r="J71">
            <v>42648.123</v>
          </cell>
          <cell r="K71">
            <v>64205.618242010169</v>
          </cell>
          <cell r="L71">
            <v>12359.911109216539</v>
          </cell>
          <cell r="M71">
            <v>0</v>
          </cell>
          <cell r="N71">
            <v>0</v>
          </cell>
          <cell r="O71">
            <v>15621.892382107309</v>
          </cell>
          <cell r="P71">
            <v>146217.09441223988</v>
          </cell>
          <cell r="Q71">
            <v>0</v>
          </cell>
          <cell r="R71">
            <v>0</v>
          </cell>
          <cell r="S71">
            <v>4760680.0858925767</v>
          </cell>
          <cell r="T71">
            <v>20826145.029530343</v>
          </cell>
          <cell r="U71">
            <v>72708.957125999994</v>
          </cell>
          <cell r="V71">
            <v>476107.13425580994</v>
          </cell>
          <cell r="W71">
            <v>428802.71964961494</v>
          </cell>
          <cell r="X71">
            <v>142934.23988320498</v>
          </cell>
        </row>
        <row r="72">
          <cell r="J72">
            <v>42648.123</v>
          </cell>
          <cell r="K72">
            <v>68884.674853869743</v>
          </cell>
          <cell r="L72">
            <v>13260.653526797309</v>
          </cell>
          <cell r="M72">
            <v>0</v>
          </cell>
          <cell r="N72">
            <v>0</v>
          </cell>
          <cell r="O72">
            <v>15621.892382107309</v>
          </cell>
          <cell r="P72">
            <v>156872.82955052156</v>
          </cell>
          <cell r="Q72">
            <v>0</v>
          </cell>
          <cell r="R72">
            <v>0</v>
          </cell>
          <cell r="S72">
            <v>0</v>
          </cell>
          <cell r="T72">
            <v>0</v>
          </cell>
          <cell r="U72">
            <v>0</v>
          </cell>
          <cell r="V72">
            <v>0</v>
          </cell>
          <cell r="W72">
            <v>0</v>
          </cell>
          <cell r="X72">
            <v>0</v>
          </cell>
        </row>
        <row r="73">
          <cell r="J73">
            <v>42648.123</v>
          </cell>
          <cell r="K73">
            <v>71284.319159131788</v>
          </cell>
          <cell r="L73">
            <v>13722.597374062847</v>
          </cell>
          <cell r="M73">
            <v>0</v>
          </cell>
          <cell r="N73">
            <v>0</v>
          </cell>
          <cell r="O73">
            <v>15621.892382107309</v>
          </cell>
          <cell r="P73">
            <v>162337.60082047124</v>
          </cell>
          <cell r="Q73">
            <v>0</v>
          </cell>
          <cell r="R73">
            <v>0</v>
          </cell>
          <cell r="S73">
            <v>0</v>
          </cell>
          <cell r="T73">
            <v>0</v>
          </cell>
          <cell r="U73">
            <v>0</v>
          </cell>
          <cell r="V73">
            <v>0</v>
          </cell>
          <cell r="W73">
            <v>0</v>
          </cell>
          <cell r="X73">
            <v>0</v>
          </cell>
        </row>
        <row r="74">
          <cell r="J74">
            <v>42648.123</v>
          </cell>
          <cell r="K74">
            <v>67405.562722564704</v>
          </cell>
          <cell r="L74">
            <v>12975.916848543002</v>
          </cell>
          <cell r="M74">
            <v>0</v>
          </cell>
          <cell r="N74">
            <v>0</v>
          </cell>
          <cell r="O74">
            <v>15621.892382107309</v>
          </cell>
          <cell r="P74">
            <v>153504.4097132711</v>
          </cell>
          <cell r="Q74">
            <v>0</v>
          </cell>
          <cell r="R74">
            <v>0</v>
          </cell>
          <cell r="S74">
            <v>0</v>
          </cell>
          <cell r="T74">
            <v>0</v>
          </cell>
          <cell r="U74">
            <v>0</v>
          </cell>
          <cell r="V74">
            <v>0</v>
          </cell>
          <cell r="W74">
            <v>0</v>
          </cell>
          <cell r="X74">
            <v>0</v>
          </cell>
        </row>
        <row r="75">
          <cell r="J75">
            <v>42648.123</v>
          </cell>
          <cell r="K75">
            <v>80167.033219622099</v>
          </cell>
          <cell r="L75">
            <v>15432.565429855385</v>
          </cell>
          <cell r="M75">
            <v>0</v>
          </cell>
          <cell r="N75">
            <v>0</v>
          </cell>
          <cell r="O75">
            <v>15621.892382107309</v>
          </cell>
          <cell r="P75">
            <v>182566.43243959933</v>
          </cell>
          <cell r="Q75">
            <v>0</v>
          </cell>
          <cell r="R75">
            <v>0</v>
          </cell>
          <cell r="S75">
            <v>0</v>
          </cell>
          <cell r="T75">
            <v>0</v>
          </cell>
          <cell r="U75">
            <v>0</v>
          </cell>
          <cell r="V75">
            <v>0</v>
          </cell>
          <cell r="W75">
            <v>0</v>
          </cell>
          <cell r="X75">
            <v>0</v>
          </cell>
        </row>
        <row r="76">
          <cell r="J76">
            <v>42648.123</v>
          </cell>
          <cell r="K76">
            <v>50397.577203789246</v>
          </cell>
          <cell r="L76">
            <v>9701.7923261914621</v>
          </cell>
          <cell r="M76">
            <v>0</v>
          </cell>
          <cell r="N76">
            <v>0</v>
          </cell>
          <cell r="O76">
            <v>15621.892382107309</v>
          </cell>
          <cell r="P76">
            <v>114771.68986020327</v>
          </cell>
          <cell r="Q76">
            <v>0</v>
          </cell>
          <cell r="R76">
            <v>0</v>
          </cell>
          <cell r="S76">
            <v>0</v>
          </cell>
          <cell r="T76">
            <v>0</v>
          </cell>
          <cell r="U76">
            <v>0</v>
          </cell>
          <cell r="V76">
            <v>0</v>
          </cell>
          <cell r="W76">
            <v>0</v>
          </cell>
          <cell r="X76">
            <v>0</v>
          </cell>
        </row>
        <row r="77">
          <cell r="J77">
            <v>42648.123</v>
          </cell>
          <cell r="K77">
            <v>43952.318228362128</v>
          </cell>
          <cell r="L77">
            <v>8461.046886876693</v>
          </cell>
          <cell r="M77">
            <v>0</v>
          </cell>
          <cell r="N77">
            <v>0</v>
          </cell>
          <cell r="O77">
            <v>16012.439691659989</v>
          </cell>
          <cell r="P77">
            <v>100093.73696565829</v>
          </cell>
          <cell r="Q77">
            <v>0</v>
          </cell>
          <cell r="R77">
            <v>0</v>
          </cell>
          <cell r="S77">
            <v>0</v>
          </cell>
          <cell r="T77">
            <v>0</v>
          </cell>
          <cell r="U77">
            <v>0</v>
          </cell>
          <cell r="V77">
            <v>0</v>
          </cell>
          <cell r="W77">
            <v>0</v>
          </cell>
          <cell r="X77">
            <v>0</v>
          </cell>
        </row>
        <row r="78">
          <cell r="J78">
            <v>43714.891499999998</v>
          </cell>
          <cell r="K78">
            <v>48810.540321170898</v>
          </cell>
          <cell r="L78">
            <v>9396.2795792808447</v>
          </cell>
          <cell r="M78">
            <v>0</v>
          </cell>
          <cell r="N78">
            <v>0</v>
          </cell>
          <cell r="O78">
            <v>16012.439691659989</v>
          </cell>
          <cell r="P78">
            <v>108444.92924577305</v>
          </cell>
          <cell r="Q78">
            <v>0</v>
          </cell>
          <cell r="R78">
            <v>0</v>
          </cell>
          <cell r="S78">
            <v>0</v>
          </cell>
          <cell r="T78">
            <v>0</v>
          </cell>
          <cell r="U78">
            <v>0</v>
          </cell>
          <cell r="V78">
            <v>0</v>
          </cell>
          <cell r="W78">
            <v>0</v>
          </cell>
          <cell r="X78">
            <v>0</v>
          </cell>
        </row>
        <row r="79">
          <cell r="J79">
            <v>43714.891499999998</v>
          </cell>
          <cell r="K79">
            <v>46781.043106243167</v>
          </cell>
          <cell r="L79">
            <v>9005.5909470437291</v>
          </cell>
          <cell r="M79">
            <v>0</v>
          </cell>
          <cell r="N79">
            <v>0</v>
          </cell>
          <cell r="O79">
            <v>16012.439691659989</v>
          </cell>
          <cell r="P79">
            <v>103935.88918128783</v>
          </cell>
          <cell r="Q79">
            <v>0</v>
          </cell>
          <cell r="R79">
            <v>0</v>
          </cell>
          <cell r="S79">
            <v>0</v>
          </cell>
          <cell r="T79">
            <v>0</v>
          </cell>
          <cell r="U79">
            <v>0</v>
          </cell>
          <cell r="V79">
            <v>0</v>
          </cell>
          <cell r="W79">
            <v>0</v>
          </cell>
          <cell r="X79">
            <v>0</v>
          </cell>
        </row>
        <row r="80">
          <cell r="J80">
            <v>43714.891499999998</v>
          </cell>
          <cell r="K80">
            <v>43265.254260832844</v>
          </cell>
          <cell r="L80">
            <v>8328.7835461048835</v>
          </cell>
          <cell r="M80">
            <v>0</v>
          </cell>
          <cell r="N80">
            <v>0</v>
          </cell>
          <cell r="O80">
            <v>16012.439691659989</v>
          </cell>
          <cell r="P80">
            <v>96124.677298057941</v>
          </cell>
          <cell r="Q80">
            <v>0</v>
          </cell>
          <cell r="R80">
            <v>0</v>
          </cell>
          <cell r="S80">
            <v>0</v>
          </cell>
          <cell r="T80">
            <v>0</v>
          </cell>
          <cell r="U80">
            <v>0</v>
          </cell>
          <cell r="V80">
            <v>0</v>
          </cell>
          <cell r="W80">
            <v>0</v>
          </cell>
          <cell r="X80">
            <v>0</v>
          </cell>
        </row>
        <row r="81">
          <cell r="J81">
            <v>43714.891499999998</v>
          </cell>
          <cell r="K81">
            <v>23736.601753790306</v>
          </cell>
          <cell r="L81">
            <v>4569.4176887429994</v>
          </cell>
          <cell r="M81">
            <v>0</v>
          </cell>
          <cell r="N81">
            <v>0</v>
          </cell>
          <cell r="O81">
            <v>16012.439691659989</v>
          </cell>
          <cell r="P81">
            <v>52736.849065536684</v>
          </cell>
          <cell r="Q81">
            <v>0</v>
          </cell>
          <cell r="R81">
            <v>0</v>
          </cell>
          <cell r="S81">
            <v>0</v>
          </cell>
          <cell r="T81">
            <v>0</v>
          </cell>
          <cell r="U81">
            <v>0</v>
          </cell>
          <cell r="V81">
            <v>0</v>
          </cell>
          <cell r="W81">
            <v>0</v>
          </cell>
          <cell r="X81">
            <v>0</v>
          </cell>
        </row>
        <row r="82">
          <cell r="J82">
            <v>43714.891499999998</v>
          </cell>
          <cell r="K82">
            <v>47045.646212392749</v>
          </cell>
          <cell r="L82">
            <v>9056.5284033096905</v>
          </cell>
          <cell r="M82">
            <v>0</v>
          </cell>
          <cell r="N82">
            <v>0</v>
          </cell>
          <cell r="O82">
            <v>16012.439691659989</v>
          </cell>
          <cell r="P82">
            <v>104523.77173566629</v>
          </cell>
          <cell r="Q82">
            <v>0</v>
          </cell>
          <cell r="R82">
            <v>0</v>
          </cell>
          <cell r="S82">
            <v>0</v>
          </cell>
          <cell r="T82">
            <v>0</v>
          </cell>
          <cell r="U82">
            <v>0</v>
          </cell>
          <cell r="V82">
            <v>0</v>
          </cell>
          <cell r="W82">
            <v>0</v>
          </cell>
          <cell r="X82">
            <v>0</v>
          </cell>
        </row>
        <row r="83">
          <cell r="J83">
            <v>43714.891499999998</v>
          </cell>
          <cell r="K83">
            <v>59247.648700735554</v>
          </cell>
          <cell r="L83">
            <v>11405.47652093215</v>
          </cell>
          <cell r="M83">
            <v>0</v>
          </cell>
          <cell r="N83">
            <v>0</v>
          </cell>
          <cell r="O83">
            <v>16012.439691659989</v>
          </cell>
          <cell r="P83">
            <v>134923.45060556519</v>
          </cell>
          <cell r="Q83">
            <v>0</v>
          </cell>
          <cell r="R83">
            <v>0</v>
          </cell>
          <cell r="S83">
            <v>0</v>
          </cell>
          <cell r="T83">
            <v>0</v>
          </cell>
          <cell r="U83">
            <v>0</v>
          </cell>
          <cell r="V83">
            <v>0</v>
          </cell>
          <cell r="W83">
            <v>0</v>
          </cell>
          <cell r="X83">
            <v>0</v>
          </cell>
        </row>
        <row r="84">
          <cell r="J84">
            <v>43714.891499999998</v>
          </cell>
          <cell r="K84">
            <v>63723.270434691643</v>
          </cell>
          <cell r="L84">
            <v>12267.056680189611</v>
          </cell>
          <cell r="M84">
            <v>0</v>
          </cell>
          <cell r="N84">
            <v>0</v>
          </cell>
          <cell r="O84">
            <v>16012.439691659989</v>
          </cell>
          <cell r="P84">
            <v>145115.69183695639</v>
          </cell>
          <cell r="Q84">
            <v>0</v>
          </cell>
          <cell r="R84">
            <v>0</v>
          </cell>
          <cell r="S84">
            <v>0</v>
          </cell>
          <cell r="T84">
            <v>0</v>
          </cell>
          <cell r="U84">
            <v>0</v>
          </cell>
          <cell r="V84">
            <v>0</v>
          </cell>
          <cell r="W84">
            <v>0</v>
          </cell>
          <cell r="X84">
            <v>0</v>
          </cell>
        </row>
        <row r="85">
          <cell r="J85">
            <v>43714.891499999998</v>
          </cell>
          <cell r="K85">
            <v>63299.845574490195</v>
          </cell>
          <cell r="L85">
            <v>12185.54522096192</v>
          </cell>
          <cell r="M85">
            <v>0</v>
          </cell>
          <cell r="N85">
            <v>0</v>
          </cell>
          <cell r="O85">
            <v>16012.439691659989</v>
          </cell>
          <cell r="P85">
            <v>144151.43512021939</v>
          </cell>
          <cell r="Q85">
            <v>0</v>
          </cell>
          <cell r="R85">
            <v>0</v>
          </cell>
          <cell r="S85">
            <v>0</v>
          </cell>
          <cell r="T85">
            <v>0</v>
          </cell>
          <cell r="U85">
            <v>0</v>
          </cell>
          <cell r="V85">
            <v>0</v>
          </cell>
          <cell r="W85">
            <v>0</v>
          </cell>
          <cell r="X85">
            <v>0</v>
          </cell>
        </row>
        <row r="86">
          <cell r="J86">
            <v>43714.891499999998</v>
          </cell>
          <cell r="K86">
            <v>57935.495784417501</v>
          </cell>
          <cell r="L86">
            <v>11152.880348642997</v>
          </cell>
          <cell r="M86">
            <v>0</v>
          </cell>
          <cell r="N86">
            <v>0</v>
          </cell>
          <cell r="O86">
            <v>16012.439691659989</v>
          </cell>
          <cell r="P86">
            <v>131935.31178361748</v>
          </cell>
          <cell r="Q86">
            <v>0</v>
          </cell>
          <cell r="R86">
            <v>0</v>
          </cell>
          <cell r="S86">
            <v>0</v>
          </cell>
          <cell r="T86">
            <v>0</v>
          </cell>
          <cell r="U86">
            <v>0</v>
          </cell>
          <cell r="V86">
            <v>0</v>
          </cell>
          <cell r="W86">
            <v>0</v>
          </cell>
          <cell r="X86">
            <v>0</v>
          </cell>
        </row>
        <row r="87">
          <cell r="J87">
            <v>43714.891499999998</v>
          </cell>
          <cell r="K87">
            <v>72217.640275157333</v>
          </cell>
          <cell r="L87">
            <v>13902.26648007392</v>
          </cell>
          <cell r="M87">
            <v>0</v>
          </cell>
          <cell r="N87">
            <v>0</v>
          </cell>
          <cell r="O87">
            <v>16012.439691659989</v>
          </cell>
          <cell r="P87">
            <v>164459.74539399229</v>
          </cell>
          <cell r="Q87">
            <v>0</v>
          </cell>
          <cell r="R87">
            <v>0</v>
          </cell>
          <cell r="S87">
            <v>0</v>
          </cell>
          <cell r="T87">
            <v>0</v>
          </cell>
          <cell r="U87">
            <v>0</v>
          </cell>
          <cell r="V87">
            <v>0</v>
          </cell>
          <cell r="W87">
            <v>0</v>
          </cell>
          <cell r="X87">
            <v>0</v>
          </cell>
        </row>
        <row r="88">
          <cell r="J88">
            <v>43714.891499999998</v>
          </cell>
          <cell r="K88">
            <v>46562.578037813197</v>
          </cell>
          <cell r="L88">
            <v>8963.5352998870367</v>
          </cell>
          <cell r="M88">
            <v>0</v>
          </cell>
          <cell r="N88">
            <v>0</v>
          </cell>
          <cell r="O88">
            <v>16012.439691659989</v>
          </cell>
          <cell r="P88">
            <v>106036.00034299197</v>
          </cell>
          <cell r="Q88">
            <v>0</v>
          </cell>
          <cell r="R88">
            <v>0</v>
          </cell>
          <cell r="S88">
            <v>0</v>
          </cell>
          <cell r="T88">
            <v>0</v>
          </cell>
          <cell r="U88">
            <v>0</v>
          </cell>
          <cell r="V88">
            <v>0</v>
          </cell>
          <cell r="W88">
            <v>0</v>
          </cell>
          <cell r="X88">
            <v>0</v>
          </cell>
        </row>
        <row r="89">
          <cell r="J89">
            <v>43714.891499999998</v>
          </cell>
          <cell r="K89">
            <v>44855.066382243036</v>
          </cell>
          <cell r="L89">
            <v>8634.8305407295356</v>
          </cell>
          <cell r="M89">
            <v>0</v>
          </cell>
          <cell r="N89">
            <v>0</v>
          </cell>
          <cell r="O89">
            <v>16412.75068395149</v>
          </cell>
          <cell r="P89">
            <v>102147.51920372463</v>
          </cell>
          <cell r="Q89">
            <v>0</v>
          </cell>
          <cell r="R89">
            <v>0</v>
          </cell>
          <cell r="S89">
            <v>0</v>
          </cell>
          <cell r="T89">
            <v>0</v>
          </cell>
          <cell r="U89">
            <v>0</v>
          </cell>
          <cell r="V89">
            <v>0</v>
          </cell>
          <cell r="W89">
            <v>0</v>
          </cell>
          <cell r="X89">
            <v>0</v>
          </cell>
        </row>
        <row r="90">
          <cell r="J90">
            <v>44808.046499999997</v>
          </cell>
          <cell r="K90">
            <v>50985.703028360149</v>
          </cell>
          <cell r="L90">
            <v>9815.0095665477693</v>
          </cell>
          <cell r="M90">
            <v>0</v>
          </cell>
          <cell r="N90">
            <v>0</v>
          </cell>
          <cell r="O90">
            <v>16412.75068395149</v>
          </cell>
          <cell r="P90">
            <v>113276.05779868015</v>
          </cell>
          <cell r="Q90">
            <v>0</v>
          </cell>
          <cell r="R90">
            <v>0</v>
          </cell>
          <cell r="S90">
            <v>0</v>
          </cell>
          <cell r="T90">
            <v>0</v>
          </cell>
          <cell r="U90">
            <v>0</v>
          </cell>
          <cell r="V90">
            <v>0</v>
          </cell>
          <cell r="W90">
            <v>0</v>
          </cell>
          <cell r="X90">
            <v>0</v>
          </cell>
        </row>
        <row r="91">
          <cell r="J91">
            <v>44808.046499999997</v>
          </cell>
          <cell r="K91">
            <v>47633.127393801944</v>
          </cell>
          <cell r="L91">
            <v>9169.6215465481146</v>
          </cell>
          <cell r="M91">
            <v>0</v>
          </cell>
          <cell r="N91">
            <v>0</v>
          </cell>
          <cell r="O91">
            <v>16412.75068395149</v>
          </cell>
          <cell r="P91">
            <v>105827.56677476662</v>
          </cell>
          <cell r="Q91">
            <v>0</v>
          </cell>
          <cell r="R91">
            <v>0</v>
          </cell>
          <cell r="S91">
            <v>0</v>
          </cell>
          <cell r="T91">
            <v>0</v>
          </cell>
          <cell r="U91">
            <v>0</v>
          </cell>
          <cell r="V91">
            <v>0</v>
          </cell>
          <cell r="W91">
            <v>0</v>
          </cell>
          <cell r="X91">
            <v>0</v>
          </cell>
        </row>
        <row r="92">
          <cell r="J92">
            <v>44808.046499999997</v>
          </cell>
          <cell r="K92">
            <v>43767.58588673982</v>
          </cell>
          <cell r="L92">
            <v>8425.4849627964231</v>
          </cell>
          <cell r="M92">
            <v>0</v>
          </cell>
          <cell r="N92">
            <v>0</v>
          </cell>
          <cell r="O92">
            <v>16412.75068395149</v>
          </cell>
          <cell r="P92">
            <v>97239.408189729453</v>
          </cell>
          <cell r="Q92">
            <v>0</v>
          </cell>
          <cell r="R92">
            <v>0</v>
          </cell>
          <cell r="S92">
            <v>0</v>
          </cell>
          <cell r="T92">
            <v>0</v>
          </cell>
          <cell r="U92">
            <v>0</v>
          </cell>
          <cell r="V92">
            <v>0</v>
          </cell>
          <cell r="W92">
            <v>0</v>
          </cell>
          <cell r="X92">
            <v>0</v>
          </cell>
        </row>
        <row r="93">
          <cell r="J93">
            <v>44808.046499999997</v>
          </cell>
          <cell r="K93">
            <v>24248.317070913588</v>
          </cell>
          <cell r="L93">
            <v>4667.9255141645772</v>
          </cell>
          <cell r="M93">
            <v>0</v>
          </cell>
          <cell r="N93">
            <v>0</v>
          </cell>
          <cell r="O93">
            <v>16412.75068395149</v>
          </cell>
          <cell r="P93">
            <v>53873.019354419484</v>
          </cell>
          <cell r="Q93">
            <v>0</v>
          </cell>
          <cell r="R93">
            <v>0</v>
          </cell>
          <cell r="S93">
            <v>0</v>
          </cell>
          <cell r="T93">
            <v>0</v>
          </cell>
          <cell r="U93">
            <v>0</v>
          </cell>
          <cell r="V93">
            <v>0</v>
          </cell>
          <cell r="W93">
            <v>0</v>
          </cell>
          <cell r="X93">
            <v>0</v>
          </cell>
        </row>
        <row r="94">
          <cell r="J94">
            <v>44808.046499999997</v>
          </cell>
          <cell r="K94">
            <v>46666.504138503486</v>
          </cell>
          <cell r="L94">
            <v>8983.5416077714617</v>
          </cell>
          <cell r="M94">
            <v>0</v>
          </cell>
          <cell r="N94">
            <v>0</v>
          </cell>
          <cell r="O94">
            <v>16412.75068395149</v>
          </cell>
          <cell r="P94">
            <v>103679.99862853881</v>
          </cell>
          <cell r="Q94">
            <v>0</v>
          </cell>
          <cell r="R94">
            <v>0</v>
          </cell>
          <cell r="S94">
            <v>0</v>
          </cell>
          <cell r="T94">
            <v>0</v>
          </cell>
          <cell r="U94">
            <v>0</v>
          </cell>
          <cell r="V94">
            <v>0</v>
          </cell>
          <cell r="W94">
            <v>0</v>
          </cell>
          <cell r="X94">
            <v>0</v>
          </cell>
        </row>
        <row r="95">
          <cell r="J95">
            <v>44808.046499999997</v>
          </cell>
          <cell r="K95">
            <v>57597.874485106433</v>
          </cell>
          <cell r="L95">
            <v>11087.886515356731</v>
          </cell>
          <cell r="M95">
            <v>0</v>
          </cell>
          <cell r="N95">
            <v>0</v>
          </cell>
          <cell r="O95">
            <v>16412.75068395149</v>
          </cell>
          <cell r="P95">
            <v>131171.01393194354</v>
          </cell>
          <cell r="Q95">
            <v>0</v>
          </cell>
          <cell r="R95">
            <v>0</v>
          </cell>
          <cell r="S95">
            <v>0</v>
          </cell>
          <cell r="T95">
            <v>0</v>
          </cell>
          <cell r="U95">
            <v>0</v>
          </cell>
          <cell r="V95">
            <v>0</v>
          </cell>
          <cell r="W95">
            <v>0</v>
          </cell>
          <cell r="X95">
            <v>0</v>
          </cell>
        </row>
        <row r="96">
          <cell r="J96">
            <v>44808.046499999997</v>
          </cell>
          <cell r="K96">
            <v>65047.455112765572</v>
          </cell>
          <cell r="L96">
            <v>12521.969028381462</v>
          </cell>
          <cell r="M96">
            <v>0</v>
          </cell>
          <cell r="N96">
            <v>0</v>
          </cell>
          <cell r="O96">
            <v>16412.75068395149</v>
          </cell>
          <cell r="P96">
            <v>148136.38032841514</v>
          </cell>
          <cell r="Q96">
            <v>0</v>
          </cell>
          <cell r="R96">
            <v>0</v>
          </cell>
          <cell r="S96">
            <v>0</v>
          </cell>
          <cell r="T96">
            <v>0</v>
          </cell>
          <cell r="U96">
            <v>0</v>
          </cell>
          <cell r="V96">
            <v>0</v>
          </cell>
          <cell r="W96">
            <v>0</v>
          </cell>
          <cell r="X96">
            <v>0</v>
          </cell>
        </row>
        <row r="97">
          <cell r="J97">
            <v>44808.046499999997</v>
          </cell>
          <cell r="K97">
            <v>60988.426276421233</v>
          </cell>
          <cell r="L97">
            <v>11740.5851404815</v>
          </cell>
          <cell r="M97">
            <v>0</v>
          </cell>
          <cell r="N97">
            <v>0</v>
          </cell>
          <cell r="O97">
            <v>16412.75068395149</v>
          </cell>
          <cell r="P97">
            <v>138892.51616151855</v>
          </cell>
          <cell r="Q97">
            <v>0</v>
          </cell>
          <cell r="R97">
            <v>0</v>
          </cell>
          <cell r="S97">
            <v>0</v>
          </cell>
          <cell r="T97">
            <v>0</v>
          </cell>
          <cell r="U97">
            <v>0</v>
          </cell>
          <cell r="V97">
            <v>0</v>
          </cell>
          <cell r="W97">
            <v>0</v>
          </cell>
          <cell r="X97">
            <v>0</v>
          </cell>
        </row>
        <row r="98">
          <cell r="J98">
            <v>44808.046499999997</v>
          </cell>
          <cell r="K98">
            <v>58956.621318182006</v>
          </cell>
          <cell r="L98">
            <v>11349.452255810191</v>
          </cell>
          <cell r="M98">
            <v>0</v>
          </cell>
          <cell r="N98">
            <v>0</v>
          </cell>
          <cell r="O98">
            <v>16412.75068395149</v>
          </cell>
          <cell r="P98">
            <v>134265.36769698441</v>
          </cell>
          <cell r="Q98">
            <v>0</v>
          </cell>
          <cell r="R98">
            <v>0</v>
          </cell>
          <cell r="S98">
            <v>0</v>
          </cell>
          <cell r="T98">
            <v>0</v>
          </cell>
          <cell r="U98">
            <v>0</v>
          </cell>
          <cell r="V98">
            <v>0</v>
          </cell>
          <cell r="W98">
            <v>0</v>
          </cell>
          <cell r="X98">
            <v>0</v>
          </cell>
        </row>
        <row r="99">
          <cell r="J99">
            <v>44808.046499999997</v>
          </cell>
          <cell r="K99">
            <v>74660.41054787561</v>
          </cell>
          <cell r="L99">
            <v>14372.512297460655</v>
          </cell>
          <cell r="M99">
            <v>0</v>
          </cell>
          <cell r="N99">
            <v>0</v>
          </cell>
          <cell r="O99">
            <v>16412.75068395149</v>
          </cell>
          <cell r="P99">
            <v>170028.52691504004</v>
          </cell>
          <cell r="Q99">
            <v>0</v>
          </cell>
          <cell r="R99">
            <v>0</v>
          </cell>
          <cell r="S99">
            <v>0</v>
          </cell>
          <cell r="T99">
            <v>0</v>
          </cell>
          <cell r="U99">
            <v>0</v>
          </cell>
          <cell r="V99">
            <v>0</v>
          </cell>
          <cell r="W99">
            <v>0</v>
          </cell>
          <cell r="X99">
            <v>0</v>
          </cell>
        </row>
        <row r="100">
          <cell r="J100">
            <v>44808.046499999997</v>
          </cell>
          <cell r="K100">
            <v>46383.789338870549</v>
          </cell>
          <cell r="L100">
            <v>8929.1175575341149</v>
          </cell>
          <cell r="M100">
            <v>0</v>
          </cell>
          <cell r="N100">
            <v>0</v>
          </cell>
          <cell r="O100">
            <v>16412.75068395149</v>
          </cell>
          <cell r="P100">
            <v>105632.5208521118</v>
          </cell>
          <cell r="Q100">
            <v>0</v>
          </cell>
          <cell r="R100">
            <v>0</v>
          </cell>
          <cell r="S100">
            <v>0</v>
          </cell>
          <cell r="T100">
            <v>0</v>
          </cell>
          <cell r="U100">
            <v>0</v>
          </cell>
          <cell r="V100">
            <v>0</v>
          </cell>
          <cell r="W100">
            <v>0</v>
          </cell>
          <cell r="X100">
            <v>0</v>
          </cell>
        </row>
        <row r="101">
          <cell r="J101">
            <v>44808.046499999997</v>
          </cell>
          <cell r="K101">
            <v>45539.819324549564</v>
          </cell>
          <cell r="L101">
            <v>8766.6489972823838</v>
          </cell>
          <cell r="M101">
            <v>0</v>
          </cell>
          <cell r="N101">
            <v>0</v>
          </cell>
          <cell r="O101">
            <v>16823.069451050276</v>
          </cell>
          <cell r="P101">
            <v>103710.49849458077</v>
          </cell>
          <cell r="Q101">
            <v>0</v>
          </cell>
          <cell r="R101">
            <v>0</v>
          </cell>
          <cell r="S101">
            <v>0</v>
          </cell>
          <cell r="T101">
            <v>0</v>
          </cell>
          <cell r="U101">
            <v>0</v>
          </cell>
          <cell r="V101">
            <v>0</v>
          </cell>
          <cell r="W101">
            <v>0</v>
          </cell>
          <cell r="X101">
            <v>0</v>
          </cell>
        </row>
        <row r="102">
          <cell r="J102">
            <v>45927.587999999996</v>
          </cell>
          <cell r="K102">
            <v>50171.023657143698</v>
          </cell>
          <cell r="L102">
            <v>9658.1796054563092</v>
          </cell>
          <cell r="M102">
            <v>0</v>
          </cell>
          <cell r="N102">
            <v>0</v>
          </cell>
          <cell r="O102">
            <v>16823.069451050276</v>
          </cell>
          <cell r="P102">
            <v>111472.24637119303</v>
          </cell>
          <cell r="Q102">
            <v>0</v>
          </cell>
          <cell r="R102">
            <v>0</v>
          </cell>
          <cell r="S102">
            <v>0</v>
          </cell>
          <cell r="T102">
            <v>0</v>
          </cell>
          <cell r="U102">
            <v>0</v>
          </cell>
          <cell r="V102">
            <v>0</v>
          </cell>
          <cell r="W102">
            <v>0</v>
          </cell>
          <cell r="X102">
            <v>0</v>
          </cell>
        </row>
        <row r="103">
          <cell r="J103">
            <v>45927.587999999996</v>
          </cell>
          <cell r="K103">
            <v>48380.371335985204</v>
          </cell>
          <cell r="L103">
            <v>9313.469841372922</v>
          </cell>
          <cell r="M103">
            <v>0</v>
          </cell>
          <cell r="N103">
            <v>0</v>
          </cell>
          <cell r="O103">
            <v>16823.069451050276</v>
          </cell>
          <cell r="P103">
            <v>107493.69416796514</v>
          </cell>
          <cell r="Q103">
            <v>0</v>
          </cell>
          <cell r="R103">
            <v>0</v>
          </cell>
          <cell r="S103">
            <v>0</v>
          </cell>
          <cell r="T103">
            <v>0</v>
          </cell>
          <cell r="U103">
            <v>0</v>
          </cell>
          <cell r="V103">
            <v>0</v>
          </cell>
          <cell r="W103">
            <v>0</v>
          </cell>
          <cell r="X103">
            <v>0</v>
          </cell>
        </row>
        <row r="104">
          <cell r="J104">
            <v>45927.587999999996</v>
          </cell>
          <cell r="K104">
            <v>45351.583063000369</v>
          </cell>
          <cell r="L104">
            <v>8730.412550628922</v>
          </cell>
          <cell r="M104">
            <v>0</v>
          </cell>
          <cell r="N104">
            <v>0</v>
          </cell>
          <cell r="O104">
            <v>16823.069451050276</v>
          </cell>
          <cell r="P104">
            <v>100764.19558568392</v>
          </cell>
          <cell r="Q104">
            <v>0</v>
          </cell>
          <cell r="R104">
            <v>0</v>
          </cell>
          <cell r="S104">
            <v>0</v>
          </cell>
          <cell r="T104">
            <v>0</v>
          </cell>
          <cell r="U104">
            <v>0</v>
          </cell>
          <cell r="V104">
            <v>0</v>
          </cell>
          <cell r="W104">
            <v>0</v>
          </cell>
          <cell r="X104">
            <v>0</v>
          </cell>
        </row>
        <row r="105">
          <cell r="J105">
            <v>45927.587999999996</v>
          </cell>
          <cell r="K105">
            <v>24636.89902228865</v>
          </cell>
          <cell r="L105">
            <v>4742.729534578154</v>
          </cell>
          <cell r="M105">
            <v>0</v>
          </cell>
          <cell r="N105">
            <v>0</v>
          </cell>
          <cell r="O105">
            <v>16823.069451050276</v>
          </cell>
          <cell r="P105">
            <v>54739.374990681965</v>
          </cell>
          <cell r="Q105">
            <v>0</v>
          </cell>
          <cell r="R105">
            <v>0</v>
          </cell>
          <cell r="S105">
            <v>0</v>
          </cell>
          <cell r="T105">
            <v>0</v>
          </cell>
          <cell r="U105">
            <v>0</v>
          </cell>
          <cell r="V105">
            <v>0</v>
          </cell>
          <cell r="W105">
            <v>0</v>
          </cell>
          <cell r="X105">
            <v>0</v>
          </cell>
        </row>
        <row r="106">
          <cell r="J106">
            <v>45927.587999999996</v>
          </cell>
          <cell r="K106">
            <v>49106.481099969584</v>
          </cell>
          <cell r="L106">
            <v>9453.2496984027694</v>
          </cell>
          <cell r="M106">
            <v>0</v>
          </cell>
          <cell r="N106">
            <v>0</v>
          </cell>
          <cell r="O106">
            <v>16823.069451050276</v>
          </cell>
          <cell r="P106">
            <v>109106.99763684643</v>
          </cell>
          <cell r="Q106">
            <v>0</v>
          </cell>
          <cell r="R106">
            <v>0</v>
          </cell>
          <cell r="S106">
            <v>0</v>
          </cell>
          <cell r="T106">
            <v>0</v>
          </cell>
          <cell r="U106">
            <v>0</v>
          </cell>
          <cell r="V106">
            <v>0</v>
          </cell>
          <cell r="W106">
            <v>0</v>
          </cell>
          <cell r="X106">
            <v>0</v>
          </cell>
        </row>
        <row r="107">
          <cell r="J107">
            <v>45927.587999999996</v>
          </cell>
          <cell r="K107">
            <v>60481.634439480164</v>
          </cell>
          <cell r="L107">
            <v>11643.025110269538</v>
          </cell>
          <cell r="M107">
            <v>0</v>
          </cell>
          <cell r="N107">
            <v>0</v>
          </cell>
          <cell r="O107">
            <v>16823.069451050276</v>
          </cell>
          <cell r="P107">
            <v>137740.58775365274</v>
          </cell>
          <cell r="Q107">
            <v>0</v>
          </cell>
          <cell r="R107">
            <v>0</v>
          </cell>
          <cell r="S107">
            <v>0</v>
          </cell>
          <cell r="T107">
            <v>0</v>
          </cell>
          <cell r="U107">
            <v>0</v>
          </cell>
          <cell r="V107">
            <v>0</v>
          </cell>
          <cell r="W107">
            <v>0</v>
          </cell>
          <cell r="X107">
            <v>0</v>
          </cell>
        </row>
        <row r="108">
          <cell r="J108">
            <v>45927.587999999996</v>
          </cell>
          <cell r="K108">
            <v>67249.841985414634</v>
          </cell>
          <cell r="L108">
            <v>12945.939807253844</v>
          </cell>
          <cell r="M108">
            <v>0</v>
          </cell>
          <cell r="N108">
            <v>0</v>
          </cell>
          <cell r="O108">
            <v>16823.069451050276</v>
          </cell>
          <cell r="P108">
            <v>153154.47155582692</v>
          </cell>
          <cell r="Q108">
            <v>0</v>
          </cell>
          <cell r="R108">
            <v>0</v>
          </cell>
          <cell r="S108">
            <v>0</v>
          </cell>
          <cell r="T108">
            <v>0</v>
          </cell>
          <cell r="U108">
            <v>0</v>
          </cell>
          <cell r="V108">
            <v>0</v>
          </cell>
          <cell r="W108">
            <v>0</v>
          </cell>
          <cell r="X108">
            <v>0</v>
          </cell>
        </row>
        <row r="109">
          <cell r="J109">
            <v>45927.587999999996</v>
          </cell>
          <cell r="K109">
            <v>61414.151319402117</v>
          </cell>
          <cell r="L109">
            <v>11822.539396702154</v>
          </cell>
          <cell r="M109">
            <v>0</v>
          </cell>
          <cell r="N109">
            <v>0</v>
          </cell>
          <cell r="O109">
            <v>16823.069451050276</v>
          </cell>
          <cell r="P109">
            <v>139864.29727838756</v>
          </cell>
          <cell r="Q109">
            <v>0</v>
          </cell>
          <cell r="R109">
            <v>0</v>
          </cell>
          <cell r="S109">
            <v>0</v>
          </cell>
          <cell r="T109">
            <v>0</v>
          </cell>
          <cell r="U109">
            <v>0</v>
          </cell>
          <cell r="V109">
            <v>0</v>
          </cell>
          <cell r="W109">
            <v>0</v>
          </cell>
          <cell r="X109">
            <v>0</v>
          </cell>
        </row>
        <row r="110">
          <cell r="J110">
            <v>45927.587999999996</v>
          </cell>
          <cell r="K110">
            <v>62997.523484579244</v>
          </cell>
          <cell r="L110">
            <v>12127.346666692616</v>
          </cell>
          <cell r="M110">
            <v>0</v>
          </cell>
          <cell r="N110">
            <v>0</v>
          </cell>
          <cell r="O110">
            <v>16823.069451050276</v>
          </cell>
          <cell r="P110">
            <v>143470.26154647465</v>
          </cell>
          <cell r="Q110">
            <v>0</v>
          </cell>
          <cell r="R110">
            <v>0</v>
          </cell>
          <cell r="S110">
            <v>0</v>
          </cell>
          <cell r="T110">
            <v>0</v>
          </cell>
          <cell r="U110">
            <v>0</v>
          </cell>
          <cell r="V110">
            <v>0</v>
          </cell>
          <cell r="W110">
            <v>0</v>
          </cell>
          <cell r="X110">
            <v>0</v>
          </cell>
        </row>
        <row r="111">
          <cell r="J111">
            <v>45927.587999999996</v>
          </cell>
          <cell r="K111">
            <v>80151.997418086001</v>
          </cell>
          <cell r="L111">
            <v>15429.670960873846</v>
          </cell>
          <cell r="M111">
            <v>0</v>
          </cell>
          <cell r="N111">
            <v>0</v>
          </cell>
          <cell r="O111">
            <v>16823.069451050276</v>
          </cell>
          <cell r="P111">
            <v>182537.77921698827</v>
          </cell>
          <cell r="Q111">
            <v>0</v>
          </cell>
          <cell r="R111">
            <v>0</v>
          </cell>
          <cell r="S111">
            <v>0</v>
          </cell>
          <cell r="T111">
            <v>0</v>
          </cell>
          <cell r="U111">
            <v>0</v>
          </cell>
          <cell r="V111">
            <v>0</v>
          </cell>
          <cell r="W111">
            <v>0</v>
          </cell>
          <cell r="X111">
            <v>0</v>
          </cell>
        </row>
        <row r="112">
          <cell r="J112">
            <v>45927.587999999996</v>
          </cell>
          <cell r="K112">
            <v>47577.323934989006</v>
          </cell>
          <cell r="L112">
            <v>9158.8790942612304</v>
          </cell>
          <cell r="M112">
            <v>0</v>
          </cell>
          <cell r="N112">
            <v>0</v>
          </cell>
          <cell r="O112">
            <v>16823.069451050276</v>
          </cell>
          <cell r="P112">
            <v>108352.37214213819</v>
          </cell>
          <cell r="Q112">
            <v>0</v>
          </cell>
          <cell r="R112">
            <v>0</v>
          </cell>
          <cell r="S112">
            <v>0</v>
          </cell>
          <cell r="T112">
            <v>0</v>
          </cell>
          <cell r="U112">
            <v>0</v>
          </cell>
          <cell r="V112">
            <v>0</v>
          </cell>
          <cell r="W112">
            <v>0</v>
          </cell>
          <cell r="X112">
            <v>0</v>
          </cell>
        </row>
        <row r="113">
          <cell r="J113">
            <v>45927.587999999996</v>
          </cell>
          <cell r="K113">
            <v>46510.815071409968</v>
          </cell>
          <cell r="L113">
            <v>8953.5706631307694</v>
          </cell>
          <cell r="M113">
            <v>0</v>
          </cell>
          <cell r="N113">
            <v>0</v>
          </cell>
          <cell r="O113">
            <v>17243.646187326533</v>
          </cell>
          <cell r="P113">
            <v>105923.50990858114</v>
          </cell>
          <cell r="Q113">
            <v>0</v>
          </cell>
          <cell r="R113">
            <v>0</v>
          </cell>
          <cell r="S113">
            <v>0</v>
          </cell>
          <cell r="T113">
            <v>0</v>
          </cell>
          <cell r="U113">
            <v>0</v>
          </cell>
          <cell r="V113">
            <v>0</v>
          </cell>
          <cell r="W113">
            <v>0</v>
          </cell>
          <cell r="X113">
            <v>0</v>
          </cell>
        </row>
        <row r="114">
          <cell r="J114">
            <v>47077.285499999998</v>
          </cell>
          <cell r="K114">
            <v>49752.388749039346</v>
          </cell>
          <cell r="L114">
            <v>9577.590236596383</v>
          </cell>
          <cell r="M114">
            <v>0</v>
          </cell>
          <cell r="N114">
            <v>0</v>
          </cell>
          <cell r="O114">
            <v>17243.646187326533</v>
          </cell>
          <cell r="P114">
            <v>110538.75655112804</v>
          </cell>
          <cell r="Q114">
            <v>0</v>
          </cell>
          <cell r="R114">
            <v>0</v>
          </cell>
          <cell r="S114">
            <v>0</v>
          </cell>
          <cell r="T114">
            <v>0</v>
          </cell>
          <cell r="U114">
            <v>0</v>
          </cell>
          <cell r="V114">
            <v>0</v>
          </cell>
          <cell r="W114">
            <v>0</v>
          </cell>
          <cell r="X114">
            <v>0</v>
          </cell>
        </row>
        <row r="115">
          <cell r="J115">
            <v>47077.285499999998</v>
          </cell>
          <cell r="K115">
            <v>49488.596363414836</v>
          </cell>
          <cell r="L115">
            <v>9526.8088481933064</v>
          </cell>
          <cell r="M115">
            <v>0</v>
          </cell>
          <cell r="N115">
            <v>0</v>
          </cell>
          <cell r="O115">
            <v>17243.646187326533</v>
          </cell>
          <cell r="P115">
            <v>109952.66846515343</v>
          </cell>
          <cell r="Q115">
            <v>0</v>
          </cell>
          <cell r="R115">
            <v>390210.29324999999</v>
          </cell>
          <cell r="S115">
            <v>0</v>
          </cell>
          <cell r="T115">
            <v>0</v>
          </cell>
          <cell r="U115">
            <v>56654.150435999996</v>
          </cell>
          <cell r="V115">
            <v>525552.5896871849</v>
          </cell>
          <cell r="W115">
            <v>218505.85798499998</v>
          </cell>
          <cell r="X115">
            <v>24278.428664999996</v>
          </cell>
        </row>
        <row r="116">
          <cell r="J116">
            <v>47077.285499999998</v>
          </cell>
          <cell r="K116">
            <v>46218.683353468383</v>
          </cell>
          <cell r="L116">
            <v>8897.333807777537</v>
          </cell>
          <cell r="M116">
            <v>0</v>
          </cell>
          <cell r="N116">
            <v>0</v>
          </cell>
          <cell r="O116">
            <v>17243.646187326533</v>
          </cell>
          <cell r="P116">
            <v>102687.6480864723</v>
          </cell>
          <cell r="Q116">
            <v>0</v>
          </cell>
          <cell r="R116">
            <v>0</v>
          </cell>
          <cell r="S116">
            <v>0</v>
          </cell>
          <cell r="T116">
            <v>0</v>
          </cell>
          <cell r="U116">
            <v>0</v>
          </cell>
          <cell r="V116">
            <v>0</v>
          </cell>
          <cell r="W116">
            <v>0</v>
          </cell>
          <cell r="X116">
            <v>0</v>
          </cell>
        </row>
        <row r="117">
          <cell r="J117">
            <v>47077.285499999998</v>
          </cell>
          <cell r="K117">
            <v>24959.451830703791</v>
          </cell>
          <cell r="L117">
            <v>4804.8226060133065</v>
          </cell>
          <cell r="M117">
            <v>0</v>
          </cell>
          <cell r="N117">
            <v>0</v>
          </cell>
          <cell r="O117">
            <v>17243.646187326533</v>
          </cell>
          <cell r="P117">
            <v>55454.357849642867</v>
          </cell>
          <cell r="Q117">
            <v>0</v>
          </cell>
          <cell r="R117">
            <v>0</v>
          </cell>
          <cell r="S117">
            <v>0</v>
          </cell>
          <cell r="T117">
            <v>0</v>
          </cell>
          <cell r="U117">
            <v>0</v>
          </cell>
          <cell r="V117">
            <v>0</v>
          </cell>
          <cell r="W117">
            <v>0</v>
          </cell>
          <cell r="X117">
            <v>0</v>
          </cell>
        </row>
        <row r="118">
          <cell r="J118">
            <v>47077.285499999998</v>
          </cell>
          <cell r="K118">
            <v>47288.267956647884</v>
          </cell>
          <cell r="L118">
            <v>9103.2343345703048</v>
          </cell>
          <cell r="M118">
            <v>0</v>
          </cell>
          <cell r="N118">
            <v>0</v>
          </cell>
          <cell r="O118">
            <v>17243.646187326533</v>
          </cell>
          <cell r="P118">
            <v>105064.02749325961</v>
          </cell>
          <cell r="Q118">
            <v>0</v>
          </cell>
          <cell r="R118">
            <v>0</v>
          </cell>
          <cell r="S118">
            <v>0</v>
          </cell>
          <cell r="T118">
            <v>0</v>
          </cell>
          <cell r="U118">
            <v>0</v>
          </cell>
          <cell r="V118">
            <v>0</v>
          </cell>
          <cell r="W118">
            <v>0</v>
          </cell>
          <cell r="X118">
            <v>0</v>
          </cell>
        </row>
        <row r="119">
          <cell r="J119">
            <v>47077.285499999998</v>
          </cell>
          <cell r="K119">
            <v>58070.394737555216</v>
          </cell>
          <cell r="L119">
            <v>11178.849089621768</v>
          </cell>
          <cell r="M119">
            <v>0</v>
          </cell>
          <cell r="N119">
            <v>0</v>
          </cell>
          <cell r="O119">
            <v>17243.646187326533</v>
          </cell>
          <cell r="P119">
            <v>132238.48731407177</v>
          </cell>
          <cell r="Q119">
            <v>0</v>
          </cell>
          <cell r="R119">
            <v>0</v>
          </cell>
          <cell r="S119">
            <v>0</v>
          </cell>
          <cell r="T119">
            <v>0</v>
          </cell>
          <cell r="U119">
            <v>0</v>
          </cell>
          <cell r="V119">
            <v>0</v>
          </cell>
          <cell r="W119">
            <v>0</v>
          </cell>
          <cell r="X119">
            <v>0</v>
          </cell>
        </row>
        <row r="120">
          <cell r="J120">
            <v>47077.285499999998</v>
          </cell>
          <cell r="K120">
            <v>66930.279626284435</v>
          </cell>
          <cell r="L120">
            <v>12884.422412657423</v>
          </cell>
          <cell r="M120">
            <v>0</v>
          </cell>
          <cell r="N120">
            <v>0</v>
          </cell>
          <cell r="O120">
            <v>17243.646187326533</v>
          </cell>
          <cell r="P120">
            <v>152414.30634814914</v>
          </cell>
          <cell r="Q120">
            <v>0</v>
          </cell>
          <cell r="R120">
            <v>0</v>
          </cell>
          <cell r="S120">
            <v>0</v>
          </cell>
          <cell r="T120">
            <v>0</v>
          </cell>
          <cell r="U120">
            <v>0</v>
          </cell>
          <cell r="V120">
            <v>0</v>
          </cell>
          <cell r="W120">
            <v>0</v>
          </cell>
          <cell r="X120">
            <v>0</v>
          </cell>
        </row>
        <row r="121">
          <cell r="J121">
            <v>47077.285499999998</v>
          </cell>
          <cell r="K121">
            <v>61518.141868592909</v>
          </cell>
          <cell r="L121">
            <v>11842.558111253767</v>
          </cell>
          <cell r="M121">
            <v>0</v>
          </cell>
          <cell r="N121">
            <v>0</v>
          </cell>
          <cell r="O121">
            <v>17243.646187326533</v>
          </cell>
          <cell r="P121">
            <v>140089.73177883515</v>
          </cell>
          <cell r="Q121">
            <v>0</v>
          </cell>
          <cell r="R121">
            <v>0</v>
          </cell>
          <cell r="S121">
            <v>0</v>
          </cell>
          <cell r="T121">
            <v>0</v>
          </cell>
          <cell r="U121">
            <v>0</v>
          </cell>
          <cell r="V121">
            <v>0</v>
          </cell>
          <cell r="W121">
            <v>0</v>
          </cell>
          <cell r="X121">
            <v>0</v>
          </cell>
        </row>
        <row r="122">
          <cell r="J122">
            <v>47077.285499999998</v>
          </cell>
          <cell r="K122">
            <v>58843.140347876863</v>
          </cell>
          <cell r="L122">
            <v>11327.606586475267</v>
          </cell>
          <cell r="M122">
            <v>0</v>
          </cell>
          <cell r="N122">
            <v>0</v>
          </cell>
          <cell r="O122">
            <v>17243.646187326533</v>
          </cell>
          <cell r="P122">
            <v>133998.19139477154</v>
          </cell>
          <cell r="Q122">
            <v>0</v>
          </cell>
          <cell r="R122">
            <v>0</v>
          </cell>
          <cell r="S122">
            <v>0</v>
          </cell>
          <cell r="T122">
            <v>0</v>
          </cell>
          <cell r="U122">
            <v>0</v>
          </cell>
          <cell r="V122">
            <v>0</v>
          </cell>
          <cell r="W122">
            <v>0</v>
          </cell>
          <cell r="X122">
            <v>0</v>
          </cell>
        </row>
        <row r="123">
          <cell r="J123">
            <v>47077.285499999998</v>
          </cell>
          <cell r="K123">
            <v>71216.857519995974</v>
          </cell>
          <cell r="L123">
            <v>13709.610662216883</v>
          </cell>
          <cell r="M123">
            <v>0</v>
          </cell>
          <cell r="N123">
            <v>0</v>
          </cell>
          <cell r="O123">
            <v>17243.646187326533</v>
          </cell>
          <cell r="P123">
            <v>162175.74466762663</v>
          </cell>
          <cell r="Q123">
            <v>0</v>
          </cell>
          <cell r="R123">
            <v>0</v>
          </cell>
          <cell r="S123">
            <v>0</v>
          </cell>
          <cell r="T123">
            <v>0</v>
          </cell>
          <cell r="U123">
            <v>0</v>
          </cell>
          <cell r="V123">
            <v>0</v>
          </cell>
          <cell r="W123">
            <v>0</v>
          </cell>
          <cell r="X123">
            <v>0</v>
          </cell>
        </row>
        <row r="124">
          <cell r="J124">
            <v>47077.285499999998</v>
          </cell>
          <cell r="K124">
            <v>47911.308163281836</v>
          </cell>
          <cell r="L124">
            <v>9223.1727727056914</v>
          </cell>
          <cell r="M124">
            <v>0</v>
          </cell>
          <cell r="N124">
            <v>0</v>
          </cell>
          <cell r="O124">
            <v>17243.646187326533</v>
          </cell>
          <cell r="P124">
            <v>109104.11312656876</v>
          </cell>
          <cell r="Q124">
            <v>0</v>
          </cell>
          <cell r="R124">
            <v>0</v>
          </cell>
          <cell r="S124">
            <v>0</v>
          </cell>
          <cell r="T124">
            <v>0</v>
          </cell>
          <cell r="U124">
            <v>0</v>
          </cell>
          <cell r="V124">
            <v>0</v>
          </cell>
          <cell r="W124">
            <v>0</v>
          </cell>
          <cell r="X124">
            <v>0</v>
          </cell>
        </row>
        <row r="125">
          <cell r="J125">
            <v>47077.285499999998</v>
          </cell>
          <cell r="K125">
            <v>47194.739366622525</v>
          </cell>
          <cell r="L125">
            <v>9085.2296008641915</v>
          </cell>
          <cell r="M125">
            <v>0</v>
          </cell>
          <cell r="N125">
            <v>0</v>
          </cell>
          <cell r="O125">
            <v>17674.737342009696</v>
          </cell>
          <cell r="P125">
            <v>107472.33545130162</v>
          </cell>
          <cell r="Q125">
            <v>0</v>
          </cell>
          <cell r="R125">
            <v>0</v>
          </cell>
          <cell r="S125">
            <v>0</v>
          </cell>
          <cell r="T125">
            <v>0</v>
          </cell>
          <cell r="U125">
            <v>0</v>
          </cell>
          <cell r="V125">
            <v>0</v>
          </cell>
          <cell r="W125">
            <v>0</v>
          </cell>
          <cell r="X125">
            <v>0</v>
          </cell>
        </row>
        <row r="126">
          <cell r="J126">
            <v>48253.369500000001</v>
          </cell>
          <cell r="K126">
            <v>51813.407350056696</v>
          </cell>
          <cell r="L126">
            <v>9974.3468974698462</v>
          </cell>
          <cell r="M126">
            <v>0</v>
          </cell>
          <cell r="N126">
            <v>0</v>
          </cell>
          <cell r="O126">
            <v>17674.737342009696</v>
          </cell>
          <cell r="P126">
            <v>115114.23077697937</v>
          </cell>
          <cell r="Q126">
            <v>0</v>
          </cell>
          <cell r="R126">
            <v>0</v>
          </cell>
          <cell r="S126">
            <v>0</v>
          </cell>
          <cell r="T126">
            <v>0</v>
          </cell>
          <cell r="U126">
            <v>0</v>
          </cell>
          <cell r="V126">
            <v>0</v>
          </cell>
          <cell r="W126">
            <v>0</v>
          </cell>
          <cell r="X126">
            <v>0</v>
          </cell>
        </row>
        <row r="127">
          <cell r="J127">
            <v>48253.369500000001</v>
          </cell>
          <cell r="K127">
            <v>50573.804664696334</v>
          </cell>
          <cell r="L127">
            <v>9735.7170170744994</v>
          </cell>
          <cell r="M127">
            <v>0</v>
          </cell>
          <cell r="N127">
            <v>0</v>
          </cell>
          <cell r="O127">
            <v>17674.737342009696</v>
          </cell>
          <cell r="P127">
            <v>112360.19631191771</v>
          </cell>
          <cell r="Q127">
            <v>0</v>
          </cell>
          <cell r="R127">
            <v>0</v>
          </cell>
          <cell r="S127">
            <v>0</v>
          </cell>
          <cell r="T127">
            <v>0</v>
          </cell>
          <cell r="U127">
            <v>0</v>
          </cell>
          <cell r="V127">
            <v>0</v>
          </cell>
          <cell r="W127">
            <v>0</v>
          </cell>
          <cell r="X127">
            <v>0</v>
          </cell>
        </row>
        <row r="128">
          <cell r="J128">
            <v>48253.369500000001</v>
          </cell>
          <cell r="K128">
            <v>47441.400926764356</v>
          </cell>
          <cell r="L128">
            <v>9132.7132174212693</v>
          </cell>
          <cell r="M128">
            <v>0</v>
          </cell>
          <cell r="N128">
            <v>0</v>
          </cell>
          <cell r="O128">
            <v>17674.737342009696</v>
          </cell>
          <cell r="P128">
            <v>105400.9117325649</v>
          </cell>
          <cell r="Q128">
            <v>0</v>
          </cell>
          <cell r="R128">
            <v>0</v>
          </cell>
          <cell r="S128">
            <v>0</v>
          </cell>
          <cell r="T128">
            <v>0</v>
          </cell>
          <cell r="U128">
            <v>0</v>
          </cell>
          <cell r="V128">
            <v>0</v>
          </cell>
          <cell r="W128">
            <v>0</v>
          </cell>
          <cell r="X128">
            <v>0</v>
          </cell>
        </row>
        <row r="129">
          <cell r="J129">
            <v>48253.369500000001</v>
          </cell>
          <cell r="K129">
            <v>25425.469202532389</v>
          </cell>
          <cell r="L129">
            <v>4894.5333423766151</v>
          </cell>
          <cell r="M129">
            <v>0</v>
          </cell>
          <cell r="N129">
            <v>0</v>
          </cell>
          <cell r="O129">
            <v>17674.737342009696</v>
          </cell>
          <cell r="P129">
            <v>56487.953197505602</v>
          </cell>
          <cell r="Q129">
            <v>0</v>
          </cell>
          <cell r="R129">
            <v>0</v>
          </cell>
          <cell r="S129">
            <v>0</v>
          </cell>
          <cell r="T129">
            <v>0</v>
          </cell>
          <cell r="U129">
            <v>0</v>
          </cell>
          <cell r="V129">
            <v>0</v>
          </cell>
          <cell r="W129">
            <v>0</v>
          </cell>
          <cell r="X129">
            <v>0</v>
          </cell>
        </row>
        <row r="130">
          <cell r="J130">
            <v>48253.369500000001</v>
          </cell>
          <cell r="K130">
            <v>48249.788238846049</v>
          </cell>
          <cell r="L130">
            <v>9288.3319248291918</v>
          </cell>
          <cell r="M130">
            <v>0</v>
          </cell>
          <cell r="N130">
            <v>0</v>
          </cell>
          <cell r="O130">
            <v>17674.737342009696</v>
          </cell>
          <cell r="P130">
            <v>107196.91180975443</v>
          </cell>
          <cell r="Q130">
            <v>0</v>
          </cell>
          <cell r="R130">
            <v>0</v>
          </cell>
          <cell r="S130">
            <v>0</v>
          </cell>
          <cell r="T130">
            <v>0</v>
          </cell>
          <cell r="U130">
            <v>0</v>
          </cell>
          <cell r="V130">
            <v>0</v>
          </cell>
          <cell r="W130">
            <v>0</v>
          </cell>
          <cell r="X130">
            <v>0</v>
          </cell>
        </row>
        <row r="131">
          <cell r="J131">
            <v>48253.369500000001</v>
          </cell>
          <cell r="K131">
            <v>60928.411020920277</v>
          </cell>
          <cell r="L131">
            <v>11729.031895711039</v>
          </cell>
          <cell r="M131">
            <v>0</v>
          </cell>
          <cell r="N131">
            <v>0</v>
          </cell>
          <cell r="O131">
            <v>17674.737342009696</v>
          </cell>
          <cell r="P131">
            <v>138752.22081680869</v>
          </cell>
          <cell r="Q131">
            <v>0</v>
          </cell>
          <cell r="R131">
            <v>0</v>
          </cell>
          <cell r="S131">
            <v>0</v>
          </cell>
          <cell r="T131">
            <v>0</v>
          </cell>
          <cell r="U131">
            <v>0</v>
          </cell>
          <cell r="V131">
            <v>0</v>
          </cell>
          <cell r="W131">
            <v>0</v>
          </cell>
          <cell r="X131">
            <v>0</v>
          </cell>
        </row>
        <row r="132">
          <cell r="J132">
            <v>48253.369500000001</v>
          </cell>
          <cell r="K132">
            <v>66806.667460407843</v>
          </cell>
          <cell r="L132">
            <v>12860.626436166807</v>
          </cell>
          <cell r="M132">
            <v>0</v>
          </cell>
          <cell r="N132">
            <v>0</v>
          </cell>
          <cell r="O132">
            <v>17674.737342009696</v>
          </cell>
          <cell r="P132">
            <v>152138.76942103138</v>
          </cell>
          <cell r="Q132">
            <v>0</v>
          </cell>
          <cell r="R132">
            <v>0</v>
          </cell>
          <cell r="S132">
            <v>0</v>
          </cell>
          <cell r="T132">
            <v>0</v>
          </cell>
          <cell r="U132">
            <v>0</v>
          </cell>
          <cell r="V132">
            <v>0</v>
          </cell>
          <cell r="W132">
            <v>0</v>
          </cell>
          <cell r="X132">
            <v>0</v>
          </cell>
        </row>
        <row r="133">
          <cell r="J133">
            <v>48253.369500000001</v>
          </cell>
          <cell r="K133">
            <v>63338.516819915414</v>
          </cell>
          <cell r="L133">
            <v>12192.989634223963</v>
          </cell>
          <cell r="M133">
            <v>0</v>
          </cell>
          <cell r="N133">
            <v>0</v>
          </cell>
          <cell r="O133">
            <v>17674.737342009696</v>
          </cell>
          <cell r="P133">
            <v>144240.75279082032</v>
          </cell>
          <cell r="Q133">
            <v>0</v>
          </cell>
          <cell r="R133">
            <v>0</v>
          </cell>
          <cell r="S133">
            <v>0</v>
          </cell>
          <cell r="T133">
            <v>0</v>
          </cell>
          <cell r="U133">
            <v>0</v>
          </cell>
          <cell r="V133">
            <v>0</v>
          </cell>
          <cell r="W133">
            <v>0</v>
          </cell>
          <cell r="X133">
            <v>0</v>
          </cell>
        </row>
        <row r="134">
          <cell r="J134">
            <v>48253.369500000001</v>
          </cell>
          <cell r="K134">
            <v>60750.199903504115</v>
          </cell>
          <cell r="L134">
            <v>11694.725340766961</v>
          </cell>
          <cell r="M134">
            <v>0</v>
          </cell>
          <cell r="N134">
            <v>0</v>
          </cell>
          <cell r="O134">
            <v>17674.737342009696</v>
          </cell>
          <cell r="P134">
            <v>138346.38078419652</v>
          </cell>
          <cell r="Q134">
            <v>0</v>
          </cell>
          <cell r="R134">
            <v>0</v>
          </cell>
          <cell r="S134">
            <v>0</v>
          </cell>
          <cell r="T134">
            <v>0</v>
          </cell>
          <cell r="U134">
            <v>0</v>
          </cell>
          <cell r="V134">
            <v>0</v>
          </cell>
          <cell r="W134">
            <v>0</v>
          </cell>
          <cell r="X134">
            <v>0</v>
          </cell>
        </row>
        <row r="135">
          <cell r="J135">
            <v>48253.369500000001</v>
          </cell>
          <cell r="K135">
            <v>75407.093347137983</v>
          </cell>
          <cell r="L135">
            <v>14516.252569392578</v>
          </cell>
          <cell r="M135">
            <v>0</v>
          </cell>
          <cell r="N135">
            <v>0</v>
          </cell>
          <cell r="O135">
            <v>17674.737342009696</v>
          </cell>
          <cell r="P135">
            <v>171724.51229137208</v>
          </cell>
          <cell r="Q135">
            <v>0</v>
          </cell>
          <cell r="R135">
            <v>0</v>
          </cell>
          <cell r="S135">
            <v>0</v>
          </cell>
          <cell r="T135">
            <v>0</v>
          </cell>
          <cell r="U135">
            <v>0</v>
          </cell>
          <cell r="V135">
            <v>0</v>
          </cell>
          <cell r="W135">
            <v>0</v>
          </cell>
          <cell r="X135">
            <v>0</v>
          </cell>
        </row>
        <row r="136">
          <cell r="J136">
            <v>48253.369500000001</v>
          </cell>
          <cell r="K136">
            <v>49159.800345603799</v>
          </cell>
          <cell r="L136">
            <v>9463.5139269001156</v>
          </cell>
          <cell r="M136">
            <v>0</v>
          </cell>
          <cell r="N136">
            <v>0</v>
          </cell>
          <cell r="O136">
            <v>17674.737342009696</v>
          </cell>
          <cell r="P136">
            <v>111951.57330660385</v>
          </cell>
          <cell r="Q136">
            <v>0</v>
          </cell>
          <cell r="R136">
            <v>0</v>
          </cell>
          <cell r="S136">
            <v>0</v>
          </cell>
          <cell r="T136">
            <v>0</v>
          </cell>
          <cell r="U136">
            <v>0</v>
          </cell>
          <cell r="V136">
            <v>0</v>
          </cell>
          <cell r="W136">
            <v>0</v>
          </cell>
          <cell r="X136">
            <v>0</v>
          </cell>
        </row>
        <row r="137">
          <cell r="J137">
            <v>48253.369500000001</v>
          </cell>
          <cell r="K137">
            <v>48751.714570658056</v>
          </cell>
          <cell r="L137">
            <v>9384.9553203268842</v>
          </cell>
          <cell r="M137">
            <v>0</v>
          </cell>
          <cell r="N137">
            <v>0</v>
          </cell>
          <cell r="O137">
            <v>18116.605775559936</v>
          </cell>
          <cell r="P137">
            <v>111022.23990353795</v>
          </cell>
          <cell r="Q137">
            <v>0</v>
          </cell>
          <cell r="R137">
            <v>0</v>
          </cell>
          <cell r="S137">
            <v>0</v>
          </cell>
          <cell r="T137">
            <v>0</v>
          </cell>
          <cell r="U137">
            <v>0</v>
          </cell>
          <cell r="V137">
            <v>0</v>
          </cell>
          <cell r="W137">
            <v>0</v>
          </cell>
          <cell r="X137">
            <v>0</v>
          </cell>
        </row>
        <row r="138">
          <cell r="J138">
            <v>49459.609499999999</v>
          </cell>
          <cell r="K138">
            <v>52280.748945329164</v>
          </cell>
          <cell r="L138">
            <v>10064.312553643962</v>
          </cell>
          <cell r="M138">
            <v>0</v>
          </cell>
          <cell r="N138">
            <v>0</v>
          </cell>
          <cell r="O138">
            <v>18116.605775559936</v>
          </cell>
          <cell r="P138">
            <v>116155.25254637508</v>
          </cell>
          <cell r="Q138">
            <v>0</v>
          </cell>
          <cell r="R138">
            <v>0</v>
          </cell>
          <cell r="S138">
            <v>0</v>
          </cell>
          <cell r="T138">
            <v>0</v>
          </cell>
          <cell r="U138">
            <v>0</v>
          </cell>
          <cell r="V138">
            <v>0</v>
          </cell>
          <cell r="W138">
            <v>0</v>
          </cell>
          <cell r="X138">
            <v>0</v>
          </cell>
        </row>
        <row r="139">
          <cell r="J139">
            <v>49459.609499999999</v>
          </cell>
          <cell r="K139">
            <v>51553.371152562395</v>
          </cell>
          <cell r="L139">
            <v>9924.2885945641156</v>
          </cell>
          <cell r="M139">
            <v>0</v>
          </cell>
          <cell r="N139">
            <v>0</v>
          </cell>
          <cell r="O139">
            <v>18116.605775559936</v>
          </cell>
          <cell r="P139">
            <v>114539.19399863314</v>
          </cell>
          <cell r="Q139">
            <v>0</v>
          </cell>
          <cell r="R139">
            <v>0</v>
          </cell>
          <cell r="S139">
            <v>0</v>
          </cell>
          <cell r="T139">
            <v>0</v>
          </cell>
          <cell r="U139">
            <v>0</v>
          </cell>
          <cell r="V139">
            <v>0</v>
          </cell>
          <cell r="W139">
            <v>0</v>
          </cell>
          <cell r="X139">
            <v>0</v>
          </cell>
        </row>
        <row r="140">
          <cell r="J140">
            <v>49459.609499999999</v>
          </cell>
          <cell r="K140">
            <v>48314.102281695625</v>
          </cell>
          <cell r="L140">
            <v>9300.7127082319621</v>
          </cell>
          <cell r="M140">
            <v>0</v>
          </cell>
          <cell r="N140">
            <v>0</v>
          </cell>
          <cell r="O140">
            <v>18116.605775559936</v>
          </cell>
          <cell r="P140">
            <v>107342.31749339028</v>
          </cell>
          <cell r="Q140">
            <v>0</v>
          </cell>
          <cell r="R140">
            <v>0</v>
          </cell>
          <cell r="S140">
            <v>0</v>
          </cell>
          <cell r="T140">
            <v>0</v>
          </cell>
          <cell r="U140">
            <v>0</v>
          </cell>
          <cell r="V140">
            <v>0</v>
          </cell>
          <cell r="W140">
            <v>0</v>
          </cell>
          <cell r="X140">
            <v>0</v>
          </cell>
        </row>
        <row r="141">
          <cell r="J141">
            <v>49459.609499999999</v>
          </cell>
          <cell r="K141">
            <v>25701.687128914607</v>
          </cell>
          <cell r="L141">
            <v>4947.7067111616925</v>
          </cell>
          <cell r="M141">
            <v>0</v>
          </cell>
          <cell r="N141">
            <v>0</v>
          </cell>
          <cell r="O141">
            <v>18116.605775559936</v>
          </cell>
          <cell r="P141">
            <v>57102.96848365468</v>
          </cell>
          <cell r="Q141">
            <v>0</v>
          </cell>
          <cell r="R141">
            <v>0</v>
          </cell>
          <cell r="S141">
            <v>0</v>
          </cell>
          <cell r="T141">
            <v>0</v>
          </cell>
          <cell r="U141">
            <v>0</v>
          </cell>
          <cell r="V141">
            <v>0</v>
          </cell>
          <cell r="W141">
            <v>0</v>
          </cell>
          <cell r="X141">
            <v>0</v>
          </cell>
        </row>
        <row r="142">
          <cell r="J142">
            <v>49459.609499999999</v>
          </cell>
          <cell r="K142">
            <v>49849.416931309999</v>
          </cell>
          <cell r="L142">
            <v>9596.2686597747688</v>
          </cell>
          <cell r="M142">
            <v>0</v>
          </cell>
          <cell r="N142">
            <v>0</v>
          </cell>
          <cell r="O142">
            <v>18116.605775559936</v>
          </cell>
          <cell r="P142">
            <v>110753.41745774991</v>
          </cell>
          <cell r="Q142">
            <v>0</v>
          </cell>
          <cell r="R142">
            <v>0</v>
          </cell>
          <cell r="S142">
            <v>0</v>
          </cell>
          <cell r="T142">
            <v>0</v>
          </cell>
          <cell r="U142">
            <v>0</v>
          </cell>
          <cell r="V142">
            <v>0</v>
          </cell>
          <cell r="W142">
            <v>0</v>
          </cell>
          <cell r="X142">
            <v>0</v>
          </cell>
        </row>
        <row r="143">
          <cell r="J143">
            <v>49459.609499999999</v>
          </cell>
          <cell r="K143">
            <v>58468.347428087589</v>
          </cell>
          <cell r="L143">
            <v>11255.457025427539</v>
          </cell>
          <cell r="M143">
            <v>0</v>
          </cell>
          <cell r="N143">
            <v>0</v>
          </cell>
          <cell r="O143">
            <v>18116.605775559936</v>
          </cell>
          <cell r="P143">
            <v>133151.25083183011</v>
          </cell>
          <cell r="Q143">
            <v>0</v>
          </cell>
          <cell r="R143">
            <v>0</v>
          </cell>
          <cell r="S143">
            <v>0</v>
          </cell>
          <cell r="T143">
            <v>0</v>
          </cell>
          <cell r="U143">
            <v>0</v>
          </cell>
          <cell r="V143">
            <v>0</v>
          </cell>
          <cell r="W143">
            <v>0</v>
          </cell>
          <cell r="X143">
            <v>0</v>
          </cell>
        </row>
        <row r="144">
          <cell r="J144">
            <v>49459.609499999999</v>
          </cell>
          <cell r="K144">
            <v>63177.075967680445</v>
          </cell>
          <cell r="L144">
            <v>12161.911441416923</v>
          </cell>
          <cell r="M144">
            <v>0</v>
          </cell>
          <cell r="N144">
            <v>0</v>
          </cell>
          <cell r="O144">
            <v>18116.605775559936</v>
          </cell>
          <cell r="P144">
            <v>143874.54167984772</v>
          </cell>
          <cell r="Q144">
            <v>0</v>
          </cell>
          <cell r="R144">
            <v>0</v>
          </cell>
          <cell r="S144">
            <v>0</v>
          </cell>
          <cell r="T144">
            <v>0</v>
          </cell>
          <cell r="U144">
            <v>0</v>
          </cell>
          <cell r="V144">
            <v>0</v>
          </cell>
          <cell r="W144">
            <v>0</v>
          </cell>
          <cell r="X144">
            <v>0</v>
          </cell>
        </row>
        <row r="145">
          <cell r="J145">
            <v>49459.609499999999</v>
          </cell>
          <cell r="K145">
            <v>60957.818167356534</v>
          </cell>
          <cell r="L145">
            <v>11734.692922360729</v>
          </cell>
          <cell r="M145">
            <v>0</v>
          </cell>
          <cell r="N145">
            <v>0</v>
          </cell>
          <cell r="O145">
            <v>18116.605775559936</v>
          </cell>
          <cell r="P145">
            <v>138820.57718401746</v>
          </cell>
          <cell r="Q145">
            <v>0</v>
          </cell>
          <cell r="R145">
            <v>0</v>
          </cell>
          <cell r="S145">
            <v>0</v>
          </cell>
          <cell r="T145">
            <v>0</v>
          </cell>
          <cell r="U145">
            <v>0</v>
          </cell>
          <cell r="V145">
            <v>0</v>
          </cell>
          <cell r="W145">
            <v>0</v>
          </cell>
          <cell r="X145">
            <v>0</v>
          </cell>
        </row>
        <row r="146">
          <cell r="J146">
            <v>49459.609499999999</v>
          </cell>
          <cell r="K146">
            <v>58624.078576462111</v>
          </cell>
          <cell r="L146">
            <v>11285.436070930848</v>
          </cell>
          <cell r="M146">
            <v>0</v>
          </cell>
          <cell r="N146">
            <v>0</v>
          </cell>
          <cell r="O146">
            <v>18116.605775559936</v>
          </cell>
          <cell r="P146">
            <v>133505.90079393223</v>
          </cell>
          <cell r="Q146">
            <v>0</v>
          </cell>
          <cell r="R146">
            <v>0</v>
          </cell>
          <cell r="S146">
            <v>0</v>
          </cell>
          <cell r="T146">
            <v>0</v>
          </cell>
          <cell r="U146">
            <v>0</v>
          </cell>
          <cell r="V146">
            <v>0</v>
          </cell>
          <cell r="W146">
            <v>0</v>
          </cell>
          <cell r="X146">
            <v>0</v>
          </cell>
        </row>
        <row r="147">
          <cell r="J147">
            <v>49459.609499999999</v>
          </cell>
          <cell r="K147">
            <v>70147.243375741717</v>
          </cell>
          <cell r="L147">
            <v>13503.704448615577</v>
          </cell>
          <cell r="M147">
            <v>0</v>
          </cell>
          <cell r="N147">
            <v>0</v>
          </cell>
          <cell r="O147">
            <v>18116.605775559936</v>
          </cell>
          <cell r="P147">
            <v>159747.85689594995</v>
          </cell>
          <cell r="Q147">
            <v>0</v>
          </cell>
          <cell r="R147">
            <v>0</v>
          </cell>
          <cell r="S147">
            <v>0</v>
          </cell>
          <cell r="T147">
            <v>0</v>
          </cell>
          <cell r="U147">
            <v>0</v>
          </cell>
          <cell r="V147">
            <v>0</v>
          </cell>
          <cell r="W147">
            <v>0</v>
          </cell>
          <cell r="X147">
            <v>0</v>
          </cell>
        </row>
        <row r="148">
          <cell r="J148">
            <v>49459.609499999999</v>
          </cell>
          <cell r="K148">
            <v>49839.405280196188</v>
          </cell>
          <cell r="L148">
            <v>9594.3413655408476</v>
          </cell>
          <cell r="M148">
            <v>0</v>
          </cell>
          <cell r="N148">
            <v>0</v>
          </cell>
          <cell r="O148">
            <v>18116.605775559936</v>
          </cell>
          <cell r="P148">
            <v>113500.37149476007</v>
          </cell>
          <cell r="Q148">
            <v>0</v>
          </cell>
          <cell r="R148">
            <v>0</v>
          </cell>
          <cell r="S148">
            <v>0</v>
          </cell>
          <cell r="T148">
            <v>0</v>
          </cell>
          <cell r="U148">
            <v>0</v>
          </cell>
          <cell r="V148">
            <v>0</v>
          </cell>
          <cell r="W148">
            <v>0</v>
          </cell>
          <cell r="X148">
            <v>0</v>
          </cell>
        </row>
        <row r="149">
          <cell r="J149">
            <v>49459.609499999999</v>
          </cell>
          <cell r="K149">
            <v>49488.455405196204</v>
          </cell>
          <cell r="L149">
            <v>9526.7817130126168</v>
          </cell>
          <cell r="M149">
            <v>0</v>
          </cell>
          <cell r="N149">
            <v>0</v>
          </cell>
          <cell r="O149">
            <v>18569.520919948929</v>
          </cell>
          <cell r="P149">
            <v>112701.14564195149</v>
          </cell>
          <cell r="Q149">
            <v>0</v>
          </cell>
          <cell r="R149">
            <v>0</v>
          </cell>
          <cell r="S149">
            <v>0</v>
          </cell>
          <cell r="T149">
            <v>0</v>
          </cell>
          <cell r="U149">
            <v>0</v>
          </cell>
          <cell r="V149">
            <v>0</v>
          </cell>
          <cell r="W149">
            <v>0</v>
          </cell>
          <cell r="X149">
            <v>0</v>
          </cell>
        </row>
        <row r="150">
          <cell r="J150">
            <v>50696.005499999999</v>
          </cell>
          <cell r="K150">
            <v>51928.544256339424</v>
          </cell>
          <cell r="L150">
            <v>9996.5113429811536</v>
          </cell>
          <cell r="M150">
            <v>0</v>
          </cell>
          <cell r="N150">
            <v>0</v>
          </cell>
          <cell r="O150">
            <v>18569.520919948929</v>
          </cell>
          <cell r="P150">
            <v>115373.88620807744</v>
          </cell>
          <cell r="Q150">
            <v>0</v>
          </cell>
          <cell r="R150">
            <v>0</v>
          </cell>
          <cell r="S150">
            <v>0</v>
          </cell>
          <cell r="T150">
            <v>0</v>
          </cell>
          <cell r="U150">
            <v>0</v>
          </cell>
          <cell r="V150">
            <v>0</v>
          </cell>
          <cell r="W150">
            <v>0</v>
          </cell>
          <cell r="X150">
            <v>0</v>
          </cell>
        </row>
        <row r="151">
          <cell r="J151">
            <v>50696.005499999999</v>
          </cell>
          <cell r="K151">
            <v>53602.713667990669</v>
          </cell>
          <cell r="L151">
            <v>10318.797549022845</v>
          </cell>
          <cell r="M151">
            <v>0</v>
          </cell>
          <cell r="N151">
            <v>0</v>
          </cell>
          <cell r="O151">
            <v>18569.520919948929</v>
          </cell>
          <cell r="P151">
            <v>119093.52506872805</v>
          </cell>
          <cell r="Q151">
            <v>0</v>
          </cell>
          <cell r="R151">
            <v>0</v>
          </cell>
          <cell r="S151">
            <v>0</v>
          </cell>
          <cell r="T151">
            <v>0</v>
          </cell>
          <cell r="U151">
            <v>0</v>
          </cell>
          <cell r="V151">
            <v>0</v>
          </cell>
          <cell r="W151">
            <v>0</v>
          </cell>
          <cell r="X151">
            <v>0</v>
          </cell>
        </row>
        <row r="152">
          <cell r="J152">
            <v>50696.005499999999</v>
          </cell>
          <cell r="K152">
            <v>49915.696647938021</v>
          </cell>
          <cell r="L152">
            <v>9609.0278454706149</v>
          </cell>
          <cell r="M152">
            <v>0</v>
          </cell>
          <cell r="N152">
            <v>0</v>
          </cell>
          <cell r="O152">
            <v>18569.520919948929</v>
          </cell>
          <cell r="P152">
            <v>110901.7783481011</v>
          </cell>
          <cell r="Q152">
            <v>0</v>
          </cell>
          <cell r="R152">
            <v>0</v>
          </cell>
          <cell r="S152">
            <v>0</v>
          </cell>
          <cell r="T152">
            <v>0</v>
          </cell>
          <cell r="U152">
            <v>0</v>
          </cell>
          <cell r="V152">
            <v>0</v>
          </cell>
          <cell r="W152">
            <v>0</v>
          </cell>
          <cell r="X152">
            <v>0</v>
          </cell>
        </row>
        <row r="153">
          <cell r="J153">
            <v>50696.005499999999</v>
          </cell>
          <cell r="K153">
            <v>26456.601356093535</v>
          </cell>
          <cell r="L153">
            <v>5093.0315752233455</v>
          </cell>
          <cell r="M153">
            <v>0</v>
          </cell>
          <cell r="N153">
            <v>0</v>
          </cell>
          <cell r="O153">
            <v>18569.520919948929</v>
          </cell>
          <cell r="P153">
            <v>58780.791143355935</v>
          </cell>
          <cell r="Q153">
            <v>0</v>
          </cell>
          <cell r="R153">
            <v>0</v>
          </cell>
          <cell r="S153">
            <v>0</v>
          </cell>
          <cell r="T153">
            <v>0</v>
          </cell>
          <cell r="U153">
            <v>0</v>
          </cell>
          <cell r="V153">
            <v>0</v>
          </cell>
          <cell r="W153">
            <v>0</v>
          </cell>
          <cell r="X153">
            <v>0</v>
          </cell>
        </row>
        <row r="154">
          <cell r="J154">
            <v>50696.005499999999</v>
          </cell>
          <cell r="K154">
            <v>51234.909431182939</v>
          </cell>
          <cell r="L154">
            <v>9862.9830783848065</v>
          </cell>
          <cell r="M154">
            <v>0</v>
          </cell>
          <cell r="N154">
            <v>0</v>
          </cell>
          <cell r="O154">
            <v>18569.520919948929</v>
          </cell>
          <cell r="P154">
            <v>113832.78108884826</v>
          </cell>
          <cell r="Q154">
            <v>0</v>
          </cell>
          <cell r="R154">
            <v>0</v>
          </cell>
          <cell r="S154">
            <v>0</v>
          </cell>
          <cell r="T154">
            <v>0</v>
          </cell>
          <cell r="U154">
            <v>0</v>
          </cell>
          <cell r="V154">
            <v>0</v>
          </cell>
          <cell r="W154">
            <v>0</v>
          </cell>
          <cell r="X154">
            <v>0</v>
          </cell>
        </row>
        <row r="155">
          <cell r="J155">
            <v>50696.005499999999</v>
          </cell>
          <cell r="K155">
            <v>60497.519361969033</v>
          </cell>
          <cell r="L155">
            <v>11646.083039393425</v>
          </cell>
          <cell r="M155">
            <v>0</v>
          </cell>
          <cell r="N155">
            <v>0</v>
          </cell>
          <cell r="O155">
            <v>18569.520919948929</v>
          </cell>
          <cell r="P155">
            <v>137769.97510421069</v>
          </cell>
          <cell r="Q155">
            <v>0</v>
          </cell>
          <cell r="R155">
            <v>0</v>
          </cell>
          <cell r="S155">
            <v>0</v>
          </cell>
          <cell r="T155">
            <v>0</v>
          </cell>
          <cell r="U155">
            <v>0</v>
          </cell>
          <cell r="V155">
            <v>0</v>
          </cell>
          <cell r="W155">
            <v>0</v>
          </cell>
          <cell r="X155">
            <v>0</v>
          </cell>
        </row>
        <row r="156">
          <cell r="J156">
            <v>50696.005499999999</v>
          </cell>
          <cell r="K156">
            <v>65758.430654671029</v>
          </cell>
          <cell r="L156">
            <v>12658.835469970039</v>
          </cell>
          <cell r="M156">
            <v>0</v>
          </cell>
          <cell r="N156">
            <v>0</v>
          </cell>
          <cell r="O156">
            <v>18569.520919948929</v>
          </cell>
          <cell r="P156">
            <v>149750.5591920377</v>
          </cell>
          <cell r="Q156">
            <v>0</v>
          </cell>
          <cell r="R156">
            <v>0</v>
          </cell>
          <cell r="S156">
            <v>0</v>
          </cell>
          <cell r="T156">
            <v>0</v>
          </cell>
          <cell r="U156">
            <v>0</v>
          </cell>
          <cell r="V156">
            <v>0</v>
          </cell>
          <cell r="W156">
            <v>0</v>
          </cell>
          <cell r="X156">
            <v>0</v>
          </cell>
        </row>
        <row r="157">
          <cell r="J157">
            <v>50696.005499999999</v>
          </cell>
          <cell r="K157">
            <v>61116.559901904351</v>
          </cell>
          <cell r="L157">
            <v>11765.251521157154</v>
          </cell>
          <cell r="M157">
            <v>0</v>
          </cell>
          <cell r="N157">
            <v>0</v>
          </cell>
          <cell r="O157">
            <v>18569.520919948929</v>
          </cell>
          <cell r="P157">
            <v>139179.70562993863</v>
          </cell>
          <cell r="Q157">
            <v>0</v>
          </cell>
          <cell r="R157">
            <v>0</v>
          </cell>
          <cell r="S157">
            <v>0</v>
          </cell>
          <cell r="T157">
            <v>0</v>
          </cell>
          <cell r="U157">
            <v>0</v>
          </cell>
          <cell r="V157">
            <v>0</v>
          </cell>
          <cell r="W157">
            <v>0</v>
          </cell>
          <cell r="X157">
            <v>0</v>
          </cell>
        </row>
        <row r="158">
          <cell r="J158">
            <v>50696.005499999999</v>
          </cell>
          <cell r="K158">
            <v>60556.798898688074</v>
          </cell>
          <cell r="L158">
            <v>11657.494654521577</v>
          </cell>
          <cell r="M158">
            <v>0</v>
          </cell>
          <cell r="N158">
            <v>8563279.557599999</v>
          </cell>
          <cell r="O158">
            <v>18569.520919948929</v>
          </cell>
          <cell r="P158">
            <v>137904.97138809311</v>
          </cell>
          <cell r="Q158">
            <v>0</v>
          </cell>
          <cell r="R158">
            <v>0</v>
          </cell>
          <cell r="S158">
            <v>0</v>
          </cell>
          <cell r="T158">
            <v>0</v>
          </cell>
          <cell r="U158">
            <v>0</v>
          </cell>
          <cell r="V158">
            <v>0</v>
          </cell>
          <cell r="W158">
            <v>0</v>
          </cell>
          <cell r="X158">
            <v>0</v>
          </cell>
        </row>
        <row r="159">
          <cell r="J159">
            <v>50696.005499999999</v>
          </cell>
          <cell r="K159">
            <v>77555.50991693321</v>
          </cell>
          <cell r="L159">
            <v>14929.833787910655</v>
          </cell>
          <cell r="M159">
            <v>0</v>
          </cell>
          <cell r="N159">
            <v>0</v>
          </cell>
          <cell r="O159">
            <v>18569.520919948929</v>
          </cell>
          <cell r="P159">
            <v>176615.84777585315</v>
          </cell>
          <cell r="Q159">
            <v>0</v>
          </cell>
          <cell r="R159">
            <v>0</v>
          </cell>
          <cell r="S159">
            <v>0</v>
          </cell>
          <cell r="T159">
            <v>0</v>
          </cell>
          <cell r="U159">
            <v>0</v>
          </cell>
          <cell r="V159">
            <v>0</v>
          </cell>
          <cell r="W159">
            <v>0</v>
          </cell>
          <cell r="X159">
            <v>0</v>
          </cell>
        </row>
        <row r="160">
          <cell r="J160">
            <v>50696.005499999999</v>
          </cell>
          <cell r="K160">
            <v>50875.663978649616</v>
          </cell>
          <cell r="L160">
            <v>9793.8264845963076</v>
          </cell>
          <cell r="M160">
            <v>0</v>
          </cell>
          <cell r="N160">
            <v>0</v>
          </cell>
          <cell r="O160">
            <v>18569.520919948929</v>
          </cell>
          <cell r="P160">
            <v>115858.28697886989</v>
          </cell>
          <cell r="Q160">
            <v>0</v>
          </cell>
          <cell r="R160">
            <v>0</v>
          </cell>
          <cell r="S160">
            <v>0</v>
          </cell>
          <cell r="T160">
            <v>0</v>
          </cell>
          <cell r="U160">
            <v>0</v>
          </cell>
          <cell r="V160">
            <v>0</v>
          </cell>
          <cell r="W160">
            <v>0</v>
          </cell>
          <cell r="X160">
            <v>0</v>
          </cell>
        </row>
        <row r="161">
          <cell r="J161">
            <v>50696.005499999999</v>
          </cell>
          <cell r="K161">
            <v>50917.128399764166</v>
          </cell>
          <cell r="L161">
            <v>9801.8085985172293</v>
          </cell>
          <cell r="M161">
            <v>0</v>
          </cell>
          <cell r="N161">
            <v>0</v>
          </cell>
          <cell r="O161">
            <v>19033.75894294765</v>
          </cell>
          <cell r="P161">
            <v>115952.71320204248</v>
          </cell>
          <cell r="Q161">
            <v>0</v>
          </cell>
          <cell r="R161">
            <v>0</v>
          </cell>
          <cell r="S161">
            <v>0</v>
          </cell>
          <cell r="T161">
            <v>0</v>
          </cell>
          <cell r="U161">
            <v>0</v>
          </cell>
          <cell r="V161">
            <v>0</v>
          </cell>
          <cell r="W161">
            <v>0</v>
          </cell>
          <cell r="X161">
            <v>0</v>
          </cell>
        </row>
        <row r="162">
          <cell r="J162">
            <v>51962.557499999995</v>
          </cell>
          <cell r="K162">
            <v>55382.487597789397</v>
          </cell>
          <cell r="L162">
            <v>10661.413166925577</v>
          </cell>
          <cell r="M162">
            <v>0</v>
          </cell>
          <cell r="N162">
            <v>0</v>
          </cell>
          <cell r="O162">
            <v>19033.75894294765</v>
          </cell>
          <cell r="P162">
            <v>123047.4717671226</v>
          </cell>
          <cell r="Q162">
            <v>0</v>
          </cell>
          <cell r="R162">
            <v>0</v>
          </cell>
          <cell r="S162">
            <v>0</v>
          </cell>
          <cell r="T162">
            <v>0</v>
          </cell>
          <cell r="U162">
            <v>0</v>
          </cell>
          <cell r="V162">
            <v>0</v>
          </cell>
          <cell r="W162">
            <v>0</v>
          </cell>
          <cell r="X162">
            <v>0</v>
          </cell>
        </row>
        <row r="163">
          <cell r="J163">
            <v>51962.557499999995</v>
          </cell>
          <cell r="K163">
            <v>54108.189357804164</v>
          </cell>
          <cell r="L163">
            <v>10416.104214156347</v>
          </cell>
          <cell r="M163">
            <v>0</v>
          </cell>
          <cell r="N163">
            <v>0</v>
          </cell>
          <cell r="O163">
            <v>19033.75894294765</v>
          </cell>
          <cell r="P163">
            <v>120216.26675072433</v>
          </cell>
          <cell r="Q163">
            <v>0</v>
          </cell>
          <cell r="R163">
            <v>0</v>
          </cell>
          <cell r="S163">
            <v>0</v>
          </cell>
          <cell r="T163">
            <v>0</v>
          </cell>
          <cell r="U163">
            <v>0</v>
          </cell>
          <cell r="V163">
            <v>0</v>
          </cell>
          <cell r="W163">
            <v>0</v>
          </cell>
          <cell r="X163">
            <v>0</v>
          </cell>
        </row>
        <row r="164">
          <cell r="J164">
            <v>51962.557499999995</v>
          </cell>
          <cell r="K164">
            <v>51383.878540915073</v>
          </cell>
          <cell r="L164">
            <v>9891.6603967367319</v>
          </cell>
          <cell r="M164">
            <v>0</v>
          </cell>
          <cell r="N164">
            <v>0</v>
          </cell>
          <cell r="O164">
            <v>19033.75894294765</v>
          </cell>
          <cell r="P164">
            <v>114163.45885302694</v>
          </cell>
          <cell r="Q164">
            <v>0</v>
          </cell>
          <cell r="R164">
            <v>0</v>
          </cell>
          <cell r="S164">
            <v>5658935.0945937121</v>
          </cell>
          <cell r="T164">
            <v>0</v>
          </cell>
          <cell r="U164">
            <v>390565.42861499998</v>
          </cell>
          <cell r="V164">
            <v>5549419.4205131996</v>
          </cell>
          <cell r="W164">
            <v>992132.65345848748</v>
          </cell>
          <cell r="X164">
            <v>992132.65345848748</v>
          </cell>
        </row>
        <row r="165">
          <cell r="J165">
            <v>0</v>
          </cell>
          <cell r="K165">
            <v>0</v>
          </cell>
          <cell r="L165">
            <v>0</v>
          </cell>
          <cell r="M165">
            <v>0</v>
          </cell>
          <cell r="N165">
            <v>0</v>
          </cell>
          <cell r="O165">
            <v>19033.75894294765</v>
          </cell>
          <cell r="P165">
            <v>61163.814991654726</v>
          </cell>
          <cell r="Q165">
            <v>0</v>
          </cell>
          <cell r="R165">
            <v>0</v>
          </cell>
          <cell r="S165">
            <v>0</v>
          </cell>
          <cell r="T165">
            <v>0</v>
          </cell>
          <cell r="U165">
            <v>0</v>
          </cell>
          <cell r="V165">
            <v>0</v>
          </cell>
          <cell r="W165">
            <v>0</v>
          </cell>
          <cell r="X165">
            <v>0</v>
          </cell>
        </row>
        <row r="166">
          <cell r="J166">
            <v>0</v>
          </cell>
          <cell r="K166">
            <v>0</v>
          </cell>
          <cell r="L166">
            <v>0</v>
          </cell>
          <cell r="M166">
            <v>0</v>
          </cell>
          <cell r="N166">
            <v>0</v>
          </cell>
          <cell r="O166">
            <v>19033.75894294765</v>
          </cell>
          <cell r="P166">
            <v>120723.57044846012</v>
          </cell>
          <cell r="Q166">
            <v>0</v>
          </cell>
          <cell r="R166">
            <v>0</v>
          </cell>
          <cell r="S166">
            <v>0</v>
          </cell>
          <cell r="T166">
            <v>0</v>
          </cell>
          <cell r="U166">
            <v>0</v>
          </cell>
          <cell r="V166">
            <v>0</v>
          </cell>
          <cell r="W166">
            <v>0</v>
          </cell>
          <cell r="X166">
            <v>0</v>
          </cell>
        </row>
        <row r="167">
          <cell r="J167">
            <v>0</v>
          </cell>
          <cell r="K167">
            <v>0</v>
          </cell>
          <cell r="L167">
            <v>0</v>
          </cell>
          <cell r="M167">
            <v>0</v>
          </cell>
          <cell r="N167">
            <v>0</v>
          </cell>
          <cell r="O167">
            <v>19033.75894294765</v>
          </cell>
          <cell r="P167">
            <v>146537.52857181404</v>
          </cell>
          <cell r="Q167">
            <v>0</v>
          </cell>
          <cell r="R167">
            <v>0</v>
          </cell>
          <cell r="S167">
            <v>0</v>
          </cell>
          <cell r="T167">
            <v>0</v>
          </cell>
          <cell r="U167">
            <v>0</v>
          </cell>
          <cell r="V167">
            <v>0</v>
          </cell>
          <cell r="W167">
            <v>0</v>
          </cell>
          <cell r="X167">
            <v>0</v>
          </cell>
        </row>
        <row r="168">
          <cell r="J168">
            <v>0</v>
          </cell>
          <cell r="K168">
            <v>0</v>
          </cell>
          <cell r="L168">
            <v>0</v>
          </cell>
          <cell r="M168">
            <v>0</v>
          </cell>
          <cell r="N168">
            <v>0</v>
          </cell>
          <cell r="O168">
            <v>19033.75894294765</v>
          </cell>
          <cell r="P168">
            <v>162662.32087215289</v>
          </cell>
          <cell r="Q168">
            <v>0</v>
          </cell>
          <cell r="R168">
            <v>0</v>
          </cell>
          <cell r="S168">
            <v>0</v>
          </cell>
          <cell r="T168">
            <v>0</v>
          </cell>
          <cell r="U168">
            <v>0</v>
          </cell>
          <cell r="V168">
            <v>0</v>
          </cell>
          <cell r="W168">
            <v>0</v>
          </cell>
          <cell r="X168">
            <v>0</v>
          </cell>
        </row>
        <row r="169">
          <cell r="J169">
            <v>0</v>
          </cell>
          <cell r="K169">
            <v>0</v>
          </cell>
          <cell r="L169">
            <v>0</v>
          </cell>
          <cell r="M169">
            <v>0</v>
          </cell>
          <cell r="N169">
            <v>0</v>
          </cell>
          <cell r="O169">
            <v>19033.75894294765</v>
          </cell>
          <cell r="P169">
            <v>149313.6952686632</v>
          </cell>
          <cell r="Q169">
            <v>0</v>
          </cell>
          <cell r="R169">
            <v>0</v>
          </cell>
          <cell r="S169">
            <v>0</v>
          </cell>
          <cell r="T169">
            <v>0</v>
          </cell>
          <cell r="U169">
            <v>0</v>
          </cell>
          <cell r="V169">
            <v>0</v>
          </cell>
          <cell r="W169">
            <v>0</v>
          </cell>
          <cell r="X169">
            <v>0</v>
          </cell>
        </row>
        <row r="170">
          <cell r="J170">
            <v>0</v>
          </cell>
          <cell r="K170">
            <v>0</v>
          </cell>
          <cell r="L170">
            <v>0</v>
          </cell>
          <cell r="M170">
            <v>0</v>
          </cell>
          <cell r="N170">
            <v>0</v>
          </cell>
          <cell r="O170">
            <v>19033.75894294765</v>
          </cell>
          <cell r="P170">
            <v>151665.24267812062</v>
          </cell>
          <cell r="Q170">
            <v>0</v>
          </cell>
          <cell r="R170">
            <v>0</v>
          </cell>
          <cell r="S170">
            <v>0</v>
          </cell>
          <cell r="T170">
            <v>0</v>
          </cell>
          <cell r="U170">
            <v>0</v>
          </cell>
          <cell r="V170">
            <v>0</v>
          </cell>
          <cell r="W170">
            <v>0</v>
          </cell>
          <cell r="X170">
            <v>0</v>
          </cell>
        </row>
        <row r="171">
          <cell r="J171">
            <v>0</v>
          </cell>
          <cell r="K171">
            <v>0</v>
          </cell>
          <cell r="L171">
            <v>0</v>
          </cell>
          <cell r="M171">
            <v>0</v>
          </cell>
          <cell r="N171">
            <v>0</v>
          </cell>
          <cell r="O171">
            <v>19033.75894294765</v>
          </cell>
          <cell r="P171">
            <v>193566.16651427886</v>
          </cell>
          <cell r="Q171">
            <v>0</v>
          </cell>
          <cell r="R171">
            <v>0</v>
          </cell>
          <cell r="S171">
            <v>0</v>
          </cell>
          <cell r="T171">
            <v>0</v>
          </cell>
          <cell r="U171">
            <v>0</v>
          </cell>
          <cell r="V171">
            <v>0</v>
          </cell>
          <cell r="W171">
            <v>0</v>
          </cell>
          <cell r="X171">
            <v>0</v>
          </cell>
        </row>
        <row r="172">
          <cell r="J172">
            <v>0</v>
          </cell>
          <cell r="K172">
            <v>0</v>
          </cell>
          <cell r="L172">
            <v>0</v>
          </cell>
          <cell r="M172">
            <v>0</v>
          </cell>
          <cell r="N172">
            <v>0</v>
          </cell>
          <cell r="O172">
            <v>19033.75894294765</v>
          </cell>
          <cell r="P172">
            <v>120504.29089848984</v>
          </cell>
          <cell r="Q172">
            <v>0</v>
          </cell>
          <cell r="R172">
            <v>0</v>
          </cell>
          <cell r="S172">
            <v>0</v>
          </cell>
          <cell r="T172">
            <v>0</v>
          </cell>
          <cell r="U172">
            <v>0</v>
          </cell>
          <cell r="V172">
            <v>0</v>
          </cell>
          <cell r="W172">
            <v>0</v>
          </cell>
          <cell r="X172">
            <v>0</v>
          </cell>
        </row>
        <row r="173">
          <cell r="J173">
            <v>0</v>
          </cell>
          <cell r="K173">
            <v>0</v>
          </cell>
          <cell r="L173">
            <v>0</v>
          </cell>
          <cell r="M173">
            <v>0</v>
          </cell>
          <cell r="N173">
            <v>0</v>
          </cell>
          <cell r="O173">
            <v>19509.602916521344</v>
          </cell>
          <cell r="P173">
            <v>119322.90369962624</v>
          </cell>
          <cell r="Q173">
            <v>0</v>
          </cell>
          <cell r="R173">
            <v>0</v>
          </cell>
          <cell r="S173">
            <v>0</v>
          </cell>
          <cell r="T173">
            <v>0</v>
          </cell>
          <cell r="U173">
            <v>0</v>
          </cell>
          <cell r="V173">
            <v>0</v>
          </cell>
          <cell r="W173">
            <v>0</v>
          </cell>
          <cell r="X173">
            <v>0</v>
          </cell>
        </row>
        <row r="174">
          <cell r="J174">
            <v>0</v>
          </cell>
          <cell r="K174">
            <v>0</v>
          </cell>
          <cell r="L174">
            <v>0</v>
          </cell>
          <cell r="M174">
            <v>0</v>
          </cell>
          <cell r="N174">
            <v>0</v>
          </cell>
          <cell r="O174">
            <v>19509.602916521344</v>
          </cell>
          <cell r="P174">
            <v>127226.9263600345</v>
          </cell>
          <cell r="Q174">
            <v>0</v>
          </cell>
          <cell r="R174">
            <v>0</v>
          </cell>
          <cell r="S174">
            <v>0</v>
          </cell>
          <cell r="T174">
            <v>0</v>
          </cell>
          <cell r="U174">
            <v>0</v>
          </cell>
          <cell r="V174">
            <v>0</v>
          </cell>
          <cell r="W174">
            <v>0</v>
          </cell>
          <cell r="X174">
            <v>0</v>
          </cell>
        </row>
        <row r="175">
          <cell r="J175">
            <v>0</v>
          </cell>
          <cell r="K175">
            <v>0</v>
          </cell>
          <cell r="L175">
            <v>0</v>
          </cell>
          <cell r="M175">
            <v>0</v>
          </cell>
          <cell r="N175">
            <v>0</v>
          </cell>
          <cell r="O175">
            <v>19509.602916521344</v>
          </cell>
          <cell r="P175">
            <v>122880.78491906638</v>
          </cell>
          <cell r="Q175">
            <v>0</v>
          </cell>
          <cell r="R175">
            <v>0</v>
          </cell>
          <cell r="S175">
            <v>0</v>
          </cell>
          <cell r="T175">
            <v>0</v>
          </cell>
          <cell r="U175">
            <v>0</v>
          </cell>
          <cell r="V175">
            <v>0</v>
          </cell>
          <cell r="W175">
            <v>0</v>
          </cell>
          <cell r="X175">
            <v>0</v>
          </cell>
        </row>
        <row r="176">
          <cell r="J176">
            <v>0</v>
          </cell>
          <cell r="K176">
            <v>0</v>
          </cell>
          <cell r="L176">
            <v>0</v>
          </cell>
          <cell r="M176">
            <v>0</v>
          </cell>
          <cell r="N176">
            <v>0</v>
          </cell>
          <cell r="O176">
            <v>19509.602916521344</v>
          </cell>
          <cell r="P176">
            <v>116638.74156368765</v>
          </cell>
          <cell r="Q176">
            <v>0</v>
          </cell>
          <cell r="R176">
            <v>0</v>
          </cell>
          <cell r="S176">
            <v>0</v>
          </cell>
          <cell r="T176">
            <v>0</v>
          </cell>
          <cell r="U176">
            <v>0</v>
          </cell>
          <cell r="V176">
            <v>0</v>
          </cell>
          <cell r="W176">
            <v>0</v>
          </cell>
          <cell r="X176">
            <v>0</v>
          </cell>
        </row>
        <row r="177">
          <cell r="J177">
            <v>0</v>
          </cell>
          <cell r="K177">
            <v>0</v>
          </cell>
          <cell r="L177">
            <v>0</v>
          </cell>
          <cell r="M177">
            <v>0</v>
          </cell>
          <cell r="N177">
            <v>0</v>
          </cell>
          <cell r="O177">
            <v>19509.602916521344</v>
          </cell>
          <cell r="P177">
            <v>63176.816424145254</v>
          </cell>
          <cell r="Q177">
            <v>0</v>
          </cell>
          <cell r="R177">
            <v>0</v>
          </cell>
          <cell r="S177">
            <v>0</v>
          </cell>
          <cell r="T177">
            <v>0</v>
          </cell>
          <cell r="U177">
            <v>0</v>
          </cell>
          <cell r="V177">
            <v>0</v>
          </cell>
          <cell r="W177">
            <v>0</v>
          </cell>
          <cell r="X177">
            <v>0</v>
          </cell>
        </row>
        <row r="178">
          <cell r="J178">
            <v>0</v>
          </cell>
          <cell r="K178">
            <v>0</v>
          </cell>
          <cell r="L178">
            <v>0</v>
          </cell>
          <cell r="M178">
            <v>0</v>
          </cell>
          <cell r="N178">
            <v>0</v>
          </cell>
          <cell r="O178">
            <v>19509.602916521344</v>
          </cell>
          <cell r="P178">
            <v>124737.65582371628</v>
          </cell>
          <cell r="Q178">
            <v>0</v>
          </cell>
          <cell r="R178">
            <v>0</v>
          </cell>
          <cell r="S178">
            <v>0</v>
          </cell>
          <cell r="T178">
            <v>0</v>
          </cell>
          <cell r="U178">
            <v>0</v>
          </cell>
          <cell r="V178">
            <v>0</v>
          </cell>
          <cell r="W178">
            <v>0</v>
          </cell>
          <cell r="X178">
            <v>0</v>
          </cell>
        </row>
        <row r="179">
          <cell r="J179">
            <v>0</v>
          </cell>
          <cell r="K179">
            <v>0</v>
          </cell>
          <cell r="L179">
            <v>0</v>
          </cell>
          <cell r="M179">
            <v>0</v>
          </cell>
          <cell r="N179">
            <v>0</v>
          </cell>
          <cell r="O179">
            <v>19509.602916521344</v>
          </cell>
          <cell r="P179">
            <v>157474.58539915775</v>
          </cell>
          <cell r="Q179">
            <v>0</v>
          </cell>
          <cell r="R179">
            <v>0</v>
          </cell>
          <cell r="S179">
            <v>0</v>
          </cell>
          <cell r="T179">
            <v>0</v>
          </cell>
          <cell r="U179">
            <v>0</v>
          </cell>
          <cell r="V179">
            <v>0</v>
          </cell>
          <cell r="W179">
            <v>0</v>
          </cell>
          <cell r="X179">
            <v>0</v>
          </cell>
        </row>
        <row r="180">
          <cell r="J180">
            <v>0</v>
          </cell>
          <cell r="K180">
            <v>0</v>
          </cell>
          <cell r="L180">
            <v>0</v>
          </cell>
          <cell r="M180">
            <v>0</v>
          </cell>
          <cell r="N180">
            <v>0</v>
          </cell>
          <cell r="O180">
            <v>19509.602916521344</v>
          </cell>
          <cell r="P180">
            <v>173068.19091432958</v>
          </cell>
          <cell r="Q180">
            <v>0</v>
          </cell>
          <cell r="R180">
            <v>0</v>
          </cell>
          <cell r="S180">
            <v>0</v>
          </cell>
          <cell r="T180">
            <v>0</v>
          </cell>
          <cell r="U180">
            <v>0</v>
          </cell>
          <cell r="V180">
            <v>0</v>
          </cell>
          <cell r="W180">
            <v>0</v>
          </cell>
          <cell r="X180">
            <v>0</v>
          </cell>
        </row>
        <row r="181">
          <cell r="J181">
            <v>0</v>
          </cell>
          <cell r="K181">
            <v>0</v>
          </cell>
          <cell r="L181">
            <v>0</v>
          </cell>
          <cell r="M181">
            <v>0</v>
          </cell>
          <cell r="N181">
            <v>0</v>
          </cell>
          <cell r="O181">
            <v>19509.602916521344</v>
          </cell>
          <cell r="P181">
            <v>155723.59768252415</v>
          </cell>
          <cell r="Q181">
            <v>0</v>
          </cell>
          <cell r="R181">
            <v>0</v>
          </cell>
          <cell r="S181">
            <v>0</v>
          </cell>
          <cell r="T181">
            <v>0</v>
          </cell>
          <cell r="U181">
            <v>0</v>
          </cell>
          <cell r="V181">
            <v>0</v>
          </cell>
          <cell r="W181">
            <v>0</v>
          </cell>
          <cell r="X181">
            <v>0</v>
          </cell>
        </row>
        <row r="182">
          <cell r="J182">
            <v>0</v>
          </cell>
          <cell r="K182">
            <v>0</v>
          </cell>
          <cell r="L182">
            <v>0</v>
          </cell>
          <cell r="M182">
            <v>0</v>
          </cell>
          <cell r="N182">
            <v>0</v>
          </cell>
          <cell r="O182">
            <v>19509.602916521344</v>
          </cell>
          <cell r="P182">
            <v>161455.67028950015</v>
          </cell>
          <cell r="Q182">
            <v>0</v>
          </cell>
          <cell r="R182">
            <v>0</v>
          </cell>
          <cell r="S182">
            <v>0</v>
          </cell>
          <cell r="T182">
            <v>0</v>
          </cell>
          <cell r="U182">
            <v>0</v>
          </cell>
          <cell r="V182">
            <v>0</v>
          </cell>
          <cell r="W182">
            <v>0</v>
          </cell>
          <cell r="X182">
            <v>0</v>
          </cell>
        </row>
        <row r="183">
          <cell r="J183">
            <v>0</v>
          </cell>
          <cell r="K183">
            <v>0</v>
          </cell>
          <cell r="L183">
            <v>0</v>
          </cell>
          <cell r="M183">
            <v>0</v>
          </cell>
          <cell r="N183">
            <v>0</v>
          </cell>
          <cell r="O183">
            <v>19509.602916521344</v>
          </cell>
          <cell r="P183">
            <v>206709.85902498817</v>
          </cell>
          <cell r="Q183">
            <v>0</v>
          </cell>
          <cell r="R183">
            <v>0</v>
          </cell>
          <cell r="S183">
            <v>0</v>
          </cell>
          <cell r="T183">
            <v>0</v>
          </cell>
          <cell r="U183">
            <v>0</v>
          </cell>
          <cell r="V183">
            <v>0</v>
          </cell>
          <cell r="W183">
            <v>0</v>
          </cell>
          <cell r="X183">
            <v>0</v>
          </cell>
        </row>
        <row r="184">
          <cell r="J184">
            <v>0</v>
          </cell>
          <cell r="K184">
            <v>0</v>
          </cell>
          <cell r="L184">
            <v>0</v>
          </cell>
          <cell r="M184">
            <v>0</v>
          </cell>
          <cell r="N184">
            <v>0</v>
          </cell>
          <cell r="O184">
            <v>19509.602916521344</v>
          </cell>
          <cell r="P184">
            <v>124097.82441644542</v>
          </cell>
          <cell r="Q184">
            <v>0</v>
          </cell>
          <cell r="R184">
            <v>0</v>
          </cell>
          <cell r="S184">
            <v>0</v>
          </cell>
          <cell r="T184">
            <v>0</v>
          </cell>
          <cell r="U184">
            <v>0</v>
          </cell>
          <cell r="V184">
            <v>0</v>
          </cell>
          <cell r="W184">
            <v>0</v>
          </cell>
          <cell r="X184">
            <v>0</v>
          </cell>
        </row>
        <row r="185">
          <cell r="J185">
            <v>0</v>
          </cell>
          <cell r="K185">
            <v>0</v>
          </cell>
          <cell r="L185">
            <v>0</v>
          </cell>
          <cell r="M185">
            <v>0</v>
          </cell>
          <cell r="N185">
            <v>0</v>
          </cell>
          <cell r="O185">
            <v>19997.342989434375</v>
          </cell>
          <cell r="P185">
            <v>122140.75627823615</v>
          </cell>
          <cell r="Q185">
            <v>0</v>
          </cell>
          <cell r="R185">
            <v>0</v>
          </cell>
          <cell r="S185">
            <v>0</v>
          </cell>
          <cell r="T185">
            <v>0</v>
          </cell>
          <cell r="U185">
            <v>0</v>
          </cell>
          <cell r="V185">
            <v>0</v>
          </cell>
          <cell r="W185">
            <v>0</v>
          </cell>
          <cell r="X185">
            <v>0</v>
          </cell>
        </row>
        <row r="186">
          <cell r="J186">
            <v>0</v>
          </cell>
          <cell r="K186">
            <v>0</v>
          </cell>
          <cell r="L186">
            <v>0</v>
          </cell>
          <cell r="M186">
            <v>0</v>
          </cell>
          <cell r="N186">
            <v>0</v>
          </cell>
          <cell r="O186">
            <v>19997.342989434375</v>
          </cell>
          <cell r="P186">
            <v>145040.96277004801</v>
          </cell>
          <cell r="Q186">
            <v>0</v>
          </cell>
          <cell r="R186">
            <v>0</v>
          </cell>
          <cell r="S186">
            <v>0</v>
          </cell>
          <cell r="T186">
            <v>0</v>
          </cell>
          <cell r="U186">
            <v>0</v>
          </cell>
          <cell r="V186">
            <v>0</v>
          </cell>
          <cell r="W186">
            <v>0</v>
          </cell>
          <cell r="X186">
            <v>0</v>
          </cell>
        </row>
        <row r="187">
          <cell r="J187">
            <v>0</v>
          </cell>
          <cell r="K187">
            <v>0</v>
          </cell>
          <cell r="L187">
            <v>0</v>
          </cell>
          <cell r="M187">
            <v>0</v>
          </cell>
          <cell r="N187">
            <v>0</v>
          </cell>
          <cell r="O187">
            <v>19997.342989434375</v>
          </cell>
          <cell r="P187">
            <v>129328.29133647357</v>
          </cell>
          <cell r="Q187">
            <v>0</v>
          </cell>
          <cell r="R187">
            <v>0</v>
          </cell>
          <cell r="S187">
            <v>0</v>
          </cell>
          <cell r="T187">
            <v>0</v>
          </cell>
          <cell r="U187">
            <v>0</v>
          </cell>
          <cell r="V187">
            <v>0</v>
          </cell>
          <cell r="W187">
            <v>0</v>
          </cell>
          <cell r="X187">
            <v>0</v>
          </cell>
        </row>
        <row r="188">
          <cell r="J188">
            <v>0</v>
          </cell>
          <cell r="K188">
            <v>0</v>
          </cell>
          <cell r="L188">
            <v>0</v>
          </cell>
          <cell r="M188">
            <v>0</v>
          </cell>
          <cell r="N188">
            <v>0</v>
          </cell>
          <cell r="O188">
            <v>19997.342989434375</v>
          </cell>
          <cell r="P188">
            <v>120789.69461306877</v>
          </cell>
          <cell r="Q188">
            <v>0</v>
          </cell>
          <cell r="R188">
            <v>0</v>
          </cell>
          <cell r="S188">
            <v>0</v>
          </cell>
          <cell r="T188">
            <v>0</v>
          </cell>
          <cell r="U188">
            <v>0</v>
          </cell>
          <cell r="V188">
            <v>0</v>
          </cell>
          <cell r="W188">
            <v>0</v>
          </cell>
          <cell r="X188">
            <v>0</v>
          </cell>
        </row>
        <row r="189">
          <cell r="J189">
            <v>0</v>
          </cell>
          <cell r="K189">
            <v>0</v>
          </cell>
          <cell r="L189">
            <v>0</v>
          </cell>
          <cell r="M189">
            <v>0</v>
          </cell>
          <cell r="N189">
            <v>0</v>
          </cell>
          <cell r="O189">
            <v>19997.342989434375</v>
          </cell>
          <cell r="P189">
            <v>65961.272466493436</v>
          </cell>
          <cell r="Q189">
            <v>0</v>
          </cell>
          <cell r="R189">
            <v>0</v>
          </cell>
          <cell r="S189">
            <v>0</v>
          </cell>
          <cell r="T189">
            <v>0</v>
          </cell>
          <cell r="U189">
            <v>0</v>
          </cell>
          <cell r="V189">
            <v>0</v>
          </cell>
          <cell r="W189">
            <v>0</v>
          </cell>
          <cell r="X189">
            <v>0</v>
          </cell>
        </row>
        <row r="190">
          <cell r="J190">
            <v>0</v>
          </cell>
          <cell r="K190">
            <v>0</v>
          </cell>
          <cell r="L190">
            <v>0</v>
          </cell>
          <cell r="M190">
            <v>0</v>
          </cell>
          <cell r="N190">
            <v>0</v>
          </cell>
          <cell r="O190">
            <v>19997.342989434375</v>
          </cell>
          <cell r="P190">
            <v>126218.28622425599</v>
          </cell>
          <cell r="Q190">
            <v>0</v>
          </cell>
          <cell r="R190">
            <v>0</v>
          </cell>
          <cell r="S190">
            <v>0</v>
          </cell>
          <cell r="T190">
            <v>0</v>
          </cell>
          <cell r="U190">
            <v>0</v>
          </cell>
          <cell r="V190">
            <v>0</v>
          </cell>
          <cell r="W190">
            <v>0</v>
          </cell>
          <cell r="X190">
            <v>0</v>
          </cell>
        </row>
        <row r="191">
          <cell r="J191">
            <v>0</v>
          </cell>
          <cell r="K191">
            <v>0</v>
          </cell>
          <cell r="L191">
            <v>0</v>
          </cell>
          <cell r="M191">
            <v>0</v>
          </cell>
          <cell r="N191">
            <v>0</v>
          </cell>
          <cell r="O191">
            <v>19997.342989434375</v>
          </cell>
          <cell r="P191">
            <v>168622.67104668444</v>
          </cell>
          <cell r="Q191">
            <v>0</v>
          </cell>
          <cell r="R191">
            <v>0</v>
          </cell>
          <cell r="S191">
            <v>0</v>
          </cell>
          <cell r="T191">
            <v>0</v>
          </cell>
          <cell r="U191">
            <v>0</v>
          </cell>
          <cell r="V191">
            <v>0</v>
          </cell>
          <cell r="W191">
            <v>0</v>
          </cell>
          <cell r="X191">
            <v>0</v>
          </cell>
        </row>
        <row r="192">
          <cell r="J192">
            <v>0</v>
          </cell>
          <cell r="K192">
            <v>0</v>
          </cell>
          <cell r="L192">
            <v>0</v>
          </cell>
          <cell r="M192">
            <v>0</v>
          </cell>
          <cell r="N192">
            <v>0</v>
          </cell>
          <cell r="O192">
            <v>19997.342989434375</v>
          </cell>
          <cell r="P192">
            <v>185970.66415884483</v>
          </cell>
          <cell r="Q192">
            <v>0</v>
          </cell>
          <cell r="R192">
            <v>0</v>
          </cell>
          <cell r="S192">
            <v>0</v>
          </cell>
          <cell r="T192">
            <v>0</v>
          </cell>
          <cell r="U192">
            <v>0</v>
          </cell>
          <cell r="V192">
            <v>0</v>
          </cell>
          <cell r="W192">
            <v>0</v>
          </cell>
          <cell r="X192">
            <v>0</v>
          </cell>
        </row>
        <row r="193">
          <cell r="J193">
            <v>0</v>
          </cell>
          <cell r="K193">
            <v>0</v>
          </cell>
          <cell r="L193">
            <v>0</v>
          </cell>
          <cell r="M193">
            <v>0</v>
          </cell>
          <cell r="N193">
            <v>0</v>
          </cell>
          <cell r="O193">
            <v>19997.342989434375</v>
          </cell>
          <cell r="P193">
            <v>174218.82945081682</v>
          </cell>
          <cell r="Q193">
            <v>0</v>
          </cell>
          <cell r="R193">
            <v>0</v>
          </cell>
          <cell r="S193">
            <v>0</v>
          </cell>
          <cell r="T193">
            <v>0</v>
          </cell>
          <cell r="U193">
            <v>0</v>
          </cell>
          <cell r="V193">
            <v>0</v>
          </cell>
          <cell r="W193">
            <v>0</v>
          </cell>
          <cell r="X193">
            <v>0</v>
          </cell>
        </row>
        <row r="194">
          <cell r="J194">
            <v>0</v>
          </cell>
          <cell r="K194">
            <v>0</v>
          </cell>
          <cell r="L194">
            <v>0</v>
          </cell>
          <cell r="M194">
            <v>0</v>
          </cell>
          <cell r="N194">
            <v>0</v>
          </cell>
          <cell r="O194">
            <v>19997.342989434375</v>
          </cell>
          <cell r="P194">
            <v>166635.39138573044</v>
          </cell>
          <cell r="Q194">
            <v>0</v>
          </cell>
          <cell r="R194">
            <v>0</v>
          </cell>
          <cell r="S194">
            <v>0</v>
          </cell>
          <cell r="T194">
            <v>0</v>
          </cell>
          <cell r="U194">
            <v>0</v>
          </cell>
          <cell r="V194">
            <v>0</v>
          </cell>
          <cell r="W194">
            <v>0</v>
          </cell>
          <cell r="X194">
            <v>0</v>
          </cell>
        </row>
        <row r="195">
          <cell r="J195">
            <v>0</v>
          </cell>
          <cell r="K195">
            <v>0</v>
          </cell>
          <cell r="L195">
            <v>0</v>
          </cell>
          <cell r="M195">
            <v>0</v>
          </cell>
          <cell r="N195">
            <v>0</v>
          </cell>
          <cell r="O195">
            <v>19997.342989434375</v>
          </cell>
          <cell r="P195">
            <v>206461.2107719515</v>
          </cell>
          <cell r="Q195">
            <v>0</v>
          </cell>
          <cell r="R195">
            <v>0</v>
          </cell>
          <cell r="S195">
            <v>0</v>
          </cell>
          <cell r="T195">
            <v>0</v>
          </cell>
          <cell r="U195">
            <v>0</v>
          </cell>
          <cell r="V195">
            <v>0</v>
          </cell>
          <cell r="W195">
            <v>0</v>
          </cell>
          <cell r="X195">
            <v>0</v>
          </cell>
        </row>
        <row r="196">
          <cell r="J196">
            <v>0</v>
          </cell>
          <cell r="K196">
            <v>0</v>
          </cell>
          <cell r="L196">
            <v>0</v>
          </cell>
          <cell r="M196">
            <v>0</v>
          </cell>
          <cell r="N196">
            <v>0</v>
          </cell>
          <cell r="O196">
            <v>19997.342989434375</v>
          </cell>
          <cell r="P196">
            <v>131236.1274207391</v>
          </cell>
          <cell r="Q196">
            <v>0</v>
          </cell>
          <cell r="R196">
            <v>0</v>
          </cell>
          <cell r="S196">
            <v>0</v>
          </cell>
          <cell r="T196">
            <v>0</v>
          </cell>
          <cell r="U196">
            <v>0</v>
          </cell>
          <cell r="V196">
            <v>0</v>
          </cell>
          <cell r="W196">
            <v>0</v>
          </cell>
          <cell r="X196">
            <v>0</v>
          </cell>
        </row>
        <row r="197">
          <cell r="J197">
            <v>0</v>
          </cell>
          <cell r="K197">
            <v>0</v>
          </cell>
          <cell r="L197">
            <v>0</v>
          </cell>
          <cell r="M197">
            <v>0</v>
          </cell>
          <cell r="N197">
            <v>0</v>
          </cell>
          <cell r="O197">
            <v>20497.276564170232</v>
          </cell>
          <cell r="P197">
            <v>126140.89285799081</v>
          </cell>
          <cell r="Q197">
            <v>0</v>
          </cell>
          <cell r="R197">
            <v>0</v>
          </cell>
          <cell r="S197">
            <v>0</v>
          </cell>
          <cell r="T197">
            <v>0</v>
          </cell>
          <cell r="U197">
            <v>0</v>
          </cell>
          <cell r="V197">
            <v>0</v>
          </cell>
          <cell r="W197">
            <v>0</v>
          </cell>
          <cell r="X197">
            <v>0</v>
          </cell>
        </row>
        <row r="198">
          <cell r="J198">
            <v>0</v>
          </cell>
          <cell r="K198">
            <v>0</v>
          </cell>
          <cell r="L198">
            <v>0</v>
          </cell>
          <cell r="M198">
            <v>0</v>
          </cell>
          <cell r="N198">
            <v>0</v>
          </cell>
          <cell r="O198">
            <v>20497.276564170232</v>
          </cell>
          <cell r="P198">
            <v>145600.97608539995</v>
          </cell>
          <cell r="Q198">
            <v>0</v>
          </cell>
          <cell r="R198">
            <v>0</v>
          </cell>
          <cell r="S198">
            <v>0</v>
          </cell>
          <cell r="T198">
            <v>0</v>
          </cell>
          <cell r="U198">
            <v>0</v>
          </cell>
          <cell r="V198">
            <v>0</v>
          </cell>
          <cell r="W198">
            <v>0</v>
          </cell>
          <cell r="X198">
            <v>0</v>
          </cell>
        </row>
        <row r="199">
          <cell r="J199">
            <v>0</v>
          </cell>
          <cell r="K199">
            <v>0</v>
          </cell>
          <cell r="L199">
            <v>0</v>
          </cell>
          <cell r="M199">
            <v>0</v>
          </cell>
          <cell r="N199">
            <v>0</v>
          </cell>
          <cell r="O199">
            <v>20497.276564170232</v>
          </cell>
          <cell r="P199">
            <v>133300.35436620715</v>
          </cell>
          <cell r="Q199">
            <v>0</v>
          </cell>
          <cell r="R199">
            <v>0</v>
          </cell>
          <cell r="S199">
            <v>0</v>
          </cell>
          <cell r="T199">
            <v>0</v>
          </cell>
          <cell r="U199">
            <v>0</v>
          </cell>
          <cell r="V199">
            <v>0</v>
          </cell>
          <cell r="W199">
            <v>0</v>
          </cell>
          <cell r="X199">
            <v>0</v>
          </cell>
        </row>
        <row r="200">
          <cell r="J200">
            <v>0</v>
          </cell>
          <cell r="K200">
            <v>0</v>
          </cell>
          <cell r="L200">
            <v>0</v>
          </cell>
          <cell r="M200">
            <v>0</v>
          </cell>
          <cell r="N200">
            <v>0</v>
          </cell>
          <cell r="O200">
            <v>20497.276564170232</v>
          </cell>
          <cell r="P200">
            <v>124567.75310602484</v>
          </cell>
          <cell r="Q200">
            <v>0</v>
          </cell>
          <cell r="R200">
            <v>0</v>
          </cell>
          <cell r="S200">
            <v>0</v>
          </cell>
          <cell r="T200">
            <v>0</v>
          </cell>
          <cell r="U200">
            <v>0</v>
          </cell>
          <cell r="V200">
            <v>0</v>
          </cell>
          <cell r="W200">
            <v>0</v>
          </cell>
          <cell r="X200">
            <v>0</v>
          </cell>
        </row>
        <row r="201">
          <cell r="J201">
            <v>0</v>
          </cell>
          <cell r="K201">
            <v>0</v>
          </cell>
          <cell r="L201">
            <v>0</v>
          </cell>
          <cell r="M201">
            <v>0</v>
          </cell>
          <cell r="N201">
            <v>0</v>
          </cell>
          <cell r="O201">
            <v>20497.276564170232</v>
          </cell>
          <cell r="P201">
            <v>66814.259708866564</v>
          </cell>
          <cell r="Q201">
            <v>0</v>
          </cell>
          <cell r="R201">
            <v>0</v>
          </cell>
          <cell r="S201">
            <v>0</v>
          </cell>
          <cell r="T201">
            <v>0</v>
          </cell>
          <cell r="U201">
            <v>0</v>
          </cell>
          <cell r="V201">
            <v>0</v>
          </cell>
          <cell r="W201">
            <v>0</v>
          </cell>
          <cell r="X201">
            <v>0</v>
          </cell>
        </row>
        <row r="202">
          <cell r="J202">
            <v>0</v>
          </cell>
          <cell r="K202">
            <v>0</v>
          </cell>
          <cell r="L202">
            <v>0</v>
          </cell>
          <cell r="M202">
            <v>0</v>
          </cell>
          <cell r="N202">
            <v>0</v>
          </cell>
          <cell r="O202">
            <v>20497.276564170232</v>
          </cell>
          <cell r="P202">
            <v>132651.39110334378</v>
          </cell>
          <cell r="Q202">
            <v>0</v>
          </cell>
          <cell r="R202">
            <v>0</v>
          </cell>
          <cell r="S202">
            <v>0</v>
          </cell>
          <cell r="T202">
            <v>0</v>
          </cell>
          <cell r="U202">
            <v>0</v>
          </cell>
          <cell r="V202">
            <v>0</v>
          </cell>
          <cell r="W202">
            <v>0</v>
          </cell>
          <cell r="X202">
            <v>0</v>
          </cell>
        </row>
        <row r="203">
          <cell r="J203">
            <v>0</v>
          </cell>
          <cell r="K203">
            <v>0</v>
          </cell>
          <cell r="L203">
            <v>0</v>
          </cell>
          <cell r="M203">
            <v>0</v>
          </cell>
          <cell r="N203">
            <v>0</v>
          </cell>
          <cell r="O203">
            <v>20497.276564170232</v>
          </cell>
          <cell r="P203">
            <v>176878.12822898361</v>
          </cell>
          <cell r="Q203">
            <v>0</v>
          </cell>
          <cell r="R203">
            <v>0</v>
          </cell>
          <cell r="S203">
            <v>0</v>
          </cell>
          <cell r="T203">
            <v>0</v>
          </cell>
          <cell r="U203">
            <v>0</v>
          </cell>
          <cell r="V203">
            <v>0</v>
          </cell>
          <cell r="W203">
            <v>0</v>
          </cell>
          <cell r="X203">
            <v>0</v>
          </cell>
        </row>
        <row r="204">
          <cell r="J204">
            <v>0</v>
          </cell>
          <cell r="K204">
            <v>0</v>
          </cell>
          <cell r="L204">
            <v>0</v>
          </cell>
          <cell r="M204">
            <v>0</v>
          </cell>
          <cell r="N204">
            <v>0</v>
          </cell>
          <cell r="O204">
            <v>20497.276564170232</v>
          </cell>
          <cell r="P204">
            <v>190712.33356214123</v>
          </cell>
          <cell r="Q204">
            <v>0</v>
          </cell>
          <cell r="R204">
            <v>0</v>
          </cell>
          <cell r="S204">
            <v>0</v>
          </cell>
          <cell r="T204">
            <v>0</v>
          </cell>
          <cell r="U204">
            <v>0</v>
          </cell>
          <cell r="V204">
            <v>0</v>
          </cell>
          <cell r="W204">
            <v>0</v>
          </cell>
          <cell r="X204">
            <v>0</v>
          </cell>
        </row>
        <row r="205">
          <cell r="J205">
            <v>0</v>
          </cell>
          <cell r="K205">
            <v>0</v>
          </cell>
          <cell r="L205">
            <v>0</v>
          </cell>
          <cell r="M205">
            <v>0</v>
          </cell>
          <cell r="N205">
            <v>0</v>
          </cell>
          <cell r="O205">
            <v>20497.276564170232</v>
          </cell>
          <cell r="P205">
            <v>183042.86404549232</v>
          </cell>
          <cell r="Q205">
            <v>0</v>
          </cell>
          <cell r="R205">
            <v>0</v>
          </cell>
          <cell r="S205">
            <v>0</v>
          </cell>
          <cell r="T205">
            <v>0</v>
          </cell>
          <cell r="U205">
            <v>0</v>
          </cell>
          <cell r="V205">
            <v>0</v>
          </cell>
          <cell r="W205">
            <v>0</v>
          </cell>
          <cell r="X205">
            <v>0</v>
          </cell>
        </row>
        <row r="206">
          <cell r="J206">
            <v>0</v>
          </cell>
          <cell r="K206">
            <v>0</v>
          </cell>
          <cell r="L206">
            <v>0</v>
          </cell>
          <cell r="M206">
            <v>0</v>
          </cell>
          <cell r="N206">
            <v>0</v>
          </cell>
          <cell r="O206">
            <v>20497.276564170232</v>
          </cell>
          <cell r="P206">
            <v>177171.01783159387</v>
          </cell>
          <cell r="Q206">
            <v>0</v>
          </cell>
          <cell r="R206">
            <v>0</v>
          </cell>
          <cell r="S206">
            <v>0</v>
          </cell>
          <cell r="T206">
            <v>0</v>
          </cell>
          <cell r="U206">
            <v>0</v>
          </cell>
          <cell r="V206">
            <v>0</v>
          </cell>
          <cell r="W206">
            <v>0</v>
          </cell>
          <cell r="X206">
            <v>0</v>
          </cell>
        </row>
        <row r="207">
          <cell r="J207">
            <v>0</v>
          </cell>
          <cell r="K207">
            <v>0</v>
          </cell>
          <cell r="L207">
            <v>0</v>
          </cell>
          <cell r="M207">
            <v>0</v>
          </cell>
          <cell r="N207">
            <v>0</v>
          </cell>
          <cell r="O207">
            <v>20497.276564170232</v>
          </cell>
          <cell r="P207">
            <v>218019.83161032316</v>
          </cell>
          <cell r="Q207">
            <v>0</v>
          </cell>
          <cell r="R207">
            <v>0</v>
          </cell>
          <cell r="S207">
            <v>0</v>
          </cell>
          <cell r="T207">
            <v>0</v>
          </cell>
          <cell r="U207">
            <v>0</v>
          </cell>
          <cell r="V207">
            <v>0</v>
          </cell>
          <cell r="W207">
            <v>0</v>
          </cell>
          <cell r="X207">
            <v>0</v>
          </cell>
        </row>
        <row r="208">
          <cell r="J208">
            <v>0</v>
          </cell>
          <cell r="K208">
            <v>0</v>
          </cell>
          <cell r="L208">
            <v>0</v>
          </cell>
          <cell r="M208">
            <v>0</v>
          </cell>
          <cell r="N208">
            <v>0</v>
          </cell>
          <cell r="O208">
            <v>20497.276564170232</v>
          </cell>
          <cell r="P208">
            <v>137380.41259399953</v>
          </cell>
          <cell r="Q208">
            <v>0</v>
          </cell>
          <cell r="R208">
            <v>0</v>
          </cell>
          <cell r="S208">
            <v>0</v>
          </cell>
          <cell r="T208">
            <v>0</v>
          </cell>
          <cell r="U208">
            <v>0</v>
          </cell>
          <cell r="V208">
            <v>0</v>
          </cell>
          <cell r="W208">
            <v>0</v>
          </cell>
          <cell r="X208">
            <v>0</v>
          </cell>
        </row>
        <row r="209">
          <cell r="J209">
            <v>0</v>
          </cell>
          <cell r="K209">
            <v>59859.315359999986</v>
          </cell>
          <cell r="L209">
            <v>526059.77935319999</v>
          </cell>
          <cell r="M209">
            <v>246056.32034999999</v>
          </cell>
          <cell r="N209">
            <v>27339.59115</v>
          </cell>
          <cell r="O209">
            <v>21009.708478274486</v>
          </cell>
          <cell r="P209">
            <v>132693.45878556452</v>
          </cell>
          <cell r="Q209">
            <v>0</v>
          </cell>
          <cell r="R209">
            <v>475409.87849999999</v>
          </cell>
          <cell r="S209">
            <v>0</v>
          </cell>
          <cell r="T209">
            <v>0</v>
          </cell>
          <cell r="U209">
            <v>67341.72977999998</v>
          </cell>
          <cell r="V209">
            <v>624695.9879819249</v>
          </cell>
          <cell r="W209">
            <v>259726.11592499996</v>
          </cell>
          <cell r="X209">
            <v>28858.457324999996</v>
          </cell>
        </row>
        <row r="210">
          <cell r="J210">
            <v>0</v>
          </cell>
          <cell r="K210">
            <v>0</v>
          </cell>
          <cell r="L210">
            <v>0</v>
          </cell>
          <cell r="M210">
            <v>0</v>
          </cell>
          <cell r="N210">
            <v>0</v>
          </cell>
          <cell r="O210">
            <v>21009.708478274486</v>
          </cell>
          <cell r="P210">
            <v>153944.28966429274</v>
          </cell>
          <cell r="Q210">
            <v>0</v>
          </cell>
          <cell r="R210">
            <v>0</v>
          </cell>
          <cell r="S210">
            <v>0</v>
          </cell>
          <cell r="T210">
            <v>0</v>
          </cell>
          <cell r="U210">
            <v>0</v>
          </cell>
          <cell r="V210">
            <v>0</v>
          </cell>
          <cell r="W210">
            <v>0</v>
          </cell>
          <cell r="X210">
            <v>0</v>
          </cell>
        </row>
        <row r="211">
          <cell r="J211">
            <v>0</v>
          </cell>
          <cell r="K211">
            <v>0</v>
          </cell>
          <cell r="L211">
            <v>0</v>
          </cell>
          <cell r="M211">
            <v>0</v>
          </cell>
          <cell r="N211">
            <v>0</v>
          </cell>
          <cell r="O211">
            <v>21009.708478274486</v>
          </cell>
          <cell r="P211">
            <v>137749.77080308821</v>
          </cell>
          <cell r="Q211">
            <v>0</v>
          </cell>
          <cell r="R211">
            <v>0</v>
          </cell>
          <cell r="S211">
            <v>0</v>
          </cell>
          <cell r="T211">
            <v>0</v>
          </cell>
          <cell r="U211">
            <v>0</v>
          </cell>
          <cell r="V211">
            <v>0</v>
          </cell>
          <cell r="W211">
            <v>0</v>
          </cell>
          <cell r="X211">
            <v>0</v>
          </cell>
        </row>
        <row r="212">
          <cell r="J212">
            <v>0</v>
          </cell>
          <cell r="K212">
            <v>0</v>
          </cell>
          <cell r="L212">
            <v>0</v>
          </cell>
          <cell r="M212">
            <v>0</v>
          </cell>
          <cell r="N212">
            <v>0</v>
          </cell>
          <cell r="O212">
            <v>21009.708478274486</v>
          </cell>
          <cell r="P212">
            <v>130846.38403809947</v>
          </cell>
          <cell r="Q212">
            <v>0</v>
          </cell>
          <cell r="R212">
            <v>0</v>
          </cell>
          <cell r="S212">
            <v>0</v>
          </cell>
          <cell r="T212">
            <v>0</v>
          </cell>
          <cell r="U212">
            <v>0</v>
          </cell>
          <cell r="V212">
            <v>0</v>
          </cell>
          <cell r="W212">
            <v>0</v>
          </cell>
          <cell r="X212">
            <v>0</v>
          </cell>
        </row>
        <row r="213">
          <cell r="J213">
            <v>0</v>
          </cell>
          <cell r="K213">
            <v>0</v>
          </cell>
          <cell r="L213">
            <v>0</v>
          </cell>
          <cell r="M213">
            <v>0</v>
          </cell>
          <cell r="N213">
            <v>0</v>
          </cell>
          <cell r="O213">
            <v>21009.708478274486</v>
          </cell>
          <cell r="P213">
            <v>69793.119729793121</v>
          </cell>
          <cell r="Q213">
            <v>0</v>
          </cell>
          <cell r="R213">
            <v>0</v>
          </cell>
          <cell r="S213">
            <v>0</v>
          </cell>
          <cell r="T213">
            <v>0</v>
          </cell>
          <cell r="U213">
            <v>0</v>
          </cell>
          <cell r="V213">
            <v>0</v>
          </cell>
          <cell r="W213">
            <v>0</v>
          </cell>
          <cell r="X213">
            <v>0</v>
          </cell>
        </row>
        <row r="214">
          <cell r="J214">
            <v>0</v>
          </cell>
          <cell r="K214">
            <v>0</v>
          </cell>
          <cell r="L214">
            <v>0</v>
          </cell>
          <cell r="M214">
            <v>0</v>
          </cell>
          <cell r="N214">
            <v>0</v>
          </cell>
          <cell r="O214">
            <v>21009.708478274486</v>
          </cell>
          <cell r="P214">
            <v>141627.36638992964</v>
          </cell>
          <cell r="Q214">
            <v>0</v>
          </cell>
          <cell r="R214">
            <v>0</v>
          </cell>
          <cell r="S214">
            <v>0</v>
          </cell>
          <cell r="T214">
            <v>0</v>
          </cell>
          <cell r="U214">
            <v>0</v>
          </cell>
          <cell r="V214">
            <v>0</v>
          </cell>
          <cell r="W214">
            <v>0</v>
          </cell>
          <cell r="X214">
            <v>0</v>
          </cell>
        </row>
        <row r="215">
          <cell r="J215">
            <v>0</v>
          </cell>
          <cell r="K215">
            <v>0</v>
          </cell>
          <cell r="L215">
            <v>0</v>
          </cell>
          <cell r="M215">
            <v>0</v>
          </cell>
          <cell r="N215">
            <v>0</v>
          </cell>
          <cell r="O215">
            <v>21009.708478274486</v>
          </cell>
          <cell r="P215">
            <v>189468.93414780474</v>
          </cell>
          <cell r="Q215">
            <v>0</v>
          </cell>
          <cell r="R215">
            <v>0</v>
          </cell>
          <cell r="S215">
            <v>0</v>
          </cell>
          <cell r="T215">
            <v>0</v>
          </cell>
          <cell r="U215">
            <v>0</v>
          </cell>
          <cell r="V215">
            <v>0</v>
          </cell>
          <cell r="W215">
            <v>0</v>
          </cell>
          <cell r="X215">
            <v>0</v>
          </cell>
        </row>
        <row r="216">
          <cell r="J216">
            <v>0</v>
          </cell>
          <cell r="K216">
            <v>0</v>
          </cell>
          <cell r="L216">
            <v>0</v>
          </cell>
          <cell r="M216">
            <v>0</v>
          </cell>
          <cell r="N216">
            <v>0</v>
          </cell>
          <cell r="O216">
            <v>21009.708478274486</v>
          </cell>
          <cell r="P216">
            <v>205321.53365364517</v>
          </cell>
          <cell r="Q216">
            <v>0</v>
          </cell>
          <cell r="R216">
            <v>0</v>
          </cell>
          <cell r="S216">
            <v>0</v>
          </cell>
          <cell r="T216">
            <v>0</v>
          </cell>
          <cell r="U216">
            <v>0</v>
          </cell>
          <cell r="V216">
            <v>0</v>
          </cell>
          <cell r="W216">
            <v>0</v>
          </cell>
          <cell r="X216">
            <v>0</v>
          </cell>
        </row>
        <row r="217">
          <cell r="J217">
            <v>0</v>
          </cell>
          <cell r="K217">
            <v>0</v>
          </cell>
          <cell r="L217">
            <v>0</v>
          </cell>
          <cell r="M217">
            <v>0</v>
          </cell>
          <cell r="N217">
            <v>0</v>
          </cell>
          <cell r="O217">
            <v>21009.708478274486</v>
          </cell>
          <cell r="P217">
            <v>195945.73884647241</v>
          </cell>
          <cell r="Q217">
            <v>0</v>
          </cell>
          <cell r="R217">
            <v>0</v>
          </cell>
          <cell r="S217">
            <v>0</v>
          </cell>
          <cell r="T217">
            <v>0</v>
          </cell>
          <cell r="U217">
            <v>0</v>
          </cell>
          <cell r="V217">
            <v>0</v>
          </cell>
          <cell r="W217">
            <v>0</v>
          </cell>
          <cell r="X217">
            <v>0</v>
          </cell>
        </row>
        <row r="218">
          <cell r="J218">
            <v>0</v>
          </cell>
          <cell r="K218">
            <v>0</v>
          </cell>
          <cell r="L218">
            <v>0</v>
          </cell>
          <cell r="M218">
            <v>0</v>
          </cell>
          <cell r="N218">
            <v>0</v>
          </cell>
          <cell r="O218">
            <v>21009.708478274486</v>
          </cell>
          <cell r="P218">
            <v>190205.85027538647</v>
          </cell>
          <cell r="Q218">
            <v>0</v>
          </cell>
          <cell r="R218">
            <v>0</v>
          </cell>
          <cell r="S218">
            <v>0</v>
          </cell>
          <cell r="T218">
            <v>0</v>
          </cell>
          <cell r="U218">
            <v>0</v>
          </cell>
          <cell r="V218">
            <v>0</v>
          </cell>
          <cell r="W218">
            <v>0</v>
          </cell>
          <cell r="X218">
            <v>0</v>
          </cell>
        </row>
        <row r="219">
          <cell r="J219">
            <v>0</v>
          </cell>
          <cell r="K219">
            <v>0</v>
          </cell>
          <cell r="L219">
            <v>0</v>
          </cell>
          <cell r="M219">
            <v>0</v>
          </cell>
          <cell r="N219">
            <v>0</v>
          </cell>
          <cell r="O219">
            <v>21009.708478274486</v>
          </cell>
          <cell r="P219">
            <v>242454.89032474428</v>
          </cell>
          <cell r="Q219">
            <v>0</v>
          </cell>
          <cell r="R219">
            <v>0</v>
          </cell>
          <cell r="S219">
            <v>0</v>
          </cell>
          <cell r="T219">
            <v>0</v>
          </cell>
          <cell r="U219">
            <v>0</v>
          </cell>
          <cell r="V219">
            <v>0</v>
          </cell>
          <cell r="W219">
            <v>0</v>
          </cell>
          <cell r="X219">
            <v>0</v>
          </cell>
        </row>
        <row r="220">
          <cell r="J220">
            <v>0</v>
          </cell>
          <cell r="K220">
            <v>0</v>
          </cell>
          <cell r="L220">
            <v>0</v>
          </cell>
          <cell r="M220">
            <v>0</v>
          </cell>
          <cell r="N220">
            <v>0</v>
          </cell>
          <cell r="O220">
            <v>21009.708478274486</v>
          </cell>
          <cell r="P220">
            <v>145452.48915658137</v>
          </cell>
          <cell r="Q220">
            <v>0</v>
          </cell>
          <cell r="R220">
            <v>0</v>
          </cell>
          <cell r="S220">
            <v>0</v>
          </cell>
          <cell r="T220">
            <v>0</v>
          </cell>
          <cell r="U220">
            <v>0</v>
          </cell>
          <cell r="V220">
            <v>0</v>
          </cell>
          <cell r="W220">
            <v>0</v>
          </cell>
          <cell r="X220">
            <v>0</v>
          </cell>
        </row>
        <row r="221">
          <cell r="J221">
            <v>0</v>
          </cell>
          <cell r="K221">
            <v>0</v>
          </cell>
          <cell r="L221">
            <v>0</v>
          </cell>
          <cell r="M221">
            <v>0</v>
          </cell>
          <cell r="N221">
            <v>0</v>
          </cell>
          <cell r="O221">
            <v>21534.951190231346</v>
          </cell>
          <cell r="P221">
            <v>138130.14567626637</v>
          </cell>
          <cell r="Q221">
            <v>0</v>
          </cell>
          <cell r="R221">
            <v>0</v>
          </cell>
          <cell r="S221">
            <v>0</v>
          </cell>
          <cell r="T221">
            <v>0</v>
          </cell>
          <cell r="U221">
            <v>0</v>
          </cell>
          <cell r="V221">
            <v>0</v>
          </cell>
          <cell r="W221">
            <v>0</v>
          </cell>
          <cell r="X221">
            <v>0</v>
          </cell>
        </row>
        <row r="222">
          <cell r="J222">
            <v>0</v>
          </cell>
          <cell r="K222">
            <v>0</v>
          </cell>
          <cell r="L222">
            <v>0</v>
          </cell>
          <cell r="M222">
            <v>0</v>
          </cell>
          <cell r="N222">
            <v>0</v>
          </cell>
          <cell r="O222">
            <v>21534.951190231346</v>
          </cell>
          <cell r="P222">
            <v>166105.35548583898</v>
          </cell>
          <cell r="Q222">
            <v>0</v>
          </cell>
          <cell r="R222">
            <v>0</v>
          </cell>
          <cell r="S222">
            <v>0</v>
          </cell>
          <cell r="T222">
            <v>0</v>
          </cell>
          <cell r="U222">
            <v>0</v>
          </cell>
          <cell r="V222">
            <v>0</v>
          </cell>
          <cell r="W222">
            <v>0</v>
          </cell>
          <cell r="X222">
            <v>0</v>
          </cell>
        </row>
        <row r="223">
          <cell r="J223">
            <v>0</v>
          </cell>
          <cell r="K223">
            <v>0</v>
          </cell>
          <cell r="L223">
            <v>0</v>
          </cell>
          <cell r="M223">
            <v>0</v>
          </cell>
          <cell r="N223">
            <v>0</v>
          </cell>
          <cell r="O223">
            <v>21534.951190231346</v>
          </cell>
          <cell r="P223">
            <v>146911.87119870397</v>
          </cell>
          <cell r="Q223">
            <v>0</v>
          </cell>
          <cell r="R223">
            <v>0</v>
          </cell>
          <cell r="S223">
            <v>0</v>
          </cell>
          <cell r="T223">
            <v>0</v>
          </cell>
          <cell r="U223">
            <v>0</v>
          </cell>
          <cell r="V223">
            <v>0</v>
          </cell>
          <cell r="W223">
            <v>0</v>
          </cell>
          <cell r="X223">
            <v>0</v>
          </cell>
        </row>
        <row r="224">
          <cell r="J224">
            <v>0</v>
          </cell>
          <cell r="K224">
            <v>0</v>
          </cell>
          <cell r="L224">
            <v>0</v>
          </cell>
          <cell r="M224">
            <v>0</v>
          </cell>
          <cell r="N224">
            <v>0</v>
          </cell>
          <cell r="O224">
            <v>21534.951190231346</v>
          </cell>
          <cell r="P224">
            <v>136567.44237402661</v>
          </cell>
          <cell r="Q224">
            <v>0</v>
          </cell>
          <cell r="R224">
            <v>0</v>
          </cell>
          <cell r="S224">
            <v>0</v>
          </cell>
          <cell r="T224">
            <v>0</v>
          </cell>
          <cell r="U224">
            <v>0</v>
          </cell>
          <cell r="V224">
            <v>0</v>
          </cell>
          <cell r="W224">
            <v>0</v>
          </cell>
          <cell r="X224">
            <v>0</v>
          </cell>
        </row>
        <row r="225">
          <cell r="J225">
            <v>0</v>
          </cell>
          <cell r="K225">
            <v>0</v>
          </cell>
          <cell r="L225">
            <v>0</v>
          </cell>
          <cell r="M225">
            <v>0</v>
          </cell>
          <cell r="N225">
            <v>0</v>
          </cell>
          <cell r="O225">
            <v>21534.951190231346</v>
          </cell>
          <cell r="P225">
            <v>75121.266730432966</v>
          </cell>
          <cell r="Q225">
            <v>0</v>
          </cell>
          <cell r="R225">
            <v>0</v>
          </cell>
          <cell r="S225">
            <v>0</v>
          </cell>
          <cell r="T225">
            <v>0</v>
          </cell>
          <cell r="U225">
            <v>0</v>
          </cell>
          <cell r="V225">
            <v>0</v>
          </cell>
          <cell r="W225">
            <v>0</v>
          </cell>
          <cell r="X225">
            <v>0</v>
          </cell>
        </row>
        <row r="226">
          <cell r="J226">
            <v>0</v>
          </cell>
          <cell r="K226">
            <v>0</v>
          </cell>
          <cell r="L226">
            <v>0</v>
          </cell>
          <cell r="M226">
            <v>0</v>
          </cell>
          <cell r="N226">
            <v>0</v>
          </cell>
          <cell r="O226">
            <v>21534.951190231346</v>
          </cell>
          <cell r="P226">
            <v>152519.91835235525</v>
          </cell>
          <cell r="Q226">
            <v>0</v>
          </cell>
          <cell r="R226">
            <v>0</v>
          </cell>
          <cell r="S226">
            <v>0</v>
          </cell>
          <cell r="T226">
            <v>0</v>
          </cell>
          <cell r="U226">
            <v>0</v>
          </cell>
          <cell r="V226">
            <v>0</v>
          </cell>
          <cell r="W226">
            <v>0</v>
          </cell>
          <cell r="X226">
            <v>0</v>
          </cell>
        </row>
        <row r="227">
          <cell r="J227">
            <v>0</v>
          </cell>
          <cell r="K227">
            <v>0</v>
          </cell>
          <cell r="L227">
            <v>0</v>
          </cell>
          <cell r="M227">
            <v>0</v>
          </cell>
          <cell r="N227">
            <v>0</v>
          </cell>
          <cell r="O227">
            <v>21534.951190231346</v>
          </cell>
          <cell r="P227">
            <v>201888.06315583902</v>
          </cell>
          <cell r="Q227">
            <v>0</v>
          </cell>
          <cell r="R227">
            <v>0</v>
          </cell>
          <cell r="S227">
            <v>0</v>
          </cell>
          <cell r="T227">
            <v>0</v>
          </cell>
          <cell r="U227">
            <v>0</v>
          </cell>
          <cell r="V227">
            <v>0</v>
          </cell>
          <cell r="W227">
            <v>0</v>
          </cell>
          <cell r="X227">
            <v>0</v>
          </cell>
        </row>
        <row r="228">
          <cell r="J228">
            <v>0</v>
          </cell>
          <cell r="K228">
            <v>0</v>
          </cell>
          <cell r="L228">
            <v>0</v>
          </cell>
          <cell r="M228">
            <v>0</v>
          </cell>
          <cell r="N228">
            <v>0</v>
          </cell>
          <cell r="O228">
            <v>21534.951190231346</v>
          </cell>
          <cell r="P228">
            <v>222067.11131427551</v>
          </cell>
          <cell r="Q228">
            <v>0</v>
          </cell>
          <cell r="R228">
            <v>0</v>
          </cell>
          <cell r="S228">
            <v>0</v>
          </cell>
          <cell r="T228">
            <v>0</v>
          </cell>
          <cell r="U228">
            <v>0</v>
          </cell>
          <cell r="V228">
            <v>0</v>
          </cell>
          <cell r="W228">
            <v>0</v>
          </cell>
          <cell r="X228">
            <v>0</v>
          </cell>
        </row>
        <row r="229">
          <cell r="J229">
            <v>0</v>
          </cell>
          <cell r="K229">
            <v>0</v>
          </cell>
          <cell r="L229">
            <v>0</v>
          </cell>
          <cell r="M229">
            <v>0</v>
          </cell>
          <cell r="N229">
            <v>0</v>
          </cell>
          <cell r="O229">
            <v>21534.951190231346</v>
          </cell>
          <cell r="P229">
            <v>209016.26396962497</v>
          </cell>
          <cell r="Q229">
            <v>0</v>
          </cell>
          <cell r="R229">
            <v>0</v>
          </cell>
          <cell r="S229">
            <v>0</v>
          </cell>
          <cell r="T229">
            <v>0</v>
          </cell>
          <cell r="U229">
            <v>0</v>
          </cell>
          <cell r="V229">
            <v>0</v>
          </cell>
          <cell r="W229">
            <v>0</v>
          </cell>
          <cell r="X229">
            <v>0</v>
          </cell>
        </row>
        <row r="230">
          <cell r="J230">
            <v>0</v>
          </cell>
          <cell r="K230">
            <v>0</v>
          </cell>
          <cell r="L230">
            <v>0</v>
          </cell>
          <cell r="M230">
            <v>0</v>
          </cell>
          <cell r="N230">
            <v>0</v>
          </cell>
          <cell r="O230">
            <v>21534.951190231346</v>
          </cell>
          <cell r="P230">
            <v>206389.24242009493</v>
          </cell>
          <cell r="Q230">
            <v>0</v>
          </cell>
          <cell r="R230">
            <v>0</v>
          </cell>
          <cell r="S230">
            <v>0</v>
          </cell>
          <cell r="T230">
            <v>0</v>
          </cell>
          <cell r="U230">
            <v>0</v>
          </cell>
          <cell r="V230">
            <v>0</v>
          </cell>
          <cell r="W230">
            <v>0</v>
          </cell>
          <cell r="X230">
            <v>0</v>
          </cell>
        </row>
        <row r="231">
          <cell r="J231">
            <v>0</v>
          </cell>
          <cell r="K231">
            <v>0</v>
          </cell>
          <cell r="L231">
            <v>0</v>
          </cell>
          <cell r="M231">
            <v>0</v>
          </cell>
          <cell r="N231">
            <v>0</v>
          </cell>
          <cell r="O231">
            <v>21534.951190231346</v>
          </cell>
          <cell r="P231">
            <v>266186.98179707926</v>
          </cell>
          <cell r="Q231">
            <v>0</v>
          </cell>
          <cell r="R231">
            <v>0</v>
          </cell>
          <cell r="S231">
            <v>0</v>
          </cell>
          <cell r="T231">
            <v>0</v>
          </cell>
          <cell r="U231">
            <v>0</v>
          </cell>
          <cell r="V231">
            <v>0</v>
          </cell>
          <cell r="W231">
            <v>0</v>
          </cell>
          <cell r="X231">
            <v>0</v>
          </cell>
        </row>
        <row r="232">
          <cell r="J232">
            <v>0</v>
          </cell>
          <cell r="K232">
            <v>0</v>
          </cell>
          <cell r="L232">
            <v>0</v>
          </cell>
          <cell r="M232">
            <v>0</v>
          </cell>
          <cell r="N232">
            <v>0</v>
          </cell>
          <cell r="O232">
            <v>21534.951190231346</v>
          </cell>
          <cell r="P232">
            <v>154108.99838275666</v>
          </cell>
          <cell r="Q232">
            <v>0</v>
          </cell>
          <cell r="R232">
            <v>0</v>
          </cell>
          <cell r="S232">
            <v>0</v>
          </cell>
          <cell r="T232">
            <v>0</v>
          </cell>
          <cell r="U232">
            <v>0</v>
          </cell>
          <cell r="V232">
            <v>0</v>
          </cell>
          <cell r="W232">
            <v>0</v>
          </cell>
          <cell r="X232">
            <v>0</v>
          </cell>
        </row>
        <row r="233">
          <cell r="J233">
            <v>0</v>
          </cell>
          <cell r="K233">
            <v>0</v>
          </cell>
          <cell r="L233">
            <v>0</v>
          </cell>
          <cell r="M233">
            <v>0</v>
          </cell>
          <cell r="N233">
            <v>0</v>
          </cell>
          <cell r="O233">
            <v>22073.324969987127</v>
          </cell>
          <cell r="P233">
            <v>141583.59203281347</v>
          </cell>
          <cell r="Q233">
            <v>0</v>
          </cell>
          <cell r="R233">
            <v>0</v>
          </cell>
          <cell r="S233">
            <v>0</v>
          </cell>
          <cell r="T233">
            <v>0</v>
          </cell>
          <cell r="U233">
            <v>0</v>
          </cell>
          <cell r="V233">
            <v>0</v>
          </cell>
          <cell r="W233">
            <v>0</v>
          </cell>
          <cell r="X23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VC Disallow by CY Q406"/>
      <sheetName val="VC Disallow by CY Q306"/>
      <sheetName val="Disallowance by Calendar Year"/>
      <sheetName val="Summary by Calendar Year"/>
      <sheetName val="Summary by PCA Period"/>
      <sheetName val="Data for Summaries==&gt;"/>
      <sheetName val="DATA"/>
      <sheetName val="Data to Update Quarterly==&gt;"/>
      <sheetName val="Quarter End Price_Gen_Cost"/>
      <sheetName val="Quarter End KW Information"/>
      <sheetName val="Hedge Data"/>
      <sheetName val="Ex D (2)"/>
      <sheetName val="2006 GRC Updates ==&gt;"/>
      <sheetName val="Ex D-1 06 GRC"/>
      <sheetName val="Tenaska 06 GRC"/>
      <sheetName val="Other Information==&gt;"/>
      <sheetName val="Fixed Rate_HR"/>
      <sheetName val="WUTC EXHIBIT B Rev2"/>
      <sheetName val="page 1 VC"/>
      <sheetName val="Summary by Year w Tax Refund"/>
      <sheetName val="Tax Refund"/>
      <sheetName val="Tax Issue"/>
      <sheetName val="Hedge Data 2"/>
      <sheetName val="Exhibit D 09GRC"/>
      <sheetName val="Ex D Revised 12-31-08"/>
      <sheetName val="Ex D REVISED 11-30-08"/>
      <sheetName val="Ex D 4.15.10 DRAFT"/>
      <sheetName val="Ex D REVISED 4-4-08"/>
      <sheetName val="Hedge Data old example"/>
      <sheetName val="Ex D (2)-previous"/>
      <sheetName val="To J Eldredge 3.28.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A5" t="str">
            <v>Period</v>
          </cell>
          <cell r="D5" t="str">
            <v>Plant HR</v>
          </cell>
          <cell r="AA5" t="str">
            <v>Amort</v>
          </cell>
          <cell r="AB5" t="str">
            <v>Asset</v>
          </cell>
        </row>
        <row r="6">
          <cell r="D6">
            <v>35796</v>
          </cell>
          <cell r="AA6">
            <v>162666.66666666666</v>
          </cell>
          <cell r="AB6">
            <v>0</v>
          </cell>
        </row>
        <row r="7">
          <cell r="D7">
            <v>35827</v>
          </cell>
          <cell r="AA7">
            <v>162666.66666666666</v>
          </cell>
          <cell r="AB7">
            <v>0</v>
          </cell>
        </row>
        <row r="8">
          <cell r="D8">
            <v>35855</v>
          </cell>
          <cell r="AA8">
            <v>162666.66666666666</v>
          </cell>
          <cell r="AB8">
            <v>0</v>
          </cell>
        </row>
        <row r="9">
          <cell r="D9">
            <v>35886</v>
          </cell>
          <cell r="AA9">
            <v>162666.66666666666</v>
          </cell>
          <cell r="AB9">
            <v>0</v>
          </cell>
        </row>
        <row r="10">
          <cell r="D10">
            <v>35916</v>
          </cell>
          <cell r="AA10">
            <v>162666.66666666666</v>
          </cell>
          <cell r="AB10">
            <v>0</v>
          </cell>
        </row>
        <row r="11">
          <cell r="D11">
            <v>35947</v>
          </cell>
          <cell r="AA11">
            <v>162666.66666666666</v>
          </cell>
          <cell r="AB11">
            <v>0</v>
          </cell>
        </row>
        <row r="12">
          <cell r="D12">
            <v>35977</v>
          </cell>
          <cell r="AA12">
            <v>162666.66666666666</v>
          </cell>
          <cell r="AB12">
            <v>0</v>
          </cell>
        </row>
        <row r="13">
          <cell r="D13">
            <v>36008</v>
          </cell>
          <cell r="AA13">
            <v>162666.66666666666</v>
          </cell>
          <cell r="AB13">
            <v>0</v>
          </cell>
        </row>
        <row r="14">
          <cell r="D14">
            <v>36039</v>
          </cell>
          <cell r="AA14">
            <v>162666.66666666666</v>
          </cell>
          <cell r="AB14">
            <v>0</v>
          </cell>
        </row>
        <row r="15">
          <cell r="D15">
            <v>36069</v>
          </cell>
          <cell r="AA15">
            <v>162666.66666666666</v>
          </cell>
          <cell r="AB15">
            <v>0</v>
          </cell>
        </row>
        <row r="16">
          <cell r="D16">
            <v>36100</v>
          </cell>
          <cell r="AA16">
            <v>162666.66666666666</v>
          </cell>
          <cell r="AB16">
            <v>0</v>
          </cell>
        </row>
        <row r="17">
          <cell r="D17">
            <v>36130</v>
          </cell>
          <cell r="AA17">
            <v>162666.66666666666</v>
          </cell>
          <cell r="AB17">
            <v>0</v>
          </cell>
        </row>
        <row r="18">
          <cell r="D18">
            <v>36161</v>
          </cell>
          <cell r="AA18">
            <v>321916.66666666669</v>
          </cell>
          <cell r="AB18">
            <v>0</v>
          </cell>
        </row>
        <row r="19">
          <cell r="D19">
            <v>36192</v>
          </cell>
          <cell r="AA19">
            <v>321916.66666666669</v>
          </cell>
          <cell r="AB19">
            <v>0</v>
          </cell>
        </row>
        <row r="20">
          <cell r="D20">
            <v>36220</v>
          </cell>
          <cell r="AA20">
            <v>321916.66666666669</v>
          </cell>
          <cell r="AB20">
            <v>0</v>
          </cell>
        </row>
        <row r="21">
          <cell r="D21">
            <v>36251</v>
          </cell>
          <cell r="AA21">
            <v>321916.66666666669</v>
          </cell>
          <cell r="AB21">
            <v>0</v>
          </cell>
        </row>
        <row r="22">
          <cell r="D22">
            <v>36281</v>
          </cell>
          <cell r="AA22">
            <v>321916.66666666669</v>
          </cell>
          <cell r="AB22">
            <v>0</v>
          </cell>
        </row>
        <row r="23">
          <cell r="D23">
            <v>36312</v>
          </cell>
          <cell r="AA23">
            <v>321916.66666666669</v>
          </cell>
          <cell r="AB23">
            <v>0</v>
          </cell>
        </row>
        <row r="24">
          <cell r="D24">
            <v>36342</v>
          </cell>
          <cell r="AA24">
            <v>321916.66666666669</v>
          </cell>
          <cell r="AB24">
            <v>0</v>
          </cell>
        </row>
        <row r="25">
          <cell r="D25">
            <v>36373</v>
          </cell>
          <cell r="AA25">
            <v>321916.66666666669</v>
          </cell>
          <cell r="AB25">
            <v>0</v>
          </cell>
        </row>
        <row r="26">
          <cell r="D26">
            <v>36404</v>
          </cell>
          <cell r="AA26">
            <v>321916.66666666669</v>
          </cell>
          <cell r="AB26">
            <v>0</v>
          </cell>
        </row>
        <row r="27">
          <cell r="D27">
            <v>36434</v>
          </cell>
          <cell r="AA27">
            <v>321916.66666666669</v>
          </cell>
          <cell r="AB27">
            <v>0</v>
          </cell>
        </row>
        <row r="28">
          <cell r="D28">
            <v>36465</v>
          </cell>
          <cell r="AA28">
            <v>321916.66666666669</v>
          </cell>
          <cell r="AB28">
            <v>0</v>
          </cell>
        </row>
        <row r="29">
          <cell r="D29">
            <v>36495</v>
          </cell>
          <cell r="AA29">
            <v>321916.66666666669</v>
          </cell>
          <cell r="AB29">
            <v>0</v>
          </cell>
        </row>
        <row r="30">
          <cell r="D30">
            <v>36526</v>
          </cell>
          <cell r="AA30">
            <v>455250</v>
          </cell>
          <cell r="AB30">
            <v>0</v>
          </cell>
        </row>
        <row r="31">
          <cell r="D31">
            <v>36557</v>
          </cell>
          <cell r="AA31">
            <v>455250</v>
          </cell>
          <cell r="AB31">
            <v>0</v>
          </cell>
        </row>
        <row r="32">
          <cell r="D32">
            <v>36586</v>
          </cell>
          <cell r="AA32">
            <v>455250</v>
          </cell>
          <cell r="AB32">
            <v>0</v>
          </cell>
        </row>
        <row r="33">
          <cell r="D33">
            <v>36617</v>
          </cell>
          <cell r="AA33">
            <v>455250</v>
          </cell>
          <cell r="AB33">
            <v>0</v>
          </cell>
        </row>
        <row r="34">
          <cell r="D34">
            <v>36647</v>
          </cell>
          <cell r="AA34">
            <v>455250</v>
          </cell>
          <cell r="AB34">
            <v>0</v>
          </cell>
        </row>
        <row r="35">
          <cell r="D35">
            <v>36678</v>
          </cell>
          <cell r="AA35">
            <v>455250</v>
          </cell>
          <cell r="AB35">
            <v>0</v>
          </cell>
        </row>
        <row r="36">
          <cell r="D36">
            <v>36708</v>
          </cell>
          <cell r="AA36">
            <v>455250</v>
          </cell>
          <cell r="AB36">
            <v>0</v>
          </cell>
        </row>
        <row r="37">
          <cell r="D37">
            <v>36739</v>
          </cell>
          <cell r="AA37">
            <v>455250</v>
          </cell>
          <cell r="AB37">
            <v>0</v>
          </cell>
        </row>
        <row r="38">
          <cell r="D38">
            <v>36770</v>
          </cell>
          <cell r="AA38">
            <v>455250</v>
          </cell>
          <cell r="AB38">
            <v>0</v>
          </cell>
        </row>
        <row r="39">
          <cell r="D39">
            <v>36800</v>
          </cell>
          <cell r="AA39">
            <v>455250</v>
          </cell>
          <cell r="AB39">
            <v>0</v>
          </cell>
        </row>
        <row r="40">
          <cell r="D40">
            <v>36831</v>
          </cell>
          <cell r="AA40">
            <v>455250</v>
          </cell>
          <cell r="AB40">
            <v>0</v>
          </cell>
        </row>
        <row r="41">
          <cell r="D41">
            <v>36861</v>
          </cell>
          <cell r="AA41">
            <v>455250</v>
          </cell>
          <cell r="AB41">
            <v>0</v>
          </cell>
        </row>
        <row r="42">
          <cell r="D42">
            <v>36892</v>
          </cell>
          <cell r="AA42">
            <v>615166.66666666663</v>
          </cell>
          <cell r="AB42">
            <v>0</v>
          </cell>
        </row>
        <row r="43">
          <cell r="D43">
            <v>36923</v>
          </cell>
          <cell r="AA43">
            <v>615166.66666666663</v>
          </cell>
          <cell r="AB43">
            <v>0</v>
          </cell>
        </row>
        <row r="44">
          <cell r="D44">
            <v>36951</v>
          </cell>
          <cell r="AA44">
            <v>615166.66666666663</v>
          </cell>
          <cell r="AB44">
            <v>0</v>
          </cell>
        </row>
        <row r="45">
          <cell r="D45">
            <v>36982</v>
          </cell>
          <cell r="AA45">
            <v>615166.66666666663</v>
          </cell>
          <cell r="AB45">
            <v>0</v>
          </cell>
        </row>
        <row r="46">
          <cell r="D46">
            <v>37012</v>
          </cell>
          <cell r="AA46">
            <v>615166.66666666663</v>
          </cell>
          <cell r="AB46">
            <v>0</v>
          </cell>
        </row>
        <row r="47">
          <cell r="D47">
            <v>37043</v>
          </cell>
          <cell r="AA47">
            <v>615166.66666666663</v>
          </cell>
          <cell r="AB47">
            <v>0</v>
          </cell>
        </row>
        <row r="48">
          <cell r="D48">
            <v>37073</v>
          </cell>
          <cell r="AA48">
            <v>615166.66666666663</v>
          </cell>
          <cell r="AB48">
            <v>0</v>
          </cell>
        </row>
        <row r="49">
          <cell r="D49">
            <v>37104</v>
          </cell>
          <cell r="AA49">
            <v>615166.66666666663</v>
          </cell>
          <cell r="AB49">
            <v>0</v>
          </cell>
        </row>
        <row r="50">
          <cell r="D50">
            <v>37135</v>
          </cell>
          <cell r="AA50">
            <v>615166.66666666663</v>
          </cell>
          <cell r="AB50">
            <v>0</v>
          </cell>
        </row>
        <row r="51">
          <cell r="D51">
            <v>37165</v>
          </cell>
          <cell r="AA51">
            <v>615166.66666666663</v>
          </cell>
          <cell r="AB51">
            <v>0</v>
          </cell>
        </row>
        <row r="52">
          <cell r="D52">
            <v>37196</v>
          </cell>
          <cell r="AA52">
            <v>615166.66666666663</v>
          </cell>
          <cell r="AB52">
            <v>0</v>
          </cell>
        </row>
        <row r="53">
          <cell r="D53">
            <v>37226</v>
          </cell>
          <cell r="AA53">
            <v>615166.66666666663</v>
          </cell>
          <cell r="AB53">
            <v>0</v>
          </cell>
        </row>
        <row r="54">
          <cell r="D54">
            <v>37257</v>
          </cell>
          <cell r="AA54">
            <v>791166.66666666663</v>
          </cell>
          <cell r="AB54">
            <v>0</v>
          </cell>
        </row>
        <row r="55">
          <cell r="D55">
            <v>37288</v>
          </cell>
          <cell r="AA55">
            <v>791166.66666666663</v>
          </cell>
          <cell r="AB55">
            <v>0</v>
          </cell>
        </row>
        <row r="56">
          <cell r="D56">
            <v>37316</v>
          </cell>
          <cell r="AA56">
            <v>791166.66666666663</v>
          </cell>
          <cell r="AB56">
            <v>0</v>
          </cell>
        </row>
        <row r="57">
          <cell r="D57">
            <v>37347</v>
          </cell>
          <cell r="AA57">
            <v>791166.66666666663</v>
          </cell>
          <cell r="AB57">
            <v>0</v>
          </cell>
        </row>
        <row r="58">
          <cell r="D58">
            <v>37377</v>
          </cell>
          <cell r="AA58">
            <v>791166.66666666663</v>
          </cell>
          <cell r="AB58">
            <v>0</v>
          </cell>
        </row>
        <row r="59">
          <cell r="D59">
            <v>37408</v>
          </cell>
          <cell r="AA59">
            <v>791166.66666666663</v>
          </cell>
          <cell r="AB59">
            <v>0</v>
          </cell>
        </row>
        <row r="60">
          <cell r="A60" t="str">
            <v>PCA1</v>
          </cell>
          <cell r="D60">
            <v>37438</v>
          </cell>
          <cell r="AA60">
            <v>791166.66666666663</v>
          </cell>
          <cell r="AB60">
            <v>2134470.865384615</v>
          </cell>
        </row>
        <row r="61">
          <cell r="A61" t="str">
            <v>PCA1</v>
          </cell>
          <cell r="D61">
            <v>37469</v>
          </cell>
          <cell r="AA61">
            <v>791166.66666666663</v>
          </cell>
          <cell r="AB61">
            <v>2134470.865384615</v>
          </cell>
        </row>
        <row r="62">
          <cell r="A62" t="str">
            <v>PCA1</v>
          </cell>
          <cell r="D62">
            <v>37500</v>
          </cell>
          <cell r="AA62">
            <v>791166.66666666663</v>
          </cell>
          <cell r="AB62">
            <v>2134470.865384615</v>
          </cell>
        </row>
        <row r="63">
          <cell r="A63" t="str">
            <v>PCA1</v>
          </cell>
          <cell r="D63">
            <v>37530</v>
          </cell>
          <cell r="AA63">
            <v>791166.66666666663</v>
          </cell>
          <cell r="AB63">
            <v>2134470.865384615</v>
          </cell>
        </row>
        <row r="64">
          <cell r="A64" t="str">
            <v>PCA1</v>
          </cell>
          <cell r="D64">
            <v>37561</v>
          </cell>
          <cell r="AA64">
            <v>791166.66666666663</v>
          </cell>
          <cell r="AB64">
            <v>2134470.865384615</v>
          </cell>
        </row>
        <row r="65">
          <cell r="A65" t="str">
            <v>PCA1</v>
          </cell>
          <cell r="D65">
            <v>37591</v>
          </cell>
          <cell r="AA65">
            <v>791166.66666666663</v>
          </cell>
          <cell r="AB65">
            <v>2134470.865384615</v>
          </cell>
        </row>
        <row r="66">
          <cell r="A66" t="str">
            <v>PCA1</v>
          </cell>
          <cell r="D66">
            <v>37622</v>
          </cell>
          <cell r="AA66">
            <v>993666.66666666663</v>
          </cell>
          <cell r="AB66">
            <v>2134470.865384615</v>
          </cell>
        </row>
        <row r="67">
          <cell r="A67" t="str">
            <v>PCA1</v>
          </cell>
          <cell r="D67">
            <v>37653</v>
          </cell>
          <cell r="AA67">
            <v>993666.66666666663</v>
          </cell>
          <cell r="AB67">
            <v>2134470.865384615</v>
          </cell>
        </row>
        <row r="68">
          <cell r="A68" t="str">
            <v>PCA1</v>
          </cell>
          <cell r="D68">
            <v>37681</v>
          </cell>
          <cell r="AA68">
            <v>993666.66666666663</v>
          </cell>
          <cell r="AB68">
            <v>2134470.865384615</v>
          </cell>
        </row>
        <row r="69">
          <cell r="A69" t="str">
            <v>PCA1</v>
          </cell>
          <cell r="D69">
            <v>37712</v>
          </cell>
          <cell r="AA69">
            <v>993666.66666666663</v>
          </cell>
          <cell r="AB69">
            <v>2134470.865384615</v>
          </cell>
        </row>
        <row r="70">
          <cell r="A70" t="str">
            <v>PCA1</v>
          </cell>
          <cell r="D70">
            <v>37742</v>
          </cell>
          <cell r="AA70">
            <v>993666.66666666663</v>
          </cell>
          <cell r="AB70">
            <v>2134470.865384615</v>
          </cell>
        </row>
        <row r="71">
          <cell r="A71" t="str">
            <v>PCA1</v>
          </cell>
          <cell r="D71">
            <v>37773</v>
          </cell>
          <cell r="AA71">
            <v>993666.66666666663</v>
          </cell>
          <cell r="AB71">
            <v>2134470.865384615</v>
          </cell>
        </row>
        <row r="72">
          <cell r="A72" t="str">
            <v>PCA2</v>
          </cell>
          <cell r="D72">
            <v>37803</v>
          </cell>
          <cell r="AA72">
            <v>993666.66666666663</v>
          </cell>
          <cell r="AB72">
            <v>2024975.5448717945</v>
          </cell>
        </row>
        <row r="73">
          <cell r="A73" t="str">
            <v>PCA2</v>
          </cell>
          <cell r="D73">
            <v>37834</v>
          </cell>
          <cell r="AA73">
            <v>993666.66666666663</v>
          </cell>
          <cell r="AB73">
            <v>2024975.5448717945</v>
          </cell>
        </row>
        <row r="74">
          <cell r="A74" t="str">
            <v>PCA2</v>
          </cell>
          <cell r="D74">
            <v>37865</v>
          </cell>
          <cell r="AA74">
            <v>993666.66666666663</v>
          </cell>
          <cell r="AB74">
            <v>2024975.5448717945</v>
          </cell>
        </row>
        <row r="75">
          <cell r="A75" t="str">
            <v>PCA2</v>
          </cell>
          <cell r="D75">
            <v>37895</v>
          </cell>
          <cell r="AA75">
            <v>993666.66666666663</v>
          </cell>
          <cell r="AB75">
            <v>2024975.5448717945</v>
          </cell>
        </row>
        <row r="76">
          <cell r="A76" t="str">
            <v>PCA2</v>
          </cell>
          <cell r="D76">
            <v>37926</v>
          </cell>
          <cell r="AA76">
            <v>993666.66666666663</v>
          </cell>
          <cell r="AB76">
            <v>2024975.5448717945</v>
          </cell>
        </row>
        <row r="77">
          <cell r="A77" t="str">
            <v>PCA2</v>
          </cell>
          <cell r="D77">
            <v>37956</v>
          </cell>
          <cell r="AA77">
            <v>993666.66666666663</v>
          </cell>
          <cell r="AB77">
            <v>2024975.5448717945</v>
          </cell>
        </row>
        <row r="78">
          <cell r="A78" t="str">
            <v>PCA2</v>
          </cell>
          <cell r="D78">
            <v>37987</v>
          </cell>
          <cell r="AA78">
            <v>1228666.6666666667</v>
          </cell>
          <cell r="AB78">
            <v>2024975.5448717945</v>
          </cell>
        </row>
        <row r="79">
          <cell r="A79" t="str">
            <v>PCA2</v>
          </cell>
          <cell r="D79">
            <v>38018</v>
          </cell>
          <cell r="AA79">
            <v>1228666.6666666667</v>
          </cell>
          <cell r="AB79">
            <v>2024975.5448717945</v>
          </cell>
        </row>
        <row r="80">
          <cell r="A80" t="str">
            <v>PCA2</v>
          </cell>
          <cell r="D80">
            <v>38047</v>
          </cell>
          <cell r="AA80">
            <v>1228666.6666666667</v>
          </cell>
          <cell r="AB80">
            <v>2024975.5448717945</v>
          </cell>
        </row>
        <row r="81">
          <cell r="A81" t="str">
            <v>PCA2</v>
          </cell>
          <cell r="D81">
            <v>38078</v>
          </cell>
          <cell r="AA81">
            <v>1228666.6666666667</v>
          </cell>
          <cell r="AB81">
            <v>2024975.5448717945</v>
          </cell>
        </row>
        <row r="82">
          <cell r="A82" t="str">
            <v>PCA2</v>
          </cell>
          <cell r="D82">
            <v>38108</v>
          </cell>
          <cell r="AA82">
            <v>1228666.6666666667</v>
          </cell>
          <cell r="AB82">
            <v>2024975.5448717945</v>
          </cell>
        </row>
        <row r="83">
          <cell r="A83" t="str">
            <v>PCA2</v>
          </cell>
          <cell r="D83">
            <v>38139</v>
          </cell>
          <cell r="AA83">
            <v>1228666.6666666667</v>
          </cell>
          <cell r="AB83">
            <v>2024975.5448717945</v>
          </cell>
        </row>
        <row r="84">
          <cell r="A84" t="str">
            <v>PCA3</v>
          </cell>
          <cell r="D84">
            <v>38169</v>
          </cell>
          <cell r="AA84">
            <v>1228666.6666666667</v>
          </cell>
          <cell r="AB84">
            <v>1832056.2379375959</v>
          </cell>
        </row>
        <row r="85">
          <cell r="A85" t="str">
            <v>PCA3</v>
          </cell>
          <cell r="D85">
            <v>38200</v>
          </cell>
          <cell r="AA85">
            <v>1228666.6666666667</v>
          </cell>
          <cell r="AB85">
            <v>1832056.2379375959</v>
          </cell>
        </row>
        <row r="86">
          <cell r="A86" t="str">
            <v>PCA3</v>
          </cell>
          <cell r="D86">
            <v>38231</v>
          </cell>
          <cell r="AA86">
            <v>1228666.6666666667</v>
          </cell>
          <cell r="AB86">
            <v>1832056.2379375959</v>
          </cell>
        </row>
        <row r="87">
          <cell r="A87" t="str">
            <v>PCA3</v>
          </cell>
          <cell r="D87">
            <v>38261</v>
          </cell>
          <cell r="AA87">
            <v>1228666.6666666667</v>
          </cell>
          <cell r="AB87">
            <v>1832056.2379375959</v>
          </cell>
        </row>
        <row r="88">
          <cell r="A88" t="str">
            <v>PCA3</v>
          </cell>
          <cell r="D88">
            <v>38292</v>
          </cell>
          <cell r="AA88">
            <v>1228666.6666666667</v>
          </cell>
          <cell r="AB88">
            <v>1832056.2379375959</v>
          </cell>
        </row>
        <row r="89">
          <cell r="A89" t="str">
            <v>PCA3</v>
          </cell>
          <cell r="D89">
            <v>38322</v>
          </cell>
          <cell r="AA89">
            <v>1228666.6666666667</v>
          </cell>
          <cell r="AB89">
            <v>1832056.2379375959</v>
          </cell>
        </row>
        <row r="90">
          <cell r="A90" t="str">
            <v>PCA3</v>
          </cell>
          <cell r="D90">
            <v>38353</v>
          </cell>
          <cell r="AA90">
            <v>1492333.3333333333</v>
          </cell>
          <cell r="AB90">
            <v>1832056.2379375959</v>
          </cell>
        </row>
        <row r="91">
          <cell r="A91" t="str">
            <v>PCA3</v>
          </cell>
          <cell r="D91">
            <v>38384</v>
          </cell>
          <cell r="AA91">
            <v>1492333.3333333333</v>
          </cell>
          <cell r="AB91">
            <v>1832056.2379375959</v>
          </cell>
        </row>
        <row r="92">
          <cell r="A92" t="str">
            <v>PCA3</v>
          </cell>
          <cell r="D92">
            <v>38412</v>
          </cell>
          <cell r="AA92">
            <v>1492333.3333333333</v>
          </cell>
          <cell r="AB92">
            <v>1832056.2379375959</v>
          </cell>
        </row>
        <row r="93">
          <cell r="A93" t="str">
            <v>PCA3</v>
          </cell>
          <cell r="D93">
            <v>38443</v>
          </cell>
          <cell r="AA93">
            <v>1492333.3333333333</v>
          </cell>
          <cell r="AB93">
            <v>1832056.2379375959</v>
          </cell>
        </row>
        <row r="94">
          <cell r="A94" t="str">
            <v>PCA3</v>
          </cell>
          <cell r="D94">
            <v>38473</v>
          </cell>
          <cell r="AA94">
            <v>1492333.3333333333</v>
          </cell>
          <cell r="AB94">
            <v>1832056.2379375959</v>
          </cell>
        </row>
        <row r="95">
          <cell r="A95" t="str">
            <v>PCA3</v>
          </cell>
          <cell r="D95">
            <v>38504</v>
          </cell>
          <cell r="AA95">
            <v>1492333.3333333333</v>
          </cell>
          <cell r="AB95">
            <v>1832056.2379375959</v>
          </cell>
        </row>
        <row r="96">
          <cell r="A96" t="str">
            <v>PCA4</v>
          </cell>
          <cell r="D96">
            <v>38534</v>
          </cell>
          <cell r="AA96">
            <v>1492333.3333333333</v>
          </cell>
          <cell r="AB96">
            <v>1556853.596153846</v>
          </cell>
        </row>
        <row r="97">
          <cell r="A97" t="str">
            <v>PCA4</v>
          </cell>
          <cell r="D97">
            <v>38565</v>
          </cell>
          <cell r="AA97">
            <v>1492333.3333333333</v>
          </cell>
          <cell r="AB97">
            <v>1556853.596153846</v>
          </cell>
        </row>
        <row r="98">
          <cell r="A98" t="str">
            <v>PCA4</v>
          </cell>
          <cell r="D98">
            <v>38596</v>
          </cell>
          <cell r="AA98">
            <v>1492333.3333333333</v>
          </cell>
          <cell r="AB98">
            <v>1556853.596153846</v>
          </cell>
        </row>
        <row r="99">
          <cell r="A99" t="str">
            <v>PCA4</v>
          </cell>
          <cell r="D99">
            <v>38626</v>
          </cell>
          <cell r="AA99">
            <v>1492333.3333333333</v>
          </cell>
          <cell r="AB99">
            <v>1556853.596153846</v>
          </cell>
        </row>
        <row r="100">
          <cell r="A100" t="str">
            <v>PCA4</v>
          </cell>
          <cell r="D100">
            <v>38657</v>
          </cell>
          <cell r="AA100">
            <v>1492333.3333333333</v>
          </cell>
          <cell r="AB100">
            <v>1556853.596153846</v>
          </cell>
        </row>
        <row r="101">
          <cell r="A101" t="str">
            <v>PCA4</v>
          </cell>
          <cell r="D101">
            <v>38687</v>
          </cell>
          <cell r="AA101">
            <v>1492333.3333333333</v>
          </cell>
          <cell r="AB101">
            <v>1556853.596153846</v>
          </cell>
        </row>
        <row r="102">
          <cell r="A102" t="str">
            <v>PCA4</v>
          </cell>
          <cell r="D102">
            <v>38718</v>
          </cell>
          <cell r="AA102">
            <v>1717916.6666666667</v>
          </cell>
          <cell r="AB102">
            <v>1556853.5961538462</v>
          </cell>
        </row>
        <row r="103">
          <cell r="A103" t="str">
            <v>PCA4</v>
          </cell>
          <cell r="D103">
            <v>38749</v>
          </cell>
          <cell r="AA103">
            <v>1717916.6666666667</v>
          </cell>
          <cell r="AB103">
            <v>1556853.5961538462</v>
          </cell>
        </row>
        <row r="104">
          <cell r="A104" t="str">
            <v>PCA4</v>
          </cell>
          <cell r="D104">
            <v>38777</v>
          </cell>
          <cell r="AA104">
            <v>1717916.6666666667</v>
          </cell>
          <cell r="AB104">
            <v>1556853.5961538462</v>
          </cell>
        </row>
        <row r="105">
          <cell r="A105" t="str">
            <v>PCA4</v>
          </cell>
          <cell r="D105">
            <v>38808</v>
          </cell>
          <cell r="AA105">
            <v>1717916.6666666667</v>
          </cell>
          <cell r="AB105">
            <v>1556853.5961538462</v>
          </cell>
        </row>
        <row r="106">
          <cell r="A106" t="str">
            <v>PCA4</v>
          </cell>
          <cell r="D106">
            <v>38838</v>
          </cell>
          <cell r="AA106">
            <v>1717916.6666666667</v>
          </cell>
          <cell r="AB106">
            <v>1556853.5961538462</v>
          </cell>
        </row>
        <row r="107">
          <cell r="A107" t="str">
            <v>PCA4</v>
          </cell>
          <cell r="D107">
            <v>38869</v>
          </cell>
          <cell r="AA107">
            <v>1717916.6666666667</v>
          </cell>
          <cell r="AB107">
            <v>1556853.5961538462</v>
          </cell>
        </row>
        <row r="108">
          <cell r="A108" t="str">
            <v>PCA5</v>
          </cell>
          <cell r="D108">
            <v>38899</v>
          </cell>
          <cell r="AA108">
            <v>1717916.6666666667</v>
          </cell>
          <cell r="AB108">
            <v>1428617.02991453</v>
          </cell>
        </row>
        <row r="109">
          <cell r="A109" t="str">
            <v>PCA5</v>
          </cell>
          <cell r="D109">
            <v>38930</v>
          </cell>
          <cell r="AA109">
            <v>1717916.6666666667</v>
          </cell>
          <cell r="AB109">
            <v>1428617.02991453</v>
          </cell>
        </row>
        <row r="110">
          <cell r="A110" t="str">
            <v>PCA5</v>
          </cell>
          <cell r="D110">
            <v>38961</v>
          </cell>
          <cell r="AA110">
            <v>1717916.6666666667</v>
          </cell>
          <cell r="AB110">
            <v>1428617.02991453</v>
          </cell>
        </row>
        <row r="111">
          <cell r="A111" t="str">
            <v>PCA5</v>
          </cell>
          <cell r="D111">
            <v>38991</v>
          </cell>
          <cell r="AA111">
            <v>1717916.6666666667</v>
          </cell>
          <cell r="AB111">
            <v>1428617.02991453</v>
          </cell>
        </row>
        <row r="112">
          <cell r="A112" t="str">
            <v>PCA5</v>
          </cell>
          <cell r="D112">
            <v>39022</v>
          </cell>
          <cell r="AA112">
            <v>1717916.6666666667</v>
          </cell>
          <cell r="AB112">
            <v>1428617.02991453</v>
          </cell>
        </row>
        <row r="113">
          <cell r="A113" t="str">
            <v>PCA5</v>
          </cell>
          <cell r="D113">
            <v>39052</v>
          </cell>
          <cell r="AA113">
            <v>1717916.6666666667</v>
          </cell>
          <cell r="AB113">
            <v>1428617.02991453</v>
          </cell>
        </row>
        <row r="114">
          <cell r="A114" t="str">
            <v>PCA6</v>
          </cell>
          <cell r="D114">
            <v>39083</v>
          </cell>
          <cell r="AA114">
            <v>2028583.333333333</v>
          </cell>
          <cell r="AB114">
            <v>1290107.9611248989</v>
          </cell>
        </row>
        <row r="115">
          <cell r="A115" t="str">
            <v>PCA6</v>
          </cell>
          <cell r="D115">
            <v>39114</v>
          </cell>
          <cell r="AA115">
            <v>2028583.333333333</v>
          </cell>
          <cell r="AB115">
            <v>1293654.4871794893</v>
          </cell>
        </row>
        <row r="116">
          <cell r="A116" t="str">
            <v>PCA6</v>
          </cell>
          <cell r="D116">
            <v>39142</v>
          </cell>
          <cell r="AA116">
            <v>2028583.333333333</v>
          </cell>
          <cell r="AB116">
            <v>1293654.4871794893</v>
          </cell>
        </row>
        <row r="117">
          <cell r="A117" t="str">
            <v>PCA6</v>
          </cell>
          <cell r="D117">
            <v>39173</v>
          </cell>
          <cell r="AA117">
            <v>2028583.333333333</v>
          </cell>
          <cell r="AB117">
            <v>1293654.4871794893</v>
          </cell>
        </row>
        <row r="118">
          <cell r="A118" t="str">
            <v>PCA6</v>
          </cell>
          <cell r="D118">
            <v>39203</v>
          </cell>
          <cell r="AA118">
            <v>2028583.333333333</v>
          </cell>
          <cell r="AB118">
            <v>1293654.4871794893</v>
          </cell>
        </row>
        <row r="119">
          <cell r="A119" t="str">
            <v>PCA6</v>
          </cell>
          <cell r="D119">
            <v>39234</v>
          </cell>
          <cell r="AA119">
            <v>2028583.333333333</v>
          </cell>
          <cell r="AB119">
            <v>1293654.4871794893</v>
          </cell>
        </row>
        <row r="120">
          <cell r="A120" t="str">
            <v>PCA6</v>
          </cell>
          <cell r="D120">
            <v>39264</v>
          </cell>
          <cell r="AA120">
            <v>2028583.333333333</v>
          </cell>
          <cell r="AB120">
            <v>1293654.4871794893</v>
          </cell>
        </row>
        <row r="121">
          <cell r="A121" t="str">
            <v>PCA6</v>
          </cell>
          <cell r="D121">
            <v>39295</v>
          </cell>
          <cell r="AA121">
            <v>2028583.333333333</v>
          </cell>
          <cell r="AB121">
            <v>1293654.4871794893</v>
          </cell>
        </row>
        <row r="122">
          <cell r="A122" t="str">
            <v>PCA6</v>
          </cell>
          <cell r="D122">
            <v>39326</v>
          </cell>
          <cell r="AA122">
            <v>2028583.333333333</v>
          </cell>
          <cell r="AB122">
            <v>1293654.4871794893</v>
          </cell>
        </row>
        <row r="123">
          <cell r="A123" t="str">
            <v>PCA6</v>
          </cell>
          <cell r="D123">
            <v>39356</v>
          </cell>
          <cell r="AA123">
            <v>2028583.333333333</v>
          </cell>
          <cell r="AB123">
            <v>1293654.4871794893</v>
          </cell>
        </row>
        <row r="124">
          <cell r="A124" t="str">
            <v>PCA6</v>
          </cell>
          <cell r="D124">
            <v>39387</v>
          </cell>
          <cell r="AA124">
            <v>2028583.333333333</v>
          </cell>
          <cell r="AB124">
            <v>1293654.4871794893</v>
          </cell>
        </row>
        <row r="125">
          <cell r="A125" t="str">
            <v>PCA6</v>
          </cell>
          <cell r="D125">
            <v>39417</v>
          </cell>
          <cell r="AA125">
            <v>2028583.333333333</v>
          </cell>
          <cell r="AB125">
            <v>1293654.4871794893</v>
          </cell>
        </row>
        <row r="126">
          <cell r="A126" t="str">
            <v>PCA7</v>
          </cell>
          <cell r="D126">
            <v>39448</v>
          </cell>
          <cell r="AA126">
            <v>2356000</v>
          </cell>
          <cell r="AB126">
            <v>1069694.0897435911</v>
          </cell>
        </row>
        <row r="127">
          <cell r="A127" t="str">
            <v>PCA7</v>
          </cell>
          <cell r="D127">
            <v>39479</v>
          </cell>
          <cell r="AA127">
            <v>2356000</v>
          </cell>
          <cell r="AB127">
            <v>1069694.0897435911</v>
          </cell>
        </row>
        <row r="128">
          <cell r="A128" t="str">
            <v>PCA7</v>
          </cell>
          <cell r="D128">
            <v>39508</v>
          </cell>
          <cell r="AA128">
            <v>2356000</v>
          </cell>
          <cell r="AB128">
            <v>1069694.0897435911</v>
          </cell>
        </row>
        <row r="129">
          <cell r="A129" t="str">
            <v>PCA7</v>
          </cell>
          <cell r="D129">
            <v>39539</v>
          </cell>
          <cell r="AA129">
            <v>2356000</v>
          </cell>
          <cell r="AB129">
            <v>1069694.0897435911</v>
          </cell>
        </row>
        <row r="130">
          <cell r="A130" t="str">
            <v>PCA7</v>
          </cell>
          <cell r="D130">
            <v>39569</v>
          </cell>
          <cell r="AA130">
            <v>2356000</v>
          </cell>
          <cell r="AB130">
            <v>1069694.0897435911</v>
          </cell>
        </row>
        <row r="131">
          <cell r="A131" t="str">
            <v>PCA7</v>
          </cell>
          <cell r="D131">
            <v>39600</v>
          </cell>
          <cell r="AA131">
            <v>2356000</v>
          </cell>
          <cell r="AB131">
            <v>1069694.0897435911</v>
          </cell>
        </row>
        <row r="132">
          <cell r="A132" t="str">
            <v>PCA7</v>
          </cell>
          <cell r="D132">
            <v>39630</v>
          </cell>
          <cell r="AA132">
            <v>2356000</v>
          </cell>
          <cell r="AB132">
            <v>1069694.0897435911</v>
          </cell>
        </row>
        <row r="133">
          <cell r="A133" t="str">
            <v>PCA7</v>
          </cell>
          <cell r="D133">
            <v>39661</v>
          </cell>
          <cell r="AA133">
            <v>2356000</v>
          </cell>
          <cell r="AB133">
            <v>1069694.0897435911</v>
          </cell>
        </row>
        <row r="134">
          <cell r="A134" t="str">
            <v>PCA7</v>
          </cell>
          <cell r="D134">
            <v>39692</v>
          </cell>
          <cell r="AA134">
            <v>2356000</v>
          </cell>
          <cell r="AB134">
            <v>1069694.0897435911</v>
          </cell>
        </row>
        <row r="135">
          <cell r="A135" t="str">
            <v>PCA7</v>
          </cell>
          <cell r="D135">
            <v>39722</v>
          </cell>
          <cell r="AA135">
            <v>2356000</v>
          </cell>
          <cell r="AB135">
            <v>1069694.0897435911</v>
          </cell>
        </row>
        <row r="136">
          <cell r="A136" t="str">
            <v>PCA7</v>
          </cell>
          <cell r="D136">
            <v>39753</v>
          </cell>
          <cell r="AA136">
            <v>2356000</v>
          </cell>
          <cell r="AB136">
            <v>1069694.0897435911</v>
          </cell>
        </row>
        <row r="137">
          <cell r="A137" t="str">
            <v>PCA7</v>
          </cell>
          <cell r="D137">
            <v>39783</v>
          </cell>
          <cell r="AA137">
            <v>2356000</v>
          </cell>
          <cell r="AB137">
            <v>1069694.0897435911</v>
          </cell>
        </row>
        <row r="138">
          <cell r="A138" t="str">
            <v>PCA8</v>
          </cell>
          <cell r="D138">
            <v>39814</v>
          </cell>
          <cell r="AA138">
            <v>2723000</v>
          </cell>
          <cell r="AB138">
            <v>810266.24358974502</v>
          </cell>
        </row>
        <row r="139">
          <cell r="A139" t="str">
            <v>PCA8</v>
          </cell>
          <cell r="D139">
            <v>39845</v>
          </cell>
          <cell r="AA139">
            <v>2723000</v>
          </cell>
          <cell r="AB139">
            <v>810266.24358974502</v>
          </cell>
        </row>
        <row r="140">
          <cell r="A140" t="str">
            <v>PCA8</v>
          </cell>
          <cell r="D140">
            <v>39873</v>
          </cell>
          <cell r="AA140">
            <v>2723000</v>
          </cell>
          <cell r="AB140">
            <v>810266.24358974502</v>
          </cell>
        </row>
        <row r="141">
          <cell r="A141" t="str">
            <v>PCA8</v>
          </cell>
          <cell r="D141">
            <v>39904</v>
          </cell>
          <cell r="AA141">
            <v>2723000</v>
          </cell>
          <cell r="AB141">
            <v>810266.24358974502</v>
          </cell>
        </row>
        <row r="142">
          <cell r="A142" t="str">
            <v>PCA8</v>
          </cell>
          <cell r="D142">
            <v>39934</v>
          </cell>
          <cell r="AA142">
            <v>2723000</v>
          </cell>
          <cell r="AB142">
            <v>810266.24358974502</v>
          </cell>
        </row>
        <row r="143">
          <cell r="A143" t="str">
            <v>PCA8</v>
          </cell>
          <cell r="D143">
            <v>39965</v>
          </cell>
          <cell r="AA143">
            <v>2723000</v>
          </cell>
          <cell r="AB143">
            <v>810266.24358974502</v>
          </cell>
        </row>
        <row r="144">
          <cell r="A144" t="str">
            <v>PCA8</v>
          </cell>
          <cell r="D144">
            <v>39995</v>
          </cell>
          <cell r="AA144">
            <v>2723000</v>
          </cell>
          <cell r="AB144">
            <v>810266.24358974502</v>
          </cell>
        </row>
        <row r="145">
          <cell r="A145" t="str">
            <v>PCA8</v>
          </cell>
          <cell r="D145">
            <v>40026</v>
          </cell>
          <cell r="AA145">
            <v>2723000</v>
          </cell>
          <cell r="AB145">
            <v>810266.24358974502</v>
          </cell>
        </row>
        <row r="146">
          <cell r="A146" t="str">
            <v>PCA8</v>
          </cell>
          <cell r="D146">
            <v>40057</v>
          </cell>
          <cell r="AA146">
            <v>2723000</v>
          </cell>
          <cell r="AB146">
            <v>810266.24358974502</v>
          </cell>
        </row>
        <row r="147">
          <cell r="A147" t="str">
            <v>PCA8</v>
          </cell>
          <cell r="D147">
            <v>40087</v>
          </cell>
          <cell r="AA147">
            <v>2723000</v>
          </cell>
          <cell r="AB147">
            <v>810266.24358974502</v>
          </cell>
        </row>
        <row r="148">
          <cell r="A148" t="str">
            <v>PCA8</v>
          </cell>
          <cell r="D148">
            <v>40118</v>
          </cell>
          <cell r="AA148">
            <v>2723000</v>
          </cell>
          <cell r="AB148">
            <v>810266.24358974502</v>
          </cell>
        </row>
        <row r="149">
          <cell r="A149" t="str">
            <v>PCA8</v>
          </cell>
          <cell r="D149">
            <v>40148</v>
          </cell>
          <cell r="AA149">
            <v>2723000</v>
          </cell>
          <cell r="AB149">
            <v>810266.24358974502</v>
          </cell>
        </row>
        <row r="150">
          <cell r="A150" t="str">
            <v>PCA9</v>
          </cell>
          <cell r="D150">
            <v>40179</v>
          </cell>
          <cell r="AA150">
            <v>3127750</v>
          </cell>
          <cell r="AB150">
            <v>511415.53846153949</v>
          </cell>
        </row>
        <row r="151">
          <cell r="A151" t="str">
            <v>PCA9</v>
          </cell>
          <cell r="D151">
            <v>40210</v>
          </cell>
          <cell r="AA151">
            <v>3127750</v>
          </cell>
          <cell r="AB151">
            <v>511415.53846153949</v>
          </cell>
        </row>
        <row r="152">
          <cell r="A152" t="str">
            <v>PCA9</v>
          </cell>
          <cell r="D152">
            <v>40238</v>
          </cell>
          <cell r="AA152">
            <v>3127750</v>
          </cell>
          <cell r="AB152">
            <v>511415.53846153949</v>
          </cell>
        </row>
        <row r="153">
          <cell r="A153" t="str">
            <v>PCA9</v>
          </cell>
          <cell r="D153">
            <v>40269</v>
          </cell>
          <cell r="AA153">
            <v>3127750</v>
          </cell>
          <cell r="AB153">
            <v>511415.53846153949</v>
          </cell>
        </row>
        <row r="154">
          <cell r="A154" t="str">
            <v>PCA9</v>
          </cell>
          <cell r="D154">
            <v>40299</v>
          </cell>
          <cell r="AA154">
            <v>3127750</v>
          </cell>
          <cell r="AB154">
            <v>511415.53846153949</v>
          </cell>
        </row>
        <row r="155">
          <cell r="A155" t="str">
            <v>PCA9</v>
          </cell>
          <cell r="D155">
            <v>40330</v>
          </cell>
          <cell r="AA155">
            <v>3127750</v>
          </cell>
          <cell r="AB155">
            <v>511415.53846153949</v>
          </cell>
        </row>
        <row r="156">
          <cell r="A156" t="str">
            <v>PCA9</v>
          </cell>
          <cell r="D156">
            <v>40360</v>
          </cell>
          <cell r="AA156">
            <v>3127750</v>
          </cell>
          <cell r="AB156">
            <v>511415.53846153949</v>
          </cell>
        </row>
        <row r="157">
          <cell r="A157" t="str">
            <v>PCA9</v>
          </cell>
          <cell r="D157">
            <v>40391</v>
          </cell>
          <cell r="AA157">
            <v>3127750</v>
          </cell>
          <cell r="AB157">
            <v>511415.53846153949</v>
          </cell>
        </row>
        <row r="158">
          <cell r="A158" t="str">
            <v>PCA9</v>
          </cell>
          <cell r="D158">
            <v>40422</v>
          </cell>
          <cell r="AA158">
            <v>3127750</v>
          </cell>
          <cell r="AB158">
            <v>511415.53846153949</v>
          </cell>
        </row>
        <row r="159">
          <cell r="A159" t="str">
            <v>PCA9</v>
          </cell>
          <cell r="D159">
            <v>40452</v>
          </cell>
          <cell r="AA159">
            <v>3127750</v>
          </cell>
          <cell r="AB159">
            <v>511415.53846153949</v>
          </cell>
        </row>
        <row r="160">
          <cell r="A160" t="str">
            <v>PCA9</v>
          </cell>
          <cell r="D160">
            <v>40483</v>
          </cell>
          <cell r="AA160">
            <v>3127750</v>
          </cell>
          <cell r="AB160">
            <v>511415.53846153949</v>
          </cell>
        </row>
        <row r="161">
          <cell r="A161" t="str">
            <v>PCA9</v>
          </cell>
          <cell r="D161">
            <v>40513</v>
          </cell>
          <cell r="AA161">
            <v>3127750</v>
          </cell>
          <cell r="AB161">
            <v>511415.53846153949</v>
          </cell>
        </row>
        <row r="162">
          <cell r="A162" t="str">
            <v>PCA10</v>
          </cell>
          <cell r="D162">
            <v>40544</v>
          </cell>
          <cell r="AA162">
            <v>3385750</v>
          </cell>
          <cell r="AB162">
            <v>177837.32692307807</v>
          </cell>
        </row>
        <row r="163">
          <cell r="A163" t="str">
            <v>PCA10</v>
          </cell>
          <cell r="D163">
            <v>40575</v>
          </cell>
          <cell r="AA163">
            <v>3385750</v>
          </cell>
          <cell r="AB163">
            <v>177837.32692307807</v>
          </cell>
        </row>
        <row r="164">
          <cell r="A164" t="str">
            <v>PCA10</v>
          </cell>
          <cell r="D164">
            <v>40603</v>
          </cell>
          <cell r="AA164">
            <v>3385750</v>
          </cell>
          <cell r="AB164">
            <v>177837.32692307807</v>
          </cell>
        </row>
        <row r="165">
          <cell r="A165" t="str">
            <v>PCA10</v>
          </cell>
          <cell r="D165">
            <v>40634</v>
          </cell>
          <cell r="AA165">
            <v>3385750</v>
          </cell>
          <cell r="AB165">
            <v>177837.32692307807</v>
          </cell>
        </row>
        <row r="166">
          <cell r="A166" t="str">
            <v>PCA10</v>
          </cell>
          <cell r="D166">
            <v>40664</v>
          </cell>
          <cell r="AA166">
            <v>3385750</v>
          </cell>
          <cell r="AB166">
            <v>177837.32692307807</v>
          </cell>
        </row>
        <row r="167">
          <cell r="A167" t="str">
            <v>PCA10</v>
          </cell>
          <cell r="D167">
            <v>40695</v>
          </cell>
          <cell r="AA167">
            <v>3385750</v>
          </cell>
          <cell r="AB167">
            <v>177837.32692307807</v>
          </cell>
        </row>
        <row r="168">
          <cell r="A168" t="str">
            <v>PCA10</v>
          </cell>
          <cell r="D168">
            <v>40725</v>
          </cell>
          <cell r="AA168">
            <v>3385750</v>
          </cell>
          <cell r="AB168">
            <v>177837.32692307807</v>
          </cell>
        </row>
        <row r="169">
          <cell r="A169" t="str">
            <v>PCA10</v>
          </cell>
          <cell r="D169">
            <v>40756</v>
          </cell>
          <cell r="AA169">
            <v>3385750</v>
          </cell>
          <cell r="AB169">
            <v>177837.32692307807</v>
          </cell>
        </row>
        <row r="170">
          <cell r="A170" t="str">
            <v>PCA10</v>
          </cell>
          <cell r="D170">
            <v>40787</v>
          </cell>
          <cell r="AA170">
            <v>3385750</v>
          </cell>
          <cell r="AB170">
            <v>177837.32692307807</v>
          </cell>
        </row>
        <row r="171">
          <cell r="A171" t="str">
            <v>PCA10</v>
          </cell>
          <cell r="D171">
            <v>40817</v>
          </cell>
          <cell r="AA171">
            <v>3385750</v>
          </cell>
          <cell r="AB171">
            <v>177837.32692307807</v>
          </cell>
        </row>
        <row r="172">
          <cell r="A172" t="str">
            <v>PCA10</v>
          </cell>
          <cell r="D172">
            <v>40848</v>
          </cell>
          <cell r="AA172">
            <v>3385750</v>
          </cell>
          <cell r="AB172">
            <v>177837.32692307807</v>
          </cell>
        </row>
        <row r="173">
          <cell r="A173" t="str">
            <v>PCA10</v>
          </cell>
          <cell r="D173">
            <v>40878</v>
          </cell>
          <cell r="AA173">
            <v>3385750</v>
          </cell>
          <cell r="AB173">
            <v>177837.32692307807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sheetName val="Mthly Detail"/>
      <sheetName val="QTD"/>
      <sheetName val="QTD Detail"/>
      <sheetName val="YTD"/>
      <sheetName val="YTD Detail"/>
      <sheetName val="12ME"/>
      <sheetName val="12ME Detail"/>
    </sheetNames>
    <sheetDataSet>
      <sheetData sheetId="0" refreshError="1">
        <row r="11">
          <cell r="B11">
            <v>38315912.890000001</v>
          </cell>
          <cell r="D11">
            <v>38617570.920000002</v>
          </cell>
        </row>
        <row r="35">
          <cell r="B35">
            <v>3291140.23</v>
          </cell>
          <cell r="D35">
            <v>2850009.59</v>
          </cell>
        </row>
      </sheetData>
      <sheetData sheetId="1" refreshError="1"/>
      <sheetData sheetId="2" refreshError="1">
        <row r="11">
          <cell r="B11">
            <v>114544123.58</v>
          </cell>
          <cell r="D11">
            <v>115427962.81</v>
          </cell>
        </row>
        <row r="35">
          <cell r="B35">
            <v>9477596.2200000007</v>
          </cell>
          <cell r="D35">
            <v>8390085.5700000003</v>
          </cell>
        </row>
      </sheetData>
      <sheetData sheetId="3" refreshError="1"/>
      <sheetData sheetId="4" refreshError="1">
        <row r="13">
          <cell r="B13">
            <v>442274679.98000002</v>
          </cell>
          <cell r="D13">
            <v>456053669.91000003</v>
          </cell>
        </row>
        <row r="36">
          <cell r="B36">
            <v>30680704.5</v>
          </cell>
          <cell r="D36">
            <v>28211360.780000001</v>
          </cell>
        </row>
      </sheetData>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Title Page"/>
      <sheetName val="Pro Forma Income Statement"/>
      <sheetName val="Pro Forma IS Summary"/>
      <sheetName val="BS-INPUT"/>
      <sheetName val="CF-Input"/>
      <sheetName val="Assumptions (Input)"/>
      <sheetName val="Crystal Ball In Out"/>
      <sheetName val="Sensitivity"/>
      <sheetName val="Results-Print"/>
      <sheetName val="Summary of Results"/>
      <sheetName val="Income Statement (Results)"/>
      <sheetName val="Cash Flow Statement (Results)"/>
      <sheetName val="Tax Statement (Results)"/>
      <sheetName val="MiscItems(Input)"/>
      <sheetName val="Capital Projects(Input)"/>
      <sheetName val="Plant(Input)"/>
      <sheetName val="Capital Projects(Results)"/>
      <sheetName val="Book Depreciation"/>
      <sheetName val="Tax Depreciation"/>
      <sheetName val="MACRS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7">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row>
      </sheetData>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A5" sqref="A5"/>
    </sheetView>
  </sheetViews>
  <sheetFormatPr defaultRowHeight="14.4"/>
  <cols>
    <col min="2" max="2" width="44.33203125" bestFit="1" customWidth="1"/>
    <col min="4" max="4" width="10.6640625" bestFit="1" customWidth="1"/>
    <col min="5" max="6" width="13.6640625" bestFit="1" customWidth="1"/>
  </cols>
  <sheetData>
    <row r="1" spans="1:8">
      <c r="A1" s="1"/>
      <c r="B1" s="1"/>
      <c r="C1" s="1"/>
      <c r="D1" s="1"/>
      <c r="E1" s="1"/>
      <c r="F1" s="19"/>
      <c r="G1" s="1"/>
      <c r="H1" s="1"/>
    </row>
    <row r="2" spans="1:8" ht="22.8">
      <c r="A2" s="3"/>
      <c r="B2" s="358"/>
      <c r="C2" s="1"/>
      <c r="D2" s="1"/>
      <c r="E2" s="1"/>
      <c r="F2" s="19" t="s">
        <v>213</v>
      </c>
      <c r="G2" s="1"/>
      <c r="H2" s="1"/>
    </row>
    <row r="3" spans="1:8">
      <c r="A3" s="1"/>
      <c r="B3" s="1"/>
      <c r="C3" s="1"/>
      <c r="D3" s="1"/>
      <c r="E3" s="1"/>
      <c r="F3" s="371"/>
      <c r="G3" s="1"/>
      <c r="H3" s="1"/>
    </row>
    <row r="4" spans="1:8">
      <c r="A4" s="13" t="s">
        <v>0</v>
      </c>
      <c r="B4" s="13"/>
      <c r="C4" s="13"/>
      <c r="D4" s="14"/>
      <c r="E4" s="14"/>
      <c r="F4" s="14"/>
      <c r="G4" s="1"/>
      <c r="H4" s="1"/>
    </row>
    <row r="5" spans="1:8">
      <c r="A5" s="14" t="s">
        <v>215</v>
      </c>
      <c r="B5" s="14"/>
      <c r="C5" s="14"/>
      <c r="D5" s="14"/>
      <c r="E5" s="14"/>
      <c r="F5" s="15"/>
      <c r="G5" s="1"/>
      <c r="H5" s="1"/>
    </row>
    <row r="6" spans="1:8">
      <c r="A6" s="14" t="s">
        <v>153</v>
      </c>
      <c r="B6" s="14"/>
      <c r="C6" s="14"/>
      <c r="D6" s="14"/>
      <c r="E6" s="14"/>
      <c r="F6" s="16"/>
      <c r="G6" s="1"/>
      <c r="H6" s="1"/>
    </row>
    <row r="7" spans="1:8">
      <c r="A7" s="14" t="s">
        <v>210</v>
      </c>
      <c r="B7" s="14"/>
      <c r="C7" s="14"/>
      <c r="D7" s="14"/>
      <c r="E7" s="14"/>
      <c r="F7" s="16"/>
      <c r="G7" s="1"/>
      <c r="H7" s="1"/>
    </row>
    <row r="8" spans="1:8">
      <c r="A8" s="5"/>
      <c r="B8" s="2"/>
      <c r="C8" s="2"/>
      <c r="D8" s="5"/>
      <c r="E8" s="6"/>
      <c r="F8" s="5"/>
      <c r="G8" s="1"/>
      <c r="H8" s="1"/>
    </row>
    <row r="9" spans="1:8">
      <c r="A9" s="7" t="s">
        <v>1</v>
      </c>
      <c r="B9" s="5"/>
      <c r="C9" s="5"/>
      <c r="D9" s="8"/>
      <c r="E9" s="8"/>
      <c r="F9" s="8"/>
      <c r="G9" s="1"/>
      <c r="H9" s="1"/>
    </row>
    <row r="10" spans="1:8">
      <c r="A10" s="9" t="s">
        <v>2</v>
      </c>
      <c r="B10" s="10" t="s">
        <v>3</v>
      </c>
      <c r="C10" s="10"/>
      <c r="D10" s="9" t="s">
        <v>4</v>
      </c>
      <c r="E10" s="401" t="s">
        <v>214</v>
      </c>
      <c r="F10" s="9" t="s">
        <v>5</v>
      </c>
      <c r="G10" s="1"/>
      <c r="H10" s="1"/>
    </row>
    <row r="11" spans="1:8">
      <c r="A11" s="4"/>
      <c r="B11" s="4"/>
      <c r="C11" s="4"/>
      <c r="D11" s="4"/>
      <c r="E11" s="4"/>
      <c r="F11" s="4"/>
      <c r="G11" s="1"/>
      <c r="H11" s="1"/>
    </row>
    <row r="12" spans="1:8">
      <c r="A12" s="6">
        <v>1</v>
      </c>
      <c r="B12" s="18" t="s">
        <v>20</v>
      </c>
      <c r="C12" s="18"/>
      <c r="D12" s="4"/>
      <c r="E12" s="4"/>
      <c r="F12" s="4"/>
      <c r="G12" s="1"/>
      <c r="H12" s="1"/>
    </row>
    <row r="13" spans="1:8">
      <c r="A13" s="6">
        <v>2</v>
      </c>
      <c r="B13" s="18" t="s">
        <v>6</v>
      </c>
      <c r="C13" s="18"/>
      <c r="D13" s="22"/>
      <c r="E13" s="22"/>
      <c r="F13" s="22"/>
      <c r="G13" s="22"/>
      <c r="H13" s="22"/>
    </row>
    <row r="14" spans="1:8">
      <c r="A14" s="6">
        <v>3</v>
      </c>
      <c r="B14" s="24" t="s">
        <v>7</v>
      </c>
      <c r="C14" s="24"/>
      <c r="D14" s="39">
        <v>0</v>
      </c>
      <c r="E14" s="196">
        <f>'Plant and Amort Balances'!B74</f>
        <v>134878098.86000004</v>
      </c>
      <c r="F14" s="196">
        <f t="shared" ref="F14:F20" si="0">E14-D14</f>
        <v>134878098.86000004</v>
      </c>
      <c r="G14" s="33"/>
      <c r="H14" s="22"/>
    </row>
    <row r="15" spans="1:8">
      <c r="A15" s="6">
        <v>4</v>
      </c>
      <c r="B15" s="24" t="s">
        <v>184</v>
      </c>
      <c r="C15" s="24"/>
      <c r="D15" s="40">
        <v>0</v>
      </c>
      <c r="E15" s="12">
        <f>'ARC and ARO Balances'!J7</f>
        <v>1475672</v>
      </c>
      <c r="F15" s="12">
        <f t="shared" si="0"/>
        <v>1475672</v>
      </c>
      <c r="G15" s="33"/>
      <c r="H15" s="22"/>
    </row>
    <row r="16" spans="1:8">
      <c r="A16" s="6">
        <v>5</v>
      </c>
      <c r="B16" s="24" t="s">
        <v>8</v>
      </c>
      <c r="C16" s="24"/>
      <c r="D16" s="40">
        <v>0</v>
      </c>
      <c r="E16" s="40">
        <f>'Plant and Amort Balances'!E74</f>
        <v>-87528420.761076942</v>
      </c>
      <c r="F16" s="12">
        <f t="shared" si="0"/>
        <v>-87528420.761076942</v>
      </c>
      <c r="G16" s="34"/>
      <c r="H16" s="22"/>
    </row>
    <row r="17" spans="1:9">
      <c r="A17" s="6">
        <v>6</v>
      </c>
      <c r="B17" s="21" t="s">
        <v>9</v>
      </c>
      <c r="C17" s="11"/>
      <c r="D17" s="40">
        <v>0</v>
      </c>
      <c r="E17" s="40">
        <f>'Plant and Amort Balances'!G74</f>
        <v>30992513</v>
      </c>
      <c r="F17" s="12">
        <f t="shared" si="0"/>
        <v>30992513</v>
      </c>
      <c r="G17" s="33"/>
      <c r="H17" s="22"/>
    </row>
    <row r="18" spans="1:9">
      <c r="A18" s="6">
        <f>A17+1</f>
        <v>7</v>
      </c>
      <c r="B18" s="21" t="s">
        <v>10</v>
      </c>
      <c r="C18" s="11"/>
      <c r="D18" s="40">
        <v>0</v>
      </c>
      <c r="E18" s="40">
        <f>'Plant and Amort Balances'!I74</f>
        <v>-1763629.0069230769</v>
      </c>
      <c r="F18" s="12">
        <f t="shared" si="0"/>
        <v>-1763629.0069230769</v>
      </c>
      <c r="G18" s="22"/>
      <c r="H18" s="22"/>
      <c r="I18" s="1"/>
    </row>
    <row r="19" spans="1:9">
      <c r="A19" s="6">
        <f>A18+1</f>
        <v>8</v>
      </c>
      <c r="B19" s="21" t="s">
        <v>11</v>
      </c>
      <c r="C19" s="11"/>
      <c r="D19" s="40">
        <v>0</v>
      </c>
      <c r="E19" s="40">
        <f>DFIT!J30</f>
        <v>-3226090.081391891</v>
      </c>
      <c r="F19" s="12">
        <f t="shared" si="0"/>
        <v>-3226090.081391891</v>
      </c>
      <c r="G19" s="22"/>
      <c r="H19" s="22"/>
      <c r="I19" s="1"/>
    </row>
    <row r="20" spans="1:9">
      <c r="A20" s="6">
        <f t="shared" ref="A20:A43" si="1">A19+1</f>
        <v>9</v>
      </c>
      <c r="B20" s="21" t="s">
        <v>172</v>
      </c>
      <c r="C20" s="11"/>
      <c r="D20" s="40">
        <v>0</v>
      </c>
      <c r="E20" s="40">
        <f>'ARC and ARO Balances'!K7</f>
        <v>-1716252.5491783291</v>
      </c>
      <c r="F20" s="12">
        <f t="shared" si="0"/>
        <v>-1716252.5491783291</v>
      </c>
      <c r="G20" s="22"/>
      <c r="H20" s="22"/>
      <c r="I20" s="1"/>
    </row>
    <row r="21" spans="1:9" ht="15" thickBot="1">
      <c r="A21" s="6">
        <f t="shared" si="1"/>
        <v>10</v>
      </c>
      <c r="B21" s="23" t="s">
        <v>23</v>
      </c>
      <c r="C21" s="11"/>
      <c r="D21" s="41">
        <f>SUM(D14:D20)</f>
        <v>0</v>
      </c>
      <c r="E21" s="41">
        <f>SUM(E14:E20)</f>
        <v>73111891.461429805</v>
      </c>
      <c r="F21" s="41">
        <f>SUM(F14:F20)</f>
        <v>73111891.461429805</v>
      </c>
      <c r="G21" s="22"/>
      <c r="H21" s="22"/>
      <c r="I21" s="1"/>
    </row>
    <row r="22" spans="1:9" ht="15" thickTop="1">
      <c r="A22" s="6">
        <f t="shared" si="1"/>
        <v>11</v>
      </c>
      <c r="B22" s="11"/>
      <c r="C22" s="11"/>
      <c r="D22" s="42"/>
      <c r="E22" s="42"/>
      <c r="F22" s="42"/>
      <c r="G22" s="22"/>
      <c r="H22" s="22"/>
      <c r="I22" s="1"/>
    </row>
    <row r="23" spans="1:9">
      <c r="A23" s="6">
        <f t="shared" si="1"/>
        <v>12</v>
      </c>
      <c r="B23" s="394"/>
      <c r="C23" s="11"/>
      <c r="D23" s="392"/>
      <c r="E23" s="392"/>
      <c r="F23" s="392"/>
      <c r="G23" s="22"/>
      <c r="H23" s="22"/>
      <c r="I23" s="1"/>
    </row>
    <row r="24" spans="1:9">
      <c r="A24" s="6">
        <f t="shared" si="1"/>
        <v>13</v>
      </c>
      <c r="B24" s="11"/>
      <c r="C24" s="11"/>
      <c r="D24" s="42"/>
      <c r="E24" s="42"/>
      <c r="F24" s="42"/>
      <c r="G24" s="22"/>
      <c r="H24" s="22"/>
      <c r="I24" s="1"/>
    </row>
    <row r="25" spans="1:9">
      <c r="A25" s="6">
        <f t="shared" si="1"/>
        <v>14</v>
      </c>
      <c r="B25" s="25" t="s">
        <v>21</v>
      </c>
      <c r="C25" s="25"/>
      <c r="D25" s="43"/>
      <c r="E25" s="43"/>
      <c r="F25" s="43"/>
      <c r="G25" s="22"/>
      <c r="H25" s="22"/>
      <c r="I25" s="1"/>
    </row>
    <row r="26" spans="1:9">
      <c r="A26" s="6">
        <f t="shared" si="1"/>
        <v>15</v>
      </c>
      <c r="B26" s="26" t="s">
        <v>12</v>
      </c>
      <c r="C26" s="26"/>
      <c r="D26" s="39">
        <v>0</v>
      </c>
      <c r="E26" s="196">
        <f>-'Plant and Amort Balances'!D75</f>
        <v>1855149.3928615388</v>
      </c>
      <c r="F26" s="196">
        <f>E26-D26</f>
        <v>1855149.3928615388</v>
      </c>
      <c r="G26" s="22"/>
      <c r="H26" s="22"/>
      <c r="I26" s="1"/>
    </row>
    <row r="27" spans="1:9">
      <c r="A27" s="6">
        <f t="shared" si="1"/>
        <v>16</v>
      </c>
      <c r="B27" s="26" t="s">
        <v>13</v>
      </c>
      <c r="C27" s="26"/>
      <c r="D27" s="40">
        <v>0</v>
      </c>
      <c r="E27" s="12">
        <f>-'Plant and Amort Balances'!H75</f>
        <v>1144338.9415384615</v>
      </c>
      <c r="F27" s="12">
        <f>E27-D27</f>
        <v>1144338.9415384615</v>
      </c>
      <c r="G27" s="22"/>
      <c r="H27" s="22"/>
      <c r="I27" s="1"/>
    </row>
    <row r="28" spans="1:9">
      <c r="A28" s="6">
        <f t="shared" si="1"/>
        <v>17</v>
      </c>
      <c r="B28" s="26" t="s">
        <v>170</v>
      </c>
      <c r="C28" s="26"/>
      <c r="D28" s="40">
        <v>0</v>
      </c>
      <c r="E28" s="12">
        <f>'ARC and ARO Balances'!G7</f>
        <v>57756</v>
      </c>
      <c r="F28" s="12">
        <f t="shared" ref="F28:F29" si="2">E28-D28</f>
        <v>57756</v>
      </c>
      <c r="G28" s="22"/>
      <c r="H28" s="22"/>
      <c r="I28" s="1"/>
    </row>
    <row r="29" spans="1:9">
      <c r="A29" s="6">
        <f t="shared" si="1"/>
        <v>18</v>
      </c>
      <c r="B29" s="26" t="s">
        <v>169</v>
      </c>
      <c r="C29" s="26"/>
      <c r="D29" s="40">
        <v>0</v>
      </c>
      <c r="E29" s="12">
        <f>'ARC and ARO Balances'!H7</f>
        <v>117379.23800933127</v>
      </c>
      <c r="F29" s="12">
        <f t="shared" si="2"/>
        <v>117379.23800933127</v>
      </c>
      <c r="G29" s="22"/>
      <c r="H29" s="22"/>
      <c r="I29" s="1"/>
    </row>
    <row r="30" spans="1:9">
      <c r="A30" s="6">
        <f t="shared" si="1"/>
        <v>19</v>
      </c>
      <c r="B30" s="20" t="s">
        <v>16</v>
      </c>
      <c r="C30" s="20"/>
      <c r="D30" s="195">
        <f>SUM(D26:D27)</f>
        <v>0</v>
      </c>
      <c r="E30" s="393">
        <f>SUM(E26:E29)</f>
        <v>3174623.5724093313</v>
      </c>
      <c r="F30" s="393">
        <f>SUM(F26:F29)</f>
        <v>3174623.5724093313</v>
      </c>
      <c r="G30" s="22"/>
      <c r="H30" s="22"/>
      <c r="I30" s="1"/>
    </row>
    <row r="31" spans="1:9">
      <c r="A31" s="6">
        <f t="shared" si="1"/>
        <v>20</v>
      </c>
      <c r="B31" s="20"/>
      <c r="C31" s="20"/>
      <c r="D31" s="17"/>
      <c r="E31" s="17"/>
      <c r="F31" s="17"/>
      <c r="G31" s="22"/>
      <c r="H31" s="22"/>
      <c r="I31" s="44"/>
    </row>
    <row r="32" spans="1:9">
      <c r="A32" s="6">
        <f t="shared" si="1"/>
        <v>21</v>
      </c>
      <c r="B32" s="25" t="s">
        <v>22</v>
      </c>
      <c r="C32" s="20"/>
      <c r="D32" s="17"/>
      <c r="E32" s="17"/>
      <c r="F32" s="17"/>
      <c r="G32" s="22"/>
      <c r="H32" s="22"/>
      <c r="I32" s="1"/>
    </row>
    <row r="33" spans="1:8">
      <c r="A33" s="6">
        <f t="shared" si="1"/>
        <v>22</v>
      </c>
      <c r="B33" s="23" t="s">
        <v>17</v>
      </c>
      <c r="C33" s="20"/>
      <c r="D33" s="17">
        <v>0</v>
      </c>
      <c r="E33" s="42">
        <v>0</v>
      </c>
      <c r="F33" s="196">
        <f>E33-D33</f>
        <v>0</v>
      </c>
      <c r="G33" s="22"/>
      <c r="H33" s="22"/>
    </row>
    <row r="34" spans="1:8">
      <c r="A34" s="6">
        <f t="shared" si="1"/>
        <v>23</v>
      </c>
      <c r="B34" s="23" t="s">
        <v>18</v>
      </c>
      <c r="C34" s="20"/>
      <c r="D34" s="17">
        <v>0</v>
      </c>
      <c r="E34" s="17">
        <v>0</v>
      </c>
      <c r="F34" s="12">
        <f>E34-D34</f>
        <v>0</v>
      </c>
      <c r="G34" s="22"/>
      <c r="H34" s="22"/>
    </row>
    <row r="35" spans="1:8">
      <c r="A35" s="6">
        <f t="shared" si="1"/>
        <v>24</v>
      </c>
      <c r="B35" s="23" t="s">
        <v>151</v>
      </c>
      <c r="C35" s="20"/>
      <c r="D35" s="17">
        <v>0</v>
      </c>
      <c r="E35" s="17">
        <v>0</v>
      </c>
      <c r="F35" s="12">
        <f t="shared" ref="F35:F36" si="3">E35-D35</f>
        <v>0</v>
      </c>
      <c r="G35" s="22"/>
      <c r="H35" s="22"/>
    </row>
    <row r="36" spans="1:8">
      <c r="A36" s="6">
        <f t="shared" si="1"/>
        <v>25</v>
      </c>
      <c r="B36" s="26" t="s">
        <v>14</v>
      </c>
      <c r="C36" s="26"/>
      <c r="D36" s="40">
        <v>0</v>
      </c>
      <c r="E36" s="12">
        <v>0</v>
      </c>
      <c r="F36" s="12">
        <f t="shared" si="3"/>
        <v>0</v>
      </c>
      <c r="G36" s="223"/>
      <c r="H36" s="22"/>
    </row>
    <row r="37" spans="1:8">
      <c r="A37" s="6">
        <f t="shared" si="1"/>
        <v>26</v>
      </c>
      <c r="B37" s="26" t="s">
        <v>15</v>
      </c>
      <c r="C37" s="26"/>
      <c r="D37" s="203">
        <v>0</v>
      </c>
      <c r="E37" s="203">
        <v>0</v>
      </c>
      <c r="F37" s="203">
        <f>E37-D37</f>
        <v>0</v>
      </c>
      <c r="G37" s="22"/>
      <c r="H37" s="22"/>
    </row>
    <row r="38" spans="1:8">
      <c r="A38" s="6">
        <f t="shared" si="1"/>
        <v>27</v>
      </c>
      <c r="B38" s="20" t="s">
        <v>19</v>
      </c>
      <c r="C38" s="20"/>
      <c r="D38" s="17">
        <f>SUM(D33:D37)</f>
        <v>0</v>
      </c>
      <c r="E38" s="17">
        <f>SUM(E33:E37)</f>
        <v>0</v>
      </c>
      <c r="F38" s="17">
        <f>SUM(F33:F37)</f>
        <v>0</v>
      </c>
      <c r="G38" s="22"/>
      <c r="H38" s="22"/>
    </row>
    <row r="39" spans="1:8">
      <c r="A39" s="6">
        <f t="shared" si="1"/>
        <v>28</v>
      </c>
      <c r="B39" s="23"/>
      <c r="C39" s="20"/>
      <c r="D39" s="17"/>
      <c r="E39" s="17"/>
      <c r="F39" s="12"/>
      <c r="G39" s="1"/>
      <c r="H39" s="1"/>
    </row>
    <row r="40" spans="1:8">
      <c r="A40" s="6">
        <f t="shared" si="1"/>
        <v>29</v>
      </c>
      <c r="B40" s="23"/>
      <c r="C40" s="20"/>
      <c r="D40" s="17"/>
      <c r="E40" s="17"/>
      <c r="F40" s="38"/>
      <c r="G40" s="1"/>
      <c r="H40" s="1"/>
    </row>
    <row r="41" spans="1:8">
      <c r="A41" s="6">
        <f t="shared" si="1"/>
        <v>30</v>
      </c>
      <c r="B41" s="20" t="s">
        <v>16</v>
      </c>
      <c r="C41" s="20"/>
      <c r="D41" s="204">
        <f>D30+D38+D23</f>
        <v>0</v>
      </c>
      <c r="E41" s="204">
        <f>E30+E38+E23</f>
        <v>3174623.5724093313</v>
      </c>
      <c r="F41" s="204">
        <f>F30+F38+F23</f>
        <v>3174623.5724093313</v>
      </c>
      <c r="G41" s="1"/>
      <c r="H41" s="1"/>
    </row>
    <row r="42" spans="1:8">
      <c r="A42" s="6">
        <f t="shared" si="1"/>
        <v>31</v>
      </c>
      <c r="B42" s="11"/>
      <c r="C42" s="11"/>
      <c r="D42" s="17"/>
      <c r="E42" s="38"/>
      <c r="F42" s="38"/>
      <c r="G42" s="1"/>
      <c r="H42" s="1"/>
    </row>
    <row r="43" spans="1:8">
      <c r="A43" s="6">
        <f t="shared" si="1"/>
        <v>32</v>
      </c>
      <c r="B43" s="396"/>
      <c r="C43" s="1"/>
      <c r="D43" s="395"/>
      <c r="E43" s="1"/>
      <c r="F43" s="1"/>
      <c r="G43" s="1"/>
      <c r="H43" s="1"/>
    </row>
    <row r="44" spans="1:8">
      <c r="A44" s="35"/>
      <c r="B44" s="1"/>
      <c r="C44" s="1"/>
      <c r="D44" s="1"/>
      <c r="E44" s="1"/>
      <c r="F44" s="1"/>
      <c r="G44" s="1"/>
      <c r="H44" s="1"/>
    </row>
    <row r="45" spans="1:8">
      <c r="B45" s="391"/>
      <c r="C45" s="1"/>
      <c r="D45" s="1"/>
      <c r="E45" s="1"/>
      <c r="F45" s="1"/>
    </row>
    <row r="46" spans="1:8">
      <c r="B46" s="1"/>
      <c r="C46" s="1"/>
      <c r="D46" s="1"/>
      <c r="E46" s="1"/>
      <c r="F46" s="1"/>
    </row>
    <row r="47" spans="1:8">
      <c r="B47" s="1"/>
      <c r="C47" s="1"/>
      <c r="D47" s="1"/>
      <c r="E47" s="1"/>
      <c r="F47" s="1"/>
    </row>
    <row r="48" spans="1:8">
      <c r="B48" s="1"/>
      <c r="C48" s="1"/>
      <c r="D48" s="1"/>
      <c r="E48" s="1"/>
      <c r="F48" s="1"/>
    </row>
  </sheetData>
  <pageMargins left="0.2"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topLeftCell="A6" workbookViewId="0">
      <pane xSplit="1" ySplit="14" topLeftCell="B20" activePane="bottomRight" state="frozen"/>
      <selection activeCell="E14" sqref="E14:F29"/>
      <selection pane="topRight" activeCell="E14" sqref="E14:F29"/>
      <selection pane="bottomLeft" activeCell="E14" sqref="E14:F29"/>
      <selection pane="bottomRight" activeCell="D39" sqref="D39"/>
    </sheetView>
  </sheetViews>
  <sheetFormatPr defaultColWidth="9.109375" defaultRowHeight="13.2"/>
  <cols>
    <col min="1" max="1" width="15.109375" style="75" bestFit="1" customWidth="1"/>
    <col min="2" max="2" width="13.5546875" style="75" bestFit="1" customWidth="1"/>
    <col min="3" max="3" width="13.109375" style="75" customWidth="1"/>
    <col min="4" max="4" width="11.33203125" style="75" bestFit="1" customWidth="1"/>
    <col min="5" max="5" width="14.33203125" style="75" customWidth="1"/>
    <col min="6" max="6" width="11.5546875" style="75" bestFit="1" customWidth="1"/>
    <col min="7" max="7" width="15.109375" style="75" customWidth="1"/>
    <col min="8" max="8" width="13.33203125" style="75" customWidth="1"/>
    <col min="9" max="9" width="14.6640625" style="75" customWidth="1"/>
    <col min="10" max="10" width="11.5546875" style="75" bestFit="1" customWidth="1"/>
    <col min="11" max="11" width="13.33203125" style="75" customWidth="1"/>
    <col min="12" max="12" width="13.5546875" style="75" customWidth="1"/>
    <col min="13" max="13" width="12.109375" style="75" bestFit="1" customWidth="1"/>
    <col min="14" max="14" width="11.44140625" style="75" bestFit="1" customWidth="1"/>
    <col min="15" max="15" width="9.109375" style="75"/>
    <col min="16" max="16" width="11.44140625" style="75" bestFit="1" customWidth="1"/>
    <col min="17" max="17" width="10.44140625" style="75" bestFit="1" customWidth="1"/>
    <col min="18" max="16384" width="9.109375" style="75"/>
  </cols>
  <sheetData>
    <row r="1" spans="1:17">
      <c r="A1" s="71" t="s">
        <v>38</v>
      </c>
      <c r="C1" s="72"/>
      <c r="D1" s="73"/>
      <c r="E1" s="73"/>
      <c r="F1" s="73"/>
      <c r="G1" s="74"/>
    </row>
    <row r="2" spans="1:17">
      <c r="A2" s="71" t="s">
        <v>71</v>
      </c>
      <c r="C2" s="72"/>
      <c r="D2" s="76"/>
      <c r="E2" s="76"/>
      <c r="F2" s="76"/>
      <c r="G2" s="77"/>
    </row>
    <row r="3" spans="1:17" ht="14.4">
      <c r="A3" s="256" t="s">
        <v>162</v>
      </c>
      <c r="B3" s="241"/>
      <c r="C3" s="257"/>
      <c r="D3" s="257"/>
      <c r="E3" s="257"/>
      <c r="F3" s="257"/>
      <c r="G3" s="257"/>
      <c r="H3" s="257"/>
      <c r="I3" s="257"/>
      <c r="J3" s="257"/>
      <c r="K3" s="257"/>
      <c r="L3" s="241"/>
    </row>
    <row r="4" spans="1:17" ht="14.4">
      <c r="A4" s="256" t="s">
        <v>163</v>
      </c>
      <c r="B4" s="241"/>
      <c r="C4" s="257"/>
      <c r="D4" s="258"/>
      <c r="E4" s="241"/>
      <c r="F4" s="241"/>
      <c r="G4" s="241"/>
      <c r="H4" s="241"/>
      <c r="I4" s="241"/>
      <c r="J4" s="241"/>
      <c r="K4" s="241"/>
      <c r="L4" s="241"/>
    </row>
    <row r="5" spans="1:17" ht="14.4">
      <c r="A5" s="259" t="s">
        <v>39</v>
      </c>
      <c r="B5" s="241"/>
      <c r="C5" s="241"/>
      <c r="D5" s="241"/>
      <c r="E5" s="241"/>
      <c r="F5" s="241"/>
      <c r="G5" s="241"/>
      <c r="H5" s="79"/>
      <c r="I5" s="258"/>
      <c r="J5" s="241"/>
      <c r="K5" s="241"/>
      <c r="L5" s="241"/>
    </row>
    <row r="6" spans="1:17" s="72" customFormat="1" ht="14.4">
      <c r="A6" s="260">
        <v>1.2782099999999999E-2</v>
      </c>
      <c r="B6" s="256" t="s">
        <v>40</v>
      </c>
      <c r="C6" s="256"/>
      <c r="D6" s="261"/>
      <c r="E6" s="261"/>
      <c r="F6" s="261"/>
      <c r="G6" s="261"/>
      <c r="H6" s="261"/>
      <c r="I6" s="261"/>
      <c r="J6" s="261"/>
      <c r="K6" s="261"/>
      <c r="L6" s="261"/>
    </row>
    <row r="7" spans="1:17" ht="14.4">
      <c r="A7" s="260">
        <v>3.3333300000000003E-2</v>
      </c>
      <c r="B7" s="259" t="s">
        <v>41</v>
      </c>
      <c r="C7" s="259"/>
      <c r="D7" s="241"/>
      <c r="E7" s="241"/>
      <c r="F7" s="241"/>
      <c r="G7" s="256" t="s">
        <v>42</v>
      </c>
      <c r="H7" s="261"/>
      <c r="I7" s="262">
        <v>41228</v>
      </c>
      <c r="J7" s="261"/>
      <c r="K7" s="261"/>
      <c r="L7" s="261"/>
      <c r="M7" s="72"/>
      <c r="N7" s="72"/>
      <c r="O7" s="72"/>
      <c r="P7" s="72"/>
      <c r="Q7" s="72"/>
    </row>
    <row r="8" spans="1:17" ht="14.4">
      <c r="A8" s="251"/>
      <c r="B8" s="263"/>
      <c r="C8" s="264"/>
      <c r="D8" s="264"/>
      <c r="E8" s="264"/>
      <c r="F8" s="265"/>
      <c r="G8" s="263"/>
      <c r="H8" s="264"/>
      <c r="I8" s="264"/>
      <c r="J8" s="265"/>
      <c r="K8" s="263"/>
      <c r="L8" s="265"/>
    </row>
    <row r="9" spans="1:17" ht="14.4" hidden="1">
      <c r="A9" s="266"/>
      <c r="B9" s="267"/>
      <c r="C9" s="268"/>
      <c r="D9" s="269"/>
      <c r="E9" s="268"/>
      <c r="F9" s="270"/>
      <c r="G9" s="267"/>
      <c r="H9" s="268"/>
      <c r="I9" s="268"/>
      <c r="J9" s="270"/>
      <c r="K9" s="267"/>
      <c r="L9" s="270"/>
    </row>
    <row r="10" spans="1:17" ht="14.4" hidden="1">
      <c r="A10" s="271"/>
      <c r="B10" s="259" t="s">
        <v>187</v>
      </c>
      <c r="C10" s="241"/>
      <c r="D10" s="272">
        <f>'Value and Depreciation Expense'!D19</f>
        <v>50243629.390000001</v>
      </c>
      <c r="E10" s="272" t="s">
        <v>188</v>
      </c>
      <c r="F10" s="272"/>
      <c r="G10" s="273">
        <f>'Value and Depreciation Expense'!G19</f>
        <v>30992513</v>
      </c>
      <c r="H10" s="241"/>
      <c r="I10" s="272" t="s">
        <v>70</v>
      </c>
      <c r="J10" s="274" t="s">
        <v>70</v>
      </c>
      <c r="K10" s="240"/>
      <c r="L10" s="274" t="s">
        <v>70</v>
      </c>
    </row>
    <row r="11" spans="1:17" ht="14.4" hidden="1">
      <c r="A11" s="271" t="s">
        <v>70</v>
      </c>
      <c r="B11" s="272"/>
      <c r="C11" s="272"/>
      <c r="D11" s="272" t="s">
        <v>70</v>
      </c>
      <c r="E11" s="272"/>
      <c r="F11" s="272"/>
      <c r="G11" s="273"/>
      <c r="H11" s="272" t="s">
        <v>70</v>
      </c>
      <c r="I11" s="272"/>
      <c r="J11" s="274"/>
      <c r="K11" s="273" t="s">
        <v>70</v>
      </c>
      <c r="L11" s="274"/>
    </row>
    <row r="12" spans="1:17" ht="14.4" hidden="1">
      <c r="A12" s="275"/>
      <c r="B12" s="276"/>
      <c r="C12" s="277"/>
      <c r="D12" s="278"/>
      <c r="E12" s="277"/>
      <c r="F12" s="277"/>
      <c r="G12" s="276"/>
      <c r="H12" s="278"/>
      <c r="I12" s="277"/>
      <c r="J12" s="279"/>
      <c r="K12" s="280"/>
      <c r="L12" s="279"/>
    </row>
    <row r="13" spans="1:17" ht="14.4">
      <c r="A13" s="281" t="s">
        <v>192</v>
      </c>
      <c r="B13" s="240"/>
      <c r="C13" s="282"/>
      <c r="D13" s="282"/>
      <c r="E13" s="282"/>
      <c r="F13" s="242"/>
      <c r="G13" s="240"/>
      <c r="H13" s="282"/>
      <c r="I13" s="282"/>
      <c r="J13" s="242"/>
      <c r="K13" s="240"/>
      <c r="L13" s="242"/>
    </row>
    <row r="14" spans="1:17" ht="14.4">
      <c r="A14" s="281" t="s">
        <v>191</v>
      </c>
      <c r="B14" s="283" t="s">
        <v>43</v>
      </c>
      <c r="C14" s="284"/>
      <c r="D14" s="284"/>
      <c r="E14" s="284" t="s">
        <v>43</v>
      </c>
      <c r="F14" s="285" t="s">
        <v>43</v>
      </c>
      <c r="G14" s="283" t="s">
        <v>43</v>
      </c>
      <c r="H14" s="284"/>
      <c r="I14" s="284" t="s">
        <v>43</v>
      </c>
      <c r="J14" s="285" t="s">
        <v>43</v>
      </c>
      <c r="K14" s="283"/>
      <c r="L14" s="285" t="s">
        <v>43</v>
      </c>
    </row>
    <row r="15" spans="1:17" ht="14.4">
      <c r="A15" s="281" t="s">
        <v>190</v>
      </c>
      <c r="B15" s="283" t="s">
        <v>44</v>
      </c>
      <c r="C15" s="284" t="s">
        <v>195</v>
      </c>
      <c r="D15" s="284" t="s">
        <v>45</v>
      </c>
      <c r="E15" s="284" t="s">
        <v>46</v>
      </c>
      <c r="F15" s="285" t="s">
        <v>47</v>
      </c>
      <c r="G15" s="283" t="s">
        <v>25</v>
      </c>
      <c r="H15" s="290" t="s">
        <v>48</v>
      </c>
      <c r="I15" s="284" t="s">
        <v>46</v>
      </c>
      <c r="J15" s="285" t="s">
        <v>49</v>
      </c>
      <c r="K15" s="283" t="s">
        <v>50</v>
      </c>
      <c r="L15" s="285" t="s">
        <v>51</v>
      </c>
    </row>
    <row r="16" spans="1:17" ht="14.4">
      <c r="A16" s="286" t="s">
        <v>189</v>
      </c>
      <c r="B16" s="287" t="s">
        <v>52</v>
      </c>
      <c r="C16" s="288" t="s">
        <v>52</v>
      </c>
      <c r="D16" s="288" t="s">
        <v>53</v>
      </c>
      <c r="E16" s="288" t="s">
        <v>45</v>
      </c>
      <c r="F16" s="289" t="s">
        <v>51</v>
      </c>
      <c r="G16" s="287" t="s">
        <v>27</v>
      </c>
      <c r="H16" s="278" t="s">
        <v>53</v>
      </c>
      <c r="I16" s="288" t="s">
        <v>48</v>
      </c>
      <c r="J16" s="289" t="s">
        <v>54</v>
      </c>
      <c r="K16" s="287" t="s">
        <v>53</v>
      </c>
      <c r="L16" s="289" t="s">
        <v>55</v>
      </c>
    </row>
    <row r="17" spans="1:12" ht="14.4">
      <c r="A17" s="281" t="s">
        <v>56</v>
      </c>
      <c r="B17" s="283" t="s">
        <v>57</v>
      </c>
      <c r="C17" s="284" t="s">
        <v>58</v>
      </c>
      <c r="D17" s="290" t="s">
        <v>185</v>
      </c>
      <c r="E17" s="284" t="s">
        <v>59</v>
      </c>
      <c r="F17" s="285" t="s">
        <v>60</v>
      </c>
      <c r="G17" s="283" t="s">
        <v>61</v>
      </c>
      <c r="H17" s="290" t="s">
        <v>193</v>
      </c>
      <c r="I17" s="284" t="s">
        <v>62</v>
      </c>
      <c r="J17" s="285" t="s">
        <v>63</v>
      </c>
      <c r="K17" s="291" t="s">
        <v>64</v>
      </c>
      <c r="L17" s="292" t="s">
        <v>65</v>
      </c>
    </row>
    <row r="18" spans="1:12" ht="14.4">
      <c r="A18" s="281"/>
      <c r="B18" s="283"/>
      <c r="C18" s="284"/>
      <c r="D18" s="293">
        <v>1.2782099999999999E-2</v>
      </c>
      <c r="E18" s="284" t="s">
        <v>66</v>
      </c>
      <c r="F18" s="285"/>
      <c r="G18" s="283"/>
      <c r="H18" s="402">
        <v>3.3333300000000003E-2</v>
      </c>
      <c r="I18" s="284" t="s">
        <v>67</v>
      </c>
      <c r="J18" s="285"/>
      <c r="K18" s="283"/>
      <c r="L18" s="285"/>
    </row>
    <row r="19" spans="1:12" ht="14.4">
      <c r="A19" s="286"/>
      <c r="B19" s="287"/>
      <c r="C19" s="288"/>
      <c r="D19" s="288" t="s">
        <v>186</v>
      </c>
      <c r="E19" s="288" t="s">
        <v>68</v>
      </c>
      <c r="F19" s="289"/>
      <c r="G19" s="287"/>
      <c r="H19" s="278" t="s">
        <v>186</v>
      </c>
      <c r="I19" s="288" t="s">
        <v>69</v>
      </c>
      <c r="J19" s="289"/>
      <c r="K19" s="287"/>
      <c r="L19" s="289"/>
    </row>
    <row r="20" spans="1:12" ht="14.4">
      <c r="A20" s="296" t="s">
        <v>194</v>
      </c>
      <c r="B20" s="295">
        <f>B21</f>
        <v>134878098.86000001</v>
      </c>
      <c r="C20" s="295">
        <f>C21</f>
        <v>134878098.86000001</v>
      </c>
      <c r="D20" s="284"/>
      <c r="E20" s="295">
        <f>E21-D21</f>
        <v>-84634469.470000014</v>
      </c>
      <c r="F20" s="294">
        <f>F21-D21</f>
        <v>50243629.390000001</v>
      </c>
      <c r="G20" s="297">
        <f>G21</f>
        <v>30992513</v>
      </c>
      <c r="H20" s="403">
        <f>G20*H18/13</f>
        <v>79467.902583300005</v>
      </c>
      <c r="I20" s="295">
        <f>I21-H21</f>
        <v>0</v>
      </c>
      <c r="J20" s="294">
        <f>J21-H21</f>
        <v>30992513</v>
      </c>
      <c r="K20" s="234">
        <f t="shared" ref="K20:K72" si="0">D20+H20</f>
        <v>79467.902583300005</v>
      </c>
      <c r="L20" s="235">
        <f>F20+J20</f>
        <v>81236142.390000001</v>
      </c>
    </row>
    <row r="21" spans="1:12" ht="14.4">
      <c r="A21" s="228">
        <v>41243</v>
      </c>
      <c r="B21" s="229">
        <f>'Value and Depreciation Expense'!D13</f>
        <v>134878098.86000001</v>
      </c>
      <c r="C21" s="229">
        <f>'Value and Depreciation Expense'!D13</f>
        <v>134878098.86000001</v>
      </c>
      <c r="D21" s="237">
        <f>-'Value and Depreciation Expense'!D37</f>
        <v>-164129.14000000001</v>
      </c>
      <c r="E21" s="230">
        <f>D21+'Value and Depreciation Expense'!D17</f>
        <v>-84798598.610000014</v>
      </c>
      <c r="F21" s="231">
        <f>B21+E21</f>
        <v>50079500.25</v>
      </c>
      <c r="G21" s="232">
        <f>'Value and Depreciation Expense'!G19</f>
        <v>30992513</v>
      </c>
      <c r="H21" s="237">
        <f>-'Value and Depreciation Expense'!G37</f>
        <v>-49938.14</v>
      </c>
      <c r="I21" s="230">
        <f>H21</f>
        <v>-49938.14</v>
      </c>
      <c r="J21" s="233">
        <f>G21+I21</f>
        <v>30942574.859999999</v>
      </c>
      <c r="K21" s="234">
        <f t="shared" si="0"/>
        <v>-214067.28000000003</v>
      </c>
      <c r="L21" s="235">
        <f>F21+J21</f>
        <v>81022075.109999999</v>
      </c>
    </row>
    <row r="22" spans="1:12" ht="14.4">
      <c r="A22" s="236">
        <v>41274</v>
      </c>
      <c r="B22" s="231">
        <f>'Value and Depreciation Expense'!D13</f>
        <v>134878098.86000001</v>
      </c>
      <c r="C22" s="231">
        <f>B22</f>
        <v>134878098.86000001</v>
      </c>
      <c r="D22" s="237">
        <f>-'Value and Depreciation Expense'!D38</f>
        <v>-164443.92000000001</v>
      </c>
      <c r="E22" s="81">
        <f>E21+D22</f>
        <v>-84963042.530000016</v>
      </c>
      <c r="F22" s="231">
        <f>B22+E22</f>
        <v>49915056.329999998</v>
      </c>
      <c r="G22" s="82">
        <f>G21</f>
        <v>30992513</v>
      </c>
      <c r="H22" s="237">
        <f>-'Value and Depreciation Expense'!G38</f>
        <v>-102797.01</v>
      </c>
      <c r="I22" s="230">
        <f>I21+H22</f>
        <v>-152735.15</v>
      </c>
      <c r="J22" s="233">
        <f>G22+I22</f>
        <v>30839777.850000001</v>
      </c>
      <c r="K22" s="234">
        <f t="shared" si="0"/>
        <v>-267240.93</v>
      </c>
      <c r="L22" s="235">
        <f>F22+J22</f>
        <v>80754834.180000007</v>
      </c>
    </row>
    <row r="23" spans="1:12" ht="14.4">
      <c r="A23" s="228">
        <v>41305</v>
      </c>
      <c r="B23" s="231">
        <f>B22</f>
        <v>134878098.86000001</v>
      </c>
      <c r="C23" s="229">
        <f>C22</f>
        <v>134878098.86000001</v>
      </c>
      <c r="D23" s="237">
        <f>-'Value and Depreciation Expense'!D39</f>
        <v>-84316</v>
      </c>
      <c r="E23" s="81">
        <f>E22+D23</f>
        <v>-85047358.530000016</v>
      </c>
      <c r="F23" s="231">
        <f t="shared" ref="F23:F72" si="1">B23+E23</f>
        <v>49830740.329999998</v>
      </c>
      <c r="G23" s="82">
        <f>G22</f>
        <v>30992513</v>
      </c>
      <c r="H23" s="237">
        <f>-'Value and Depreciation Expense'!G39</f>
        <v>-85104.18</v>
      </c>
      <c r="I23" s="81">
        <f>I22+H23</f>
        <v>-237839.33</v>
      </c>
      <c r="J23" s="226">
        <f t="shared" ref="J23:J72" si="2">G23+I23</f>
        <v>30754673.670000002</v>
      </c>
      <c r="K23" s="227">
        <f t="shared" si="0"/>
        <v>-169420.18</v>
      </c>
      <c r="L23" s="225">
        <f t="shared" ref="L23:L72" si="3">J23+F23</f>
        <v>80585414</v>
      </c>
    </row>
    <row r="24" spans="1:12" s="72" customFormat="1" ht="14.4">
      <c r="A24" s="236">
        <v>41333</v>
      </c>
      <c r="B24" s="231">
        <f t="shared" ref="B24:B46" si="4">B23</f>
        <v>134878098.86000001</v>
      </c>
      <c r="C24" s="231">
        <f t="shared" ref="C24:D61" si="5">C23</f>
        <v>134878098.86000001</v>
      </c>
      <c r="D24" s="237">
        <f>-'Value and Depreciation Expense'!D40</f>
        <v>-162125.49</v>
      </c>
      <c r="E24" s="81">
        <f t="shared" ref="E24:E45" si="6">E23+D24</f>
        <v>-85209484.020000011</v>
      </c>
      <c r="F24" s="231">
        <f t="shared" si="1"/>
        <v>49668614.840000004</v>
      </c>
      <c r="G24" s="234">
        <f t="shared" ref="G24:H61" si="7">G23</f>
        <v>30992513</v>
      </c>
      <c r="H24" s="237">
        <f>-'Value and Depreciation Expense'!G40</f>
        <v>-95366</v>
      </c>
      <c r="I24" s="81">
        <f>I23+H24</f>
        <v>-333205.32999999996</v>
      </c>
      <c r="J24" s="235">
        <f t="shared" si="2"/>
        <v>30659307.670000002</v>
      </c>
      <c r="K24" s="234">
        <f t="shared" si="0"/>
        <v>-257491.49</v>
      </c>
      <c r="L24" s="235">
        <f t="shared" si="3"/>
        <v>80327922.510000005</v>
      </c>
    </row>
    <row r="25" spans="1:12" s="72" customFormat="1" ht="14.4">
      <c r="A25" s="236">
        <v>41364</v>
      </c>
      <c r="B25" s="231">
        <f t="shared" si="4"/>
        <v>134878098.86000001</v>
      </c>
      <c r="C25" s="231">
        <f t="shared" si="5"/>
        <v>134878098.86000001</v>
      </c>
      <c r="D25" s="237">
        <f>-'Value and Depreciation Expense'!D22</f>
        <v>-154595.78273846154</v>
      </c>
      <c r="E25" s="81">
        <f t="shared" si="6"/>
        <v>-85364079.802738473</v>
      </c>
      <c r="F25" s="231">
        <f t="shared" si="1"/>
        <v>49514019.057261541</v>
      </c>
      <c r="G25" s="234">
        <f t="shared" si="7"/>
        <v>30992513</v>
      </c>
      <c r="H25" s="230">
        <f>-'Value and Depreciation Expense'!G22</f>
        <v>-95361.578461538462</v>
      </c>
      <c r="I25" s="81">
        <f t="shared" ref="I25:I46" si="8">I24+H25</f>
        <v>-428566.90846153843</v>
      </c>
      <c r="J25" s="235">
        <f t="shared" si="2"/>
        <v>30563946.091538463</v>
      </c>
      <c r="K25" s="234">
        <f t="shared" si="0"/>
        <v>-249957.36119999998</v>
      </c>
      <c r="L25" s="235">
        <f t="shared" si="3"/>
        <v>80077965.148800001</v>
      </c>
    </row>
    <row r="26" spans="1:12" s="72" customFormat="1" ht="14.4">
      <c r="A26" s="236">
        <v>41394</v>
      </c>
      <c r="B26" s="231">
        <f t="shared" si="4"/>
        <v>134878098.86000001</v>
      </c>
      <c r="C26" s="231">
        <f t="shared" si="5"/>
        <v>134878098.86000001</v>
      </c>
      <c r="D26" s="237">
        <f t="shared" si="5"/>
        <v>-154595.78273846154</v>
      </c>
      <c r="E26" s="81">
        <f t="shared" si="6"/>
        <v>-85518675.585476935</v>
      </c>
      <c r="F26" s="231">
        <f t="shared" si="1"/>
        <v>49359423.274523079</v>
      </c>
      <c r="G26" s="234">
        <f t="shared" si="7"/>
        <v>30992513</v>
      </c>
      <c r="H26" s="230">
        <f t="shared" si="7"/>
        <v>-95361.578461538462</v>
      </c>
      <c r="I26" s="81">
        <f t="shared" si="8"/>
        <v>-523928.48692307691</v>
      </c>
      <c r="J26" s="235">
        <f t="shared" si="2"/>
        <v>30468584.513076924</v>
      </c>
      <c r="K26" s="234">
        <f t="shared" si="0"/>
        <v>-249957.36119999998</v>
      </c>
      <c r="L26" s="235">
        <f t="shared" si="3"/>
        <v>79828007.787600011</v>
      </c>
    </row>
    <row r="27" spans="1:12" s="72" customFormat="1" ht="14.4">
      <c r="A27" s="236">
        <v>41425</v>
      </c>
      <c r="B27" s="231">
        <f t="shared" si="4"/>
        <v>134878098.86000001</v>
      </c>
      <c r="C27" s="231">
        <f t="shared" si="5"/>
        <v>134878098.86000001</v>
      </c>
      <c r="D27" s="237">
        <f t="shared" si="5"/>
        <v>-154595.78273846154</v>
      </c>
      <c r="E27" s="81">
        <f t="shared" si="6"/>
        <v>-85673271.368215397</v>
      </c>
      <c r="F27" s="231">
        <f t="shared" si="1"/>
        <v>49204827.491784617</v>
      </c>
      <c r="G27" s="234">
        <f t="shared" si="7"/>
        <v>30992513</v>
      </c>
      <c r="H27" s="230">
        <f t="shared" si="7"/>
        <v>-95361.578461538462</v>
      </c>
      <c r="I27" s="81">
        <f t="shared" si="8"/>
        <v>-619290.06538461533</v>
      </c>
      <c r="J27" s="235">
        <f t="shared" si="2"/>
        <v>30373222.934615385</v>
      </c>
      <c r="K27" s="234">
        <f t="shared" si="0"/>
        <v>-249957.36119999998</v>
      </c>
      <c r="L27" s="235">
        <f t="shared" si="3"/>
        <v>79578050.426400006</v>
      </c>
    </row>
    <row r="28" spans="1:12" s="72" customFormat="1" ht="14.4">
      <c r="A28" s="236">
        <v>41455</v>
      </c>
      <c r="B28" s="231">
        <f t="shared" si="4"/>
        <v>134878098.86000001</v>
      </c>
      <c r="C28" s="231">
        <f t="shared" si="5"/>
        <v>134878098.86000001</v>
      </c>
      <c r="D28" s="237">
        <f t="shared" si="5"/>
        <v>-154595.78273846154</v>
      </c>
      <c r="E28" s="81">
        <f t="shared" si="6"/>
        <v>-85827867.150953859</v>
      </c>
      <c r="F28" s="231">
        <f t="shared" si="1"/>
        <v>49050231.709046155</v>
      </c>
      <c r="G28" s="234">
        <f t="shared" si="7"/>
        <v>30992513</v>
      </c>
      <c r="H28" s="230">
        <f t="shared" si="7"/>
        <v>-95361.578461538462</v>
      </c>
      <c r="I28" s="81">
        <f t="shared" si="8"/>
        <v>-714651.64384615375</v>
      </c>
      <c r="J28" s="235">
        <f t="shared" si="2"/>
        <v>30277861.356153846</v>
      </c>
      <c r="K28" s="234">
        <f t="shared" si="0"/>
        <v>-249957.36119999998</v>
      </c>
      <c r="L28" s="235">
        <f t="shared" si="3"/>
        <v>79328093.065200001</v>
      </c>
    </row>
    <row r="29" spans="1:12" s="72" customFormat="1" ht="14.4">
      <c r="A29" s="236">
        <v>41486</v>
      </c>
      <c r="B29" s="231">
        <f t="shared" si="4"/>
        <v>134878098.86000001</v>
      </c>
      <c r="C29" s="231">
        <f t="shared" si="5"/>
        <v>134878098.86000001</v>
      </c>
      <c r="D29" s="237">
        <f t="shared" si="5"/>
        <v>-154595.78273846154</v>
      </c>
      <c r="E29" s="81">
        <f t="shared" si="6"/>
        <v>-85982462.933692321</v>
      </c>
      <c r="F29" s="231">
        <f t="shared" si="1"/>
        <v>48895635.926307693</v>
      </c>
      <c r="G29" s="234">
        <f t="shared" si="7"/>
        <v>30992513</v>
      </c>
      <c r="H29" s="230">
        <f t="shared" si="7"/>
        <v>-95361.578461538462</v>
      </c>
      <c r="I29" s="81">
        <f t="shared" si="8"/>
        <v>-810013.22230769217</v>
      </c>
      <c r="J29" s="235">
        <f t="shared" si="2"/>
        <v>30182499.777692307</v>
      </c>
      <c r="K29" s="234">
        <f t="shared" si="0"/>
        <v>-249957.36119999998</v>
      </c>
      <c r="L29" s="235">
        <f t="shared" si="3"/>
        <v>79078135.703999996</v>
      </c>
    </row>
    <row r="30" spans="1:12" s="72" customFormat="1" ht="14.4">
      <c r="A30" s="236">
        <v>41517</v>
      </c>
      <c r="B30" s="231">
        <f t="shared" si="4"/>
        <v>134878098.86000001</v>
      </c>
      <c r="C30" s="231">
        <f t="shared" si="5"/>
        <v>134878098.86000001</v>
      </c>
      <c r="D30" s="237">
        <f t="shared" si="5"/>
        <v>-154595.78273846154</v>
      </c>
      <c r="E30" s="81">
        <f t="shared" si="6"/>
        <v>-86137058.716430783</v>
      </c>
      <c r="F30" s="231">
        <f t="shared" si="1"/>
        <v>48741040.143569231</v>
      </c>
      <c r="G30" s="234">
        <f t="shared" si="7"/>
        <v>30992513</v>
      </c>
      <c r="H30" s="230">
        <f t="shared" si="7"/>
        <v>-95361.578461538462</v>
      </c>
      <c r="I30" s="81">
        <f t="shared" si="8"/>
        <v>-905374.80076923058</v>
      </c>
      <c r="J30" s="235">
        <f t="shared" si="2"/>
        <v>30087138.199230768</v>
      </c>
      <c r="K30" s="234">
        <f t="shared" si="0"/>
        <v>-249957.36119999998</v>
      </c>
      <c r="L30" s="235">
        <f t="shared" si="3"/>
        <v>78828178.342799991</v>
      </c>
    </row>
    <row r="31" spans="1:12" s="72" customFormat="1" ht="14.4">
      <c r="A31" s="236">
        <v>41547</v>
      </c>
      <c r="B31" s="231">
        <f t="shared" si="4"/>
        <v>134878098.86000001</v>
      </c>
      <c r="C31" s="231">
        <f t="shared" si="5"/>
        <v>134878098.86000001</v>
      </c>
      <c r="D31" s="237">
        <f t="shared" si="5"/>
        <v>-154595.78273846154</v>
      </c>
      <c r="E31" s="81">
        <f t="shared" si="6"/>
        <v>-86291654.499169245</v>
      </c>
      <c r="F31" s="231">
        <f t="shared" si="1"/>
        <v>48586444.360830769</v>
      </c>
      <c r="G31" s="234">
        <f t="shared" si="7"/>
        <v>30992513</v>
      </c>
      <c r="H31" s="230">
        <f t="shared" si="7"/>
        <v>-95361.578461538462</v>
      </c>
      <c r="I31" s="81">
        <f t="shared" si="8"/>
        <v>-1000736.379230769</v>
      </c>
      <c r="J31" s="235">
        <f t="shared" si="2"/>
        <v>29991776.620769233</v>
      </c>
      <c r="K31" s="234">
        <f t="shared" si="0"/>
        <v>-249957.36119999998</v>
      </c>
      <c r="L31" s="235">
        <f t="shared" si="3"/>
        <v>78578220.981600001</v>
      </c>
    </row>
    <row r="32" spans="1:12" s="72" customFormat="1" ht="14.4">
      <c r="A32" s="236">
        <v>41578</v>
      </c>
      <c r="B32" s="231">
        <f t="shared" si="4"/>
        <v>134878098.86000001</v>
      </c>
      <c r="C32" s="231">
        <f t="shared" si="5"/>
        <v>134878098.86000001</v>
      </c>
      <c r="D32" s="237">
        <f t="shared" si="5"/>
        <v>-154595.78273846154</v>
      </c>
      <c r="E32" s="81">
        <f t="shared" si="6"/>
        <v>-86446250.281907707</v>
      </c>
      <c r="F32" s="231">
        <f t="shared" si="1"/>
        <v>48431848.578092307</v>
      </c>
      <c r="G32" s="234">
        <f t="shared" si="7"/>
        <v>30992513</v>
      </c>
      <c r="H32" s="230">
        <f t="shared" si="7"/>
        <v>-95361.578461538462</v>
      </c>
      <c r="I32" s="81">
        <f t="shared" si="8"/>
        <v>-1096097.9576923074</v>
      </c>
      <c r="J32" s="235">
        <f t="shared" si="2"/>
        <v>29896415.042307694</v>
      </c>
      <c r="K32" s="234">
        <f t="shared" si="0"/>
        <v>-249957.36119999998</v>
      </c>
      <c r="L32" s="235">
        <f t="shared" si="3"/>
        <v>78328263.620399997</v>
      </c>
    </row>
    <row r="33" spans="1:12" s="72" customFormat="1" ht="14.4">
      <c r="A33" s="236">
        <v>41608</v>
      </c>
      <c r="B33" s="231">
        <f t="shared" si="4"/>
        <v>134878098.86000001</v>
      </c>
      <c r="C33" s="231">
        <f t="shared" si="5"/>
        <v>134878098.86000001</v>
      </c>
      <c r="D33" s="237">
        <f t="shared" si="5"/>
        <v>-154595.78273846154</v>
      </c>
      <c r="E33" s="81">
        <f t="shared" si="6"/>
        <v>-86600846.06464617</v>
      </c>
      <c r="F33" s="231">
        <f t="shared" si="1"/>
        <v>48277252.795353845</v>
      </c>
      <c r="G33" s="234">
        <f t="shared" si="7"/>
        <v>30992513</v>
      </c>
      <c r="H33" s="230">
        <f t="shared" si="7"/>
        <v>-95361.578461538462</v>
      </c>
      <c r="I33" s="81">
        <f t="shared" si="8"/>
        <v>-1191459.536153846</v>
      </c>
      <c r="J33" s="235">
        <f t="shared" si="2"/>
        <v>29801053.463846155</v>
      </c>
      <c r="K33" s="234">
        <f t="shared" si="0"/>
        <v>-249957.36119999998</v>
      </c>
      <c r="L33" s="235">
        <f t="shared" si="3"/>
        <v>78078306.259200007</v>
      </c>
    </row>
    <row r="34" spans="1:12" s="83" customFormat="1" ht="14.4">
      <c r="A34" s="236">
        <v>41639</v>
      </c>
      <c r="B34" s="231">
        <f t="shared" si="4"/>
        <v>134878098.86000001</v>
      </c>
      <c r="C34" s="231">
        <f t="shared" si="5"/>
        <v>134878098.86000001</v>
      </c>
      <c r="D34" s="237">
        <f t="shared" si="5"/>
        <v>-154595.78273846154</v>
      </c>
      <c r="E34" s="81">
        <f t="shared" si="6"/>
        <v>-86755441.847384632</v>
      </c>
      <c r="F34" s="233">
        <f t="shared" si="1"/>
        <v>48122657.012615383</v>
      </c>
      <c r="G34" s="230">
        <f t="shared" si="7"/>
        <v>30992513</v>
      </c>
      <c r="H34" s="230">
        <f t="shared" si="7"/>
        <v>-95361.578461538462</v>
      </c>
      <c r="I34" s="81">
        <f t="shared" si="8"/>
        <v>-1286821.1146153845</v>
      </c>
      <c r="J34" s="235">
        <f t="shared" si="2"/>
        <v>29705691.885384616</v>
      </c>
      <c r="K34" s="234">
        <f t="shared" si="0"/>
        <v>-249957.36119999998</v>
      </c>
      <c r="L34" s="235">
        <f t="shared" si="3"/>
        <v>77828348.898000002</v>
      </c>
    </row>
    <row r="35" spans="1:12" s="83" customFormat="1" ht="14.4">
      <c r="A35" s="236">
        <v>41670</v>
      </c>
      <c r="B35" s="231">
        <f t="shared" si="4"/>
        <v>134878098.86000001</v>
      </c>
      <c r="C35" s="231">
        <f t="shared" si="5"/>
        <v>134878098.86000001</v>
      </c>
      <c r="D35" s="237">
        <f t="shared" si="5"/>
        <v>-154595.78273846154</v>
      </c>
      <c r="E35" s="81">
        <f t="shared" si="6"/>
        <v>-86910037.630123094</v>
      </c>
      <c r="F35" s="233">
        <f t="shared" si="1"/>
        <v>47968061.229876921</v>
      </c>
      <c r="G35" s="230">
        <f t="shared" si="7"/>
        <v>30992513</v>
      </c>
      <c r="H35" s="230">
        <f t="shared" si="7"/>
        <v>-95361.578461538462</v>
      </c>
      <c r="I35" s="81">
        <f t="shared" si="8"/>
        <v>-1382182.693076923</v>
      </c>
      <c r="J35" s="235">
        <f t="shared" si="2"/>
        <v>29610330.306923077</v>
      </c>
      <c r="K35" s="234">
        <f t="shared" si="0"/>
        <v>-249957.36119999998</v>
      </c>
      <c r="L35" s="235">
        <f t="shared" si="3"/>
        <v>77578391.536799997</v>
      </c>
    </row>
    <row r="36" spans="1:12" s="83" customFormat="1" ht="14.4">
      <c r="A36" s="236">
        <v>41698</v>
      </c>
      <c r="B36" s="231">
        <f t="shared" si="4"/>
        <v>134878098.86000001</v>
      </c>
      <c r="C36" s="231">
        <f t="shared" si="5"/>
        <v>134878098.86000001</v>
      </c>
      <c r="D36" s="237">
        <f t="shared" si="5"/>
        <v>-154595.78273846154</v>
      </c>
      <c r="E36" s="81">
        <f t="shared" si="6"/>
        <v>-87064633.412861556</v>
      </c>
      <c r="F36" s="233">
        <f t="shared" si="1"/>
        <v>47813465.447138458</v>
      </c>
      <c r="G36" s="230">
        <f t="shared" si="7"/>
        <v>30992513</v>
      </c>
      <c r="H36" s="230">
        <f t="shared" si="7"/>
        <v>-95361.578461538462</v>
      </c>
      <c r="I36" s="81">
        <f t="shared" si="8"/>
        <v>-1477544.2715384616</v>
      </c>
      <c r="J36" s="235">
        <f t="shared" si="2"/>
        <v>29514968.728461538</v>
      </c>
      <c r="K36" s="234">
        <f t="shared" si="0"/>
        <v>-249957.36119999998</v>
      </c>
      <c r="L36" s="235">
        <f t="shared" si="3"/>
        <v>77328434.175599992</v>
      </c>
    </row>
    <row r="37" spans="1:12" s="80" customFormat="1" ht="14.4">
      <c r="A37" s="236">
        <v>41729</v>
      </c>
      <c r="B37" s="231">
        <f t="shared" si="4"/>
        <v>134878098.86000001</v>
      </c>
      <c r="C37" s="231">
        <f t="shared" si="5"/>
        <v>134878098.86000001</v>
      </c>
      <c r="D37" s="237">
        <f t="shared" si="5"/>
        <v>-154595.78273846154</v>
      </c>
      <c r="E37" s="81">
        <f t="shared" si="6"/>
        <v>-87219229.195600018</v>
      </c>
      <c r="F37" s="233">
        <f t="shared" si="1"/>
        <v>47658869.664399996</v>
      </c>
      <c r="G37" s="230">
        <f t="shared" si="7"/>
        <v>30992513</v>
      </c>
      <c r="H37" s="230">
        <f t="shared" si="7"/>
        <v>-95361.578461538462</v>
      </c>
      <c r="I37" s="81">
        <f t="shared" si="8"/>
        <v>-1572905.85</v>
      </c>
      <c r="J37" s="235">
        <f t="shared" si="2"/>
        <v>29419607.149999999</v>
      </c>
      <c r="K37" s="234">
        <f t="shared" si="0"/>
        <v>-249957.36119999998</v>
      </c>
      <c r="L37" s="235">
        <f t="shared" si="3"/>
        <v>77078476.814399987</v>
      </c>
    </row>
    <row r="38" spans="1:12" s="80" customFormat="1" ht="14.4">
      <c r="A38" s="236">
        <v>41759</v>
      </c>
      <c r="B38" s="231">
        <f t="shared" si="4"/>
        <v>134878098.86000001</v>
      </c>
      <c r="C38" s="231">
        <f t="shared" si="5"/>
        <v>134878098.86000001</v>
      </c>
      <c r="D38" s="237">
        <f t="shared" si="5"/>
        <v>-154595.78273846154</v>
      </c>
      <c r="E38" s="81">
        <f t="shared" si="6"/>
        <v>-87373824.97833848</v>
      </c>
      <c r="F38" s="233">
        <f t="shared" si="1"/>
        <v>47504273.881661534</v>
      </c>
      <c r="G38" s="81">
        <f t="shared" si="7"/>
        <v>30992513</v>
      </c>
      <c r="H38" s="230">
        <f t="shared" si="7"/>
        <v>-95361.578461538462</v>
      </c>
      <c r="I38" s="81">
        <f t="shared" si="8"/>
        <v>-1668267.4284615386</v>
      </c>
      <c r="J38" s="226">
        <f t="shared" si="2"/>
        <v>29324245.571538463</v>
      </c>
      <c r="K38" s="82">
        <f t="shared" si="0"/>
        <v>-249957.36119999998</v>
      </c>
      <c r="L38" s="226">
        <f t="shared" si="3"/>
        <v>76828519.453199998</v>
      </c>
    </row>
    <row r="39" spans="1:12" s="80" customFormat="1" ht="14.4">
      <c r="A39" s="236">
        <v>41790</v>
      </c>
      <c r="B39" s="231">
        <f t="shared" si="4"/>
        <v>134878098.86000001</v>
      </c>
      <c r="C39" s="231">
        <f t="shared" si="5"/>
        <v>134878098.86000001</v>
      </c>
      <c r="D39" s="237">
        <f t="shared" si="5"/>
        <v>-154595.78273846154</v>
      </c>
      <c r="E39" s="81">
        <f t="shared" si="6"/>
        <v>-87528420.761076942</v>
      </c>
      <c r="F39" s="233">
        <f t="shared" si="1"/>
        <v>47349678.098923072</v>
      </c>
      <c r="G39" s="81">
        <f t="shared" si="7"/>
        <v>30992513</v>
      </c>
      <c r="H39" s="230">
        <f t="shared" si="7"/>
        <v>-95361.578461538462</v>
      </c>
      <c r="I39" s="81">
        <f t="shared" si="8"/>
        <v>-1763629.0069230772</v>
      </c>
      <c r="J39" s="226">
        <f t="shared" si="2"/>
        <v>29228883.993076924</v>
      </c>
      <c r="K39" s="82">
        <f t="shared" si="0"/>
        <v>-249957.36119999998</v>
      </c>
      <c r="L39" s="226">
        <f t="shared" si="3"/>
        <v>76578562.091999993</v>
      </c>
    </row>
    <row r="40" spans="1:12" s="80" customFormat="1" ht="14.4">
      <c r="A40" s="228">
        <v>41820</v>
      </c>
      <c r="B40" s="231">
        <f t="shared" si="4"/>
        <v>134878098.86000001</v>
      </c>
      <c r="C40" s="229">
        <f t="shared" si="5"/>
        <v>134878098.86000001</v>
      </c>
      <c r="D40" s="237">
        <f t="shared" si="5"/>
        <v>-154595.78273846154</v>
      </c>
      <c r="E40" s="81">
        <f t="shared" si="6"/>
        <v>-87683016.543815404</v>
      </c>
      <c r="F40" s="233">
        <f t="shared" si="1"/>
        <v>47195082.31618461</v>
      </c>
      <c r="G40" s="81">
        <f t="shared" si="7"/>
        <v>30992513</v>
      </c>
      <c r="H40" s="230">
        <f t="shared" si="7"/>
        <v>-95361.578461538462</v>
      </c>
      <c r="I40" s="81">
        <f t="shared" si="8"/>
        <v>-1858990.5853846157</v>
      </c>
      <c r="J40" s="226">
        <f t="shared" si="2"/>
        <v>29133522.414615385</v>
      </c>
      <c r="K40" s="227">
        <f t="shared" si="0"/>
        <v>-249957.36119999998</v>
      </c>
      <c r="L40" s="225">
        <f t="shared" si="3"/>
        <v>76328604.730800003</v>
      </c>
    </row>
    <row r="41" spans="1:12" s="80" customFormat="1" ht="14.4">
      <c r="A41" s="228">
        <v>41851</v>
      </c>
      <c r="B41" s="231">
        <f t="shared" si="4"/>
        <v>134878098.86000001</v>
      </c>
      <c r="C41" s="229">
        <f t="shared" si="5"/>
        <v>134878098.86000001</v>
      </c>
      <c r="D41" s="237">
        <f t="shared" si="5"/>
        <v>-154595.78273846154</v>
      </c>
      <c r="E41" s="81">
        <f t="shared" si="6"/>
        <v>-87837612.326553866</v>
      </c>
      <c r="F41" s="233">
        <f t="shared" si="1"/>
        <v>47040486.533446148</v>
      </c>
      <c r="G41" s="81">
        <f t="shared" si="7"/>
        <v>30992513</v>
      </c>
      <c r="H41" s="230">
        <f t="shared" si="7"/>
        <v>-95361.578461538462</v>
      </c>
      <c r="I41" s="81">
        <f t="shared" si="8"/>
        <v>-1954352.1638461542</v>
      </c>
      <c r="J41" s="226">
        <f t="shared" si="2"/>
        <v>29038160.836153846</v>
      </c>
      <c r="K41" s="227">
        <f t="shared" si="0"/>
        <v>-249957.36119999998</v>
      </c>
      <c r="L41" s="225">
        <f t="shared" si="3"/>
        <v>76078647.369599998</v>
      </c>
    </row>
    <row r="42" spans="1:12" s="80" customFormat="1" ht="14.4">
      <c r="A42" s="228">
        <v>41882</v>
      </c>
      <c r="B42" s="231">
        <f t="shared" si="4"/>
        <v>134878098.86000001</v>
      </c>
      <c r="C42" s="229">
        <f t="shared" si="5"/>
        <v>134878098.86000001</v>
      </c>
      <c r="D42" s="237">
        <f t="shared" si="5"/>
        <v>-154595.78273846154</v>
      </c>
      <c r="E42" s="81">
        <f t="shared" si="6"/>
        <v>-87992208.109292328</v>
      </c>
      <c r="F42" s="233">
        <f t="shared" si="1"/>
        <v>46885890.750707686</v>
      </c>
      <c r="G42" s="81">
        <f t="shared" si="7"/>
        <v>30992513</v>
      </c>
      <c r="H42" s="230">
        <f t="shared" si="7"/>
        <v>-95361.578461538462</v>
      </c>
      <c r="I42" s="81">
        <f t="shared" si="8"/>
        <v>-2049713.7423076928</v>
      </c>
      <c r="J42" s="226">
        <f t="shared" si="2"/>
        <v>28942799.257692307</v>
      </c>
      <c r="K42" s="227">
        <f t="shared" si="0"/>
        <v>-249957.36119999998</v>
      </c>
      <c r="L42" s="225">
        <f t="shared" si="3"/>
        <v>75828690.008399993</v>
      </c>
    </row>
    <row r="43" spans="1:12" s="80" customFormat="1" ht="14.4">
      <c r="A43" s="228">
        <v>41912</v>
      </c>
      <c r="B43" s="231">
        <f t="shared" si="4"/>
        <v>134878098.86000001</v>
      </c>
      <c r="C43" s="229">
        <f t="shared" si="5"/>
        <v>134878098.86000001</v>
      </c>
      <c r="D43" s="237">
        <f t="shared" si="5"/>
        <v>-154595.78273846154</v>
      </c>
      <c r="E43" s="81">
        <f t="shared" si="6"/>
        <v>-88146803.89203079</v>
      </c>
      <c r="F43" s="233">
        <f t="shared" si="1"/>
        <v>46731294.967969224</v>
      </c>
      <c r="G43" s="81">
        <f t="shared" si="7"/>
        <v>30992513</v>
      </c>
      <c r="H43" s="230">
        <f t="shared" si="7"/>
        <v>-95361.578461538462</v>
      </c>
      <c r="I43" s="81">
        <f t="shared" si="8"/>
        <v>-2145075.3207692313</v>
      </c>
      <c r="J43" s="226">
        <f t="shared" si="2"/>
        <v>28847437.679230768</v>
      </c>
      <c r="K43" s="227">
        <f t="shared" si="0"/>
        <v>-249957.36119999998</v>
      </c>
      <c r="L43" s="225">
        <f t="shared" si="3"/>
        <v>75578732.647199988</v>
      </c>
    </row>
    <row r="44" spans="1:12" s="80" customFormat="1" ht="14.4">
      <c r="A44" s="228">
        <v>41943</v>
      </c>
      <c r="B44" s="231">
        <f t="shared" si="4"/>
        <v>134878098.86000001</v>
      </c>
      <c r="C44" s="229">
        <f t="shared" si="5"/>
        <v>134878098.86000001</v>
      </c>
      <c r="D44" s="237">
        <f t="shared" si="5"/>
        <v>-154595.78273846154</v>
      </c>
      <c r="E44" s="81">
        <f t="shared" si="6"/>
        <v>-88301399.674769253</v>
      </c>
      <c r="F44" s="233">
        <f t="shared" si="1"/>
        <v>46576699.185230762</v>
      </c>
      <c r="G44" s="81">
        <f t="shared" si="7"/>
        <v>30992513</v>
      </c>
      <c r="H44" s="230">
        <f t="shared" si="7"/>
        <v>-95361.578461538462</v>
      </c>
      <c r="I44" s="81">
        <f t="shared" si="8"/>
        <v>-2240436.8992307698</v>
      </c>
      <c r="J44" s="226">
        <f t="shared" si="2"/>
        <v>28752076.100769229</v>
      </c>
      <c r="K44" s="227">
        <f t="shared" si="0"/>
        <v>-249957.36119999998</v>
      </c>
      <c r="L44" s="225">
        <f t="shared" si="3"/>
        <v>75328775.285999984</v>
      </c>
    </row>
    <row r="45" spans="1:12" s="80" customFormat="1" ht="14.4">
      <c r="A45" s="228" t="s">
        <v>72</v>
      </c>
      <c r="B45" s="231">
        <f t="shared" si="4"/>
        <v>134878098.86000001</v>
      </c>
      <c r="C45" s="229">
        <f t="shared" si="5"/>
        <v>134878098.86000001</v>
      </c>
      <c r="D45" s="237">
        <f t="shared" si="5"/>
        <v>-154595.78273846154</v>
      </c>
      <c r="E45" s="81">
        <f t="shared" si="6"/>
        <v>-88455995.457507715</v>
      </c>
      <c r="F45" s="233">
        <f t="shared" si="1"/>
        <v>46422103.4024923</v>
      </c>
      <c r="G45" s="81">
        <f t="shared" si="7"/>
        <v>30992513</v>
      </c>
      <c r="H45" s="230">
        <f t="shared" si="7"/>
        <v>-95361.578461538462</v>
      </c>
      <c r="I45" s="81">
        <f t="shared" si="8"/>
        <v>-2335798.4776923084</v>
      </c>
      <c r="J45" s="226">
        <f t="shared" si="2"/>
        <v>28656714.52230769</v>
      </c>
      <c r="K45" s="227">
        <f t="shared" si="0"/>
        <v>-249957.36119999998</v>
      </c>
      <c r="L45" s="225">
        <f t="shared" si="3"/>
        <v>75078817.924799994</v>
      </c>
    </row>
    <row r="46" spans="1:12" s="72" customFormat="1" ht="14.4">
      <c r="A46" s="236">
        <v>42004</v>
      </c>
      <c r="B46" s="231">
        <f t="shared" si="4"/>
        <v>134878098.86000001</v>
      </c>
      <c r="C46" s="231">
        <f t="shared" si="5"/>
        <v>134878098.86000001</v>
      </c>
      <c r="D46" s="237">
        <f t="shared" si="5"/>
        <v>-154595.78273846154</v>
      </c>
      <c r="E46" s="81">
        <f>E45+D46</f>
        <v>-88610591.240246177</v>
      </c>
      <c r="F46" s="233">
        <f t="shared" si="1"/>
        <v>46267507.619753838</v>
      </c>
      <c r="G46" s="81">
        <f t="shared" si="7"/>
        <v>30992513</v>
      </c>
      <c r="H46" s="230">
        <f t="shared" si="7"/>
        <v>-95361.578461538462</v>
      </c>
      <c r="I46" s="81">
        <f t="shared" si="8"/>
        <v>-2431160.0561538469</v>
      </c>
      <c r="J46" s="226">
        <f t="shared" si="2"/>
        <v>28561352.943846151</v>
      </c>
      <c r="K46" s="82">
        <f t="shared" si="0"/>
        <v>-249957.36119999998</v>
      </c>
      <c r="L46" s="226">
        <f t="shared" si="3"/>
        <v>74828860.563599989</v>
      </c>
    </row>
    <row r="47" spans="1:12" ht="14.4">
      <c r="A47" s="228">
        <v>42369</v>
      </c>
      <c r="B47" s="231">
        <f t="shared" ref="B47:B52" si="9">B46</f>
        <v>134878098.86000001</v>
      </c>
      <c r="C47" s="229">
        <f t="shared" si="5"/>
        <v>134878098.86000001</v>
      </c>
      <c r="D47" s="81">
        <f>-'Value and Depreciation Expense'!D28</f>
        <v>-1855149.7888071325</v>
      </c>
      <c r="E47" s="81">
        <f t="shared" ref="E47:E72" si="10">E46+D47</f>
        <v>-90465741.029053316</v>
      </c>
      <c r="F47" s="233">
        <f t="shared" si="1"/>
        <v>44412357.830946699</v>
      </c>
      <c r="G47" s="81">
        <f t="shared" si="7"/>
        <v>30992513</v>
      </c>
      <c r="H47" s="81">
        <f>-'Value and Depreciation Expense'!G28</f>
        <v>-1144339.03690004</v>
      </c>
      <c r="I47" s="81">
        <f>I46+H47</f>
        <v>-3575499.0930538867</v>
      </c>
      <c r="J47" s="226">
        <f t="shared" si="2"/>
        <v>27417013.906946115</v>
      </c>
      <c r="K47" s="227">
        <f t="shared" si="0"/>
        <v>-2999488.8257071725</v>
      </c>
      <c r="L47" s="225">
        <f t="shared" si="3"/>
        <v>71829371.737892807</v>
      </c>
    </row>
    <row r="48" spans="1:12" ht="14.4">
      <c r="A48" s="228">
        <v>42735</v>
      </c>
      <c r="B48" s="231">
        <f t="shared" si="9"/>
        <v>134878098.86000001</v>
      </c>
      <c r="C48" s="229">
        <f t="shared" si="5"/>
        <v>134878098.86000001</v>
      </c>
      <c r="D48" s="81">
        <f>D47</f>
        <v>-1855149.7888071325</v>
      </c>
      <c r="E48" s="81">
        <f t="shared" si="10"/>
        <v>-92320890.817860454</v>
      </c>
      <c r="F48" s="233">
        <f t="shared" si="1"/>
        <v>42557208.04213956</v>
      </c>
      <c r="G48" s="81">
        <f t="shared" si="7"/>
        <v>30992513</v>
      </c>
      <c r="H48" s="81">
        <f>H47</f>
        <v>-1144339.03690004</v>
      </c>
      <c r="I48" s="81">
        <f t="shared" ref="I48:I72" si="11">I47+H48</f>
        <v>-4719838.1299539264</v>
      </c>
      <c r="J48" s="226">
        <f t="shared" si="2"/>
        <v>26272674.870046072</v>
      </c>
      <c r="K48" s="227">
        <f t="shared" si="0"/>
        <v>-2999488.8257071725</v>
      </c>
      <c r="L48" s="225">
        <f t="shared" si="3"/>
        <v>68829882.912185639</v>
      </c>
    </row>
    <row r="49" spans="1:12" ht="14.4">
      <c r="A49" s="228">
        <v>43100</v>
      </c>
      <c r="B49" s="231">
        <f t="shared" si="9"/>
        <v>134878098.86000001</v>
      </c>
      <c r="C49" s="229">
        <f t="shared" si="5"/>
        <v>134878098.86000001</v>
      </c>
      <c r="D49" s="81">
        <f t="shared" si="5"/>
        <v>-1855149.7888071325</v>
      </c>
      <c r="E49" s="81">
        <f t="shared" si="10"/>
        <v>-94176040.606667593</v>
      </c>
      <c r="F49" s="233">
        <f t="shared" si="1"/>
        <v>40702058.253332421</v>
      </c>
      <c r="G49" s="81">
        <f t="shared" si="7"/>
        <v>30992513</v>
      </c>
      <c r="H49" s="81">
        <f t="shared" si="7"/>
        <v>-1144339.03690004</v>
      </c>
      <c r="I49" s="81">
        <f t="shared" si="11"/>
        <v>-5864177.1668539662</v>
      </c>
      <c r="J49" s="226">
        <f t="shared" si="2"/>
        <v>25128335.833146036</v>
      </c>
      <c r="K49" s="227">
        <f t="shared" si="0"/>
        <v>-2999488.8257071725</v>
      </c>
      <c r="L49" s="225">
        <f t="shared" si="3"/>
        <v>65830394.086478457</v>
      </c>
    </row>
    <row r="50" spans="1:12" ht="14.4">
      <c r="A50" s="228">
        <v>43465</v>
      </c>
      <c r="B50" s="231">
        <f t="shared" si="9"/>
        <v>134878098.86000001</v>
      </c>
      <c r="C50" s="229">
        <f t="shared" si="5"/>
        <v>134878098.86000001</v>
      </c>
      <c r="D50" s="81">
        <f t="shared" si="5"/>
        <v>-1855149.7888071325</v>
      </c>
      <c r="E50" s="81">
        <f t="shared" si="10"/>
        <v>-96031190.395474732</v>
      </c>
      <c r="F50" s="233">
        <f t="shared" si="1"/>
        <v>38846908.464525282</v>
      </c>
      <c r="G50" s="81">
        <f t="shared" si="7"/>
        <v>30992513</v>
      </c>
      <c r="H50" s="81">
        <f t="shared" si="7"/>
        <v>-1144339.03690004</v>
      </c>
      <c r="I50" s="81">
        <f t="shared" si="11"/>
        <v>-7008516.203754006</v>
      </c>
      <c r="J50" s="226">
        <f t="shared" si="2"/>
        <v>23983996.796245992</v>
      </c>
      <c r="K50" s="227">
        <f t="shared" si="0"/>
        <v>-2999488.8257071725</v>
      </c>
      <c r="L50" s="225">
        <f t="shared" si="3"/>
        <v>62830905.260771275</v>
      </c>
    </row>
    <row r="51" spans="1:12" ht="14.4">
      <c r="A51" s="228">
        <v>43830</v>
      </c>
      <c r="B51" s="231">
        <f t="shared" si="9"/>
        <v>134878098.86000001</v>
      </c>
      <c r="C51" s="229">
        <f t="shared" si="5"/>
        <v>134878098.86000001</v>
      </c>
      <c r="D51" s="81">
        <f t="shared" si="5"/>
        <v>-1855149.7888071325</v>
      </c>
      <c r="E51" s="81">
        <f t="shared" si="10"/>
        <v>-97886340.184281871</v>
      </c>
      <c r="F51" s="233">
        <f t="shared" si="1"/>
        <v>36991758.675718144</v>
      </c>
      <c r="G51" s="81">
        <f t="shared" si="7"/>
        <v>30992513</v>
      </c>
      <c r="H51" s="81">
        <f t="shared" si="7"/>
        <v>-1144339.03690004</v>
      </c>
      <c r="I51" s="81">
        <f t="shared" si="11"/>
        <v>-8152855.2406540457</v>
      </c>
      <c r="J51" s="226">
        <f t="shared" si="2"/>
        <v>22839657.759345956</v>
      </c>
      <c r="K51" s="227">
        <f t="shared" si="0"/>
        <v>-2999488.8257071725</v>
      </c>
      <c r="L51" s="225">
        <f t="shared" si="3"/>
        <v>59831416.4350641</v>
      </c>
    </row>
    <row r="52" spans="1:12" ht="14.4">
      <c r="A52" s="228">
        <v>44196</v>
      </c>
      <c r="B52" s="231">
        <f t="shared" si="9"/>
        <v>134878098.86000001</v>
      </c>
      <c r="C52" s="229">
        <f t="shared" si="5"/>
        <v>134878098.86000001</v>
      </c>
      <c r="D52" s="81">
        <f t="shared" si="5"/>
        <v>-1855149.7888071325</v>
      </c>
      <c r="E52" s="81">
        <f t="shared" si="10"/>
        <v>-99741489.97308901</v>
      </c>
      <c r="F52" s="233">
        <f t="shared" si="1"/>
        <v>35136608.886911005</v>
      </c>
      <c r="G52" s="81">
        <f t="shared" si="7"/>
        <v>30992513</v>
      </c>
      <c r="H52" s="81">
        <f t="shared" si="7"/>
        <v>-1144339.03690004</v>
      </c>
      <c r="I52" s="81">
        <f t="shared" si="11"/>
        <v>-9297194.2775540855</v>
      </c>
      <c r="J52" s="226">
        <f t="shared" si="2"/>
        <v>21695318.722445913</v>
      </c>
      <c r="K52" s="227">
        <f t="shared" si="0"/>
        <v>-2999488.8257071725</v>
      </c>
      <c r="L52" s="225">
        <f t="shared" si="3"/>
        <v>56831927.609356917</v>
      </c>
    </row>
    <row r="53" spans="1:12" ht="14.4">
      <c r="A53" s="228">
        <v>44561</v>
      </c>
      <c r="B53" s="231">
        <f t="shared" ref="B53:D69" si="12">B52</f>
        <v>134878098.86000001</v>
      </c>
      <c r="C53" s="229">
        <f t="shared" si="5"/>
        <v>134878098.86000001</v>
      </c>
      <c r="D53" s="81">
        <f t="shared" si="5"/>
        <v>-1855149.7888071325</v>
      </c>
      <c r="E53" s="81">
        <f t="shared" si="10"/>
        <v>-101596639.76189615</v>
      </c>
      <c r="F53" s="233">
        <f t="shared" si="1"/>
        <v>33281459.098103866</v>
      </c>
      <c r="G53" s="81">
        <f t="shared" si="7"/>
        <v>30992513</v>
      </c>
      <c r="H53" s="81">
        <f t="shared" si="7"/>
        <v>-1144339.03690004</v>
      </c>
      <c r="I53" s="81">
        <f t="shared" si="11"/>
        <v>-10441533.314454125</v>
      </c>
      <c r="J53" s="226">
        <f t="shared" si="2"/>
        <v>20550979.685545877</v>
      </c>
      <c r="K53" s="227">
        <f t="shared" si="0"/>
        <v>-2999488.8257071725</v>
      </c>
      <c r="L53" s="225">
        <f t="shared" si="3"/>
        <v>53832438.783649743</v>
      </c>
    </row>
    <row r="54" spans="1:12" ht="14.4">
      <c r="A54" s="228">
        <v>44926</v>
      </c>
      <c r="B54" s="231">
        <f t="shared" si="12"/>
        <v>134878098.86000001</v>
      </c>
      <c r="C54" s="229">
        <f t="shared" si="5"/>
        <v>134878098.86000001</v>
      </c>
      <c r="D54" s="81">
        <f t="shared" si="5"/>
        <v>-1855149.7888071325</v>
      </c>
      <c r="E54" s="81">
        <f t="shared" si="10"/>
        <v>-103451789.55070329</v>
      </c>
      <c r="F54" s="233">
        <f t="shared" si="1"/>
        <v>31426309.309296727</v>
      </c>
      <c r="G54" s="81">
        <f t="shared" si="7"/>
        <v>30992513</v>
      </c>
      <c r="H54" s="81">
        <f t="shared" si="7"/>
        <v>-1144339.03690004</v>
      </c>
      <c r="I54" s="81">
        <f t="shared" si="11"/>
        <v>-11585872.351354165</v>
      </c>
      <c r="J54" s="226">
        <f t="shared" si="2"/>
        <v>19406640.648645833</v>
      </c>
      <c r="K54" s="227">
        <f t="shared" si="0"/>
        <v>-2999488.8257071725</v>
      </c>
      <c r="L54" s="225">
        <f t="shared" si="3"/>
        <v>50832949.95794256</v>
      </c>
    </row>
    <row r="55" spans="1:12" ht="14.4">
      <c r="A55" s="228">
        <v>45291</v>
      </c>
      <c r="B55" s="231">
        <f t="shared" si="12"/>
        <v>134878098.86000001</v>
      </c>
      <c r="C55" s="229">
        <f t="shared" si="5"/>
        <v>134878098.86000001</v>
      </c>
      <c r="D55" s="81">
        <f t="shared" si="5"/>
        <v>-1855149.7888071325</v>
      </c>
      <c r="E55" s="81">
        <f t="shared" si="10"/>
        <v>-105306939.33951043</v>
      </c>
      <c r="F55" s="233">
        <f t="shared" si="1"/>
        <v>29571159.520489588</v>
      </c>
      <c r="G55" s="81">
        <f t="shared" si="7"/>
        <v>30992513</v>
      </c>
      <c r="H55" s="81">
        <f t="shared" si="7"/>
        <v>-1144339.03690004</v>
      </c>
      <c r="I55" s="81">
        <f t="shared" si="11"/>
        <v>-12730211.388254205</v>
      </c>
      <c r="J55" s="226">
        <f t="shared" si="2"/>
        <v>18262301.611745797</v>
      </c>
      <c r="K55" s="227">
        <f t="shared" si="0"/>
        <v>-2999488.8257071725</v>
      </c>
      <c r="L55" s="225">
        <f t="shared" si="3"/>
        <v>47833461.132235385</v>
      </c>
    </row>
    <row r="56" spans="1:12" ht="14.4">
      <c r="A56" s="228">
        <v>45657</v>
      </c>
      <c r="B56" s="231">
        <f t="shared" si="12"/>
        <v>134878098.86000001</v>
      </c>
      <c r="C56" s="229">
        <f t="shared" si="5"/>
        <v>134878098.86000001</v>
      </c>
      <c r="D56" s="81">
        <f t="shared" si="5"/>
        <v>-1855149.7888071325</v>
      </c>
      <c r="E56" s="81">
        <f t="shared" si="10"/>
        <v>-107162089.12831756</v>
      </c>
      <c r="F56" s="233">
        <f t="shared" si="1"/>
        <v>27716009.73168245</v>
      </c>
      <c r="G56" s="81">
        <f t="shared" si="7"/>
        <v>30992513</v>
      </c>
      <c r="H56" s="81">
        <f t="shared" si="7"/>
        <v>-1144339.03690004</v>
      </c>
      <c r="I56" s="81">
        <f t="shared" si="11"/>
        <v>-13874550.425154245</v>
      </c>
      <c r="J56" s="226">
        <f t="shared" si="2"/>
        <v>17117962.574845754</v>
      </c>
      <c r="K56" s="227">
        <f t="shared" si="0"/>
        <v>-2999488.8257071725</v>
      </c>
      <c r="L56" s="225">
        <f t="shared" si="3"/>
        <v>44833972.306528203</v>
      </c>
    </row>
    <row r="57" spans="1:12" ht="14.4">
      <c r="A57" s="228">
        <v>46022</v>
      </c>
      <c r="B57" s="231">
        <f t="shared" si="12"/>
        <v>134878098.86000001</v>
      </c>
      <c r="C57" s="229">
        <f t="shared" si="5"/>
        <v>134878098.86000001</v>
      </c>
      <c r="D57" s="81">
        <f t="shared" si="5"/>
        <v>-1855149.7888071325</v>
      </c>
      <c r="E57" s="81">
        <f t="shared" si="10"/>
        <v>-109017238.9171247</v>
      </c>
      <c r="F57" s="233">
        <f t="shared" si="1"/>
        <v>25860859.942875311</v>
      </c>
      <c r="G57" s="81">
        <f t="shared" si="7"/>
        <v>30992513</v>
      </c>
      <c r="H57" s="81">
        <f t="shared" si="7"/>
        <v>-1144339.03690004</v>
      </c>
      <c r="I57" s="81">
        <f t="shared" si="11"/>
        <v>-15018889.462054284</v>
      </c>
      <c r="J57" s="226">
        <f t="shared" si="2"/>
        <v>15973623.537945716</v>
      </c>
      <c r="K57" s="82">
        <f t="shared" si="0"/>
        <v>-2999488.8257071725</v>
      </c>
      <c r="L57" s="226">
        <f t="shared" si="3"/>
        <v>41834483.480821028</v>
      </c>
    </row>
    <row r="58" spans="1:12" ht="14.4">
      <c r="A58" s="228">
        <v>46387</v>
      </c>
      <c r="B58" s="231">
        <f t="shared" si="12"/>
        <v>134878098.86000001</v>
      </c>
      <c r="C58" s="229">
        <f t="shared" si="5"/>
        <v>134878098.86000001</v>
      </c>
      <c r="D58" s="81">
        <f t="shared" si="5"/>
        <v>-1855149.7888071325</v>
      </c>
      <c r="E58" s="81">
        <f t="shared" si="10"/>
        <v>-110872388.70593184</v>
      </c>
      <c r="F58" s="233">
        <f t="shared" si="1"/>
        <v>24005710.154068172</v>
      </c>
      <c r="G58" s="81">
        <f t="shared" si="7"/>
        <v>30992513</v>
      </c>
      <c r="H58" s="81">
        <f t="shared" si="7"/>
        <v>-1144339.03690004</v>
      </c>
      <c r="I58" s="81">
        <f t="shared" si="11"/>
        <v>-16163228.498954324</v>
      </c>
      <c r="J58" s="226">
        <f t="shared" si="2"/>
        <v>14829284.501045676</v>
      </c>
      <c r="K58" s="227">
        <f t="shared" si="0"/>
        <v>-2999488.8257071725</v>
      </c>
      <c r="L58" s="225">
        <f t="shared" si="3"/>
        <v>38834994.655113846</v>
      </c>
    </row>
    <row r="59" spans="1:12" ht="14.4">
      <c r="A59" s="228">
        <v>46752</v>
      </c>
      <c r="B59" s="231">
        <f t="shared" si="12"/>
        <v>134878098.86000001</v>
      </c>
      <c r="C59" s="229">
        <f t="shared" si="5"/>
        <v>134878098.86000001</v>
      </c>
      <c r="D59" s="81">
        <f t="shared" si="5"/>
        <v>-1855149.7888071325</v>
      </c>
      <c r="E59" s="81">
        <f t="shared" si="10"/>
        <v>-112727538.49473898</v>
      </c>
      <c r="F59" s="233">
        <f t="shared" si="1"/>
        <v>22150560.365261033</v>
      </c>
      <c r="G59" s="81">
        <f t="shared" si="7"/>
        <v>30992513</v>
      </c>
      <c r="H59" s="81">
        <f t="shared" si="7"/>
        <v>-1144339.03690004</v>
      </c>
      <c r="I59" s="81">
        <f t="shared" si="11"/>
        <v>-17307567.535854366</v>
      </c>
      <c r="J59" s="226">
        <f t="shared" si="2"/>
        <v>13684945.464145634</v>
      </c>
      <c r="K59" s="227">
        <f t="shared" si="0"/>
        <v>-2999488.8257071725</v>
      </c>
      <c r="L59" s="225">
        <f t="shared" si="3"/>
        <v>35835505.829406664</v>
      </c>
    </row>
    <row r="60" spans="1:12" ht="14.4">
      <c r="A60" s="228">
        <v>47118</v>
      </c>
      <c r="B60" s="231">
        <f t="shared" si="12"/>
        <v>134878098.86000001</v>
      </c>
      <c r="C60" s="229">
        <f t="shared" si="5"/>
        <v>134878098.86000001</v>
      </c>
      <c r="D60" s="81">
        <f t="shared" si="5"/>
        <v>-1855149.7888071325</v>
      </c>
      <c r="E60" s="81">
        <f t="shared" si="10"/>
        <v>-114582688.28354612</v>
      </c>
      <c r="F60" s="233">
        <f t="shared" si="1"/>
        <v>20295410.576453894</v>
      </c>
      <c r="G60" s="81">
        <f t="shared" si="7"/>
        <v>30992513</v>
      </c>
      <c r="H60" s="81">
        <f t="shared" si="7"/>
        <v>-1144339.03690004</v>
      </c>
      <c r="I60" s="81">
        <f t="shared" si="11"/>
        <v>-18451906.572754405</v>
      </c>
      <c r="J60" s="226">
        <f t="shared" si="2"/>
        <v>12540606.427245595</v>
      </c>
      <c r="K60" s="227">
        <f t="shared" si="0"/>
        <v>-2999488.8257071725</v>
      </c>
      <c r="L60" s="225">
        <f t="shared" si="3"/>
        <v>32836017.003699489</v>
      </c>
    </row>
    <row r="61" spans="1:12" ht="14.4">
      <c r="A61" s="228">
        <v>47483</v>
      </c>
      <c r="B61" s="231">
        <f t="shared" si="12"/>
        <v>134878098.86000001</v>
      </c>
      <c r="C61" s="229">
        <f t="shared" si="5"/>
        <v>134878098.86000001</v>
      </c>
      <c r="D61" s="81">
        <f>D60</f>
        <v>-1855149.7888071325</v>
      </c>
      <c r="E61" s="81">
        <f t="shared" si="10"/>
        <v>-116437838.07235326</v>
      </c>
      <c r="F61" s="233">
        <f t="shared" si="1"/>
        <v>18440260.787646756</v>
      </c>
      <c r="G61" s="81">
        <f t="shared" si="7"/>
        <v>30992513</v>
      </c>
      <c r="H61" s="81">
        <f t="shared" ref="H61" si="13">H60</f>
        <v>-1144339.03690004</v>
      </c>
      <c r="I61" s="81">
        <f t="shared" si="11"/>
        <v>-19596245.609654445</v>
      </c>
      <c r="J61" s="226">
        <f t="shared" si="2"/>
        <v>11396267.390345555</v>
      </c>
      <c r="K61" s="227">
        <f t="shared" si="0"/>
        <v>-2999488.8257071725</v>
      </c>
      <c r="L61" s="225">
        <f t="shared" si="3"/>
        <v>29836528.17799231</v>
      </c>
    </row>
    <row r="62" spans="1:12" ht="14.4">
      <c r="A62" s="228">
        <v>47848</v>
      </c>
      <c r="B62" s="231">
        <f t="shared" si="12"/>
        <v>134878098.86000001</v>
      </c>
      <c r="C62" s="229">
        <f t="shared" si="12"/>
        <v>134878098.86000001</v>
      </c>
      <c r="D62" s="81">
        <f t="shared" si="12"/>
        <v>-1855149.7888071325</v>
      </c>
      <c r="E62" s="81">
        <f t="shared" si="10"/>
        <v>-118292987.8611604</v>
      </c>
      <c r="F62" s="233">
        <f t="shared" si="1"/>
        <v>16585110.998839617</v>
      </c>
      <c r="G62" s="81">
        <f t="shared" ref="G62:H62" si="14">G61</f>
        <v>30992513</v>
      </c>
      <c r="H62" s="81">
        <f t="shared" si="14"/>
        <v>-1144339.03690004</v>
      </c>
      <c r="I62" s="81">
        <f t="shared" si="11"/>
        <v>-20740584.646554485</v>
      </c>
      <c r="J62" s="226">
        <f t="shared" si="2"/>
        <v>10251928.353445515</v>
      </c>
      <c r="K62" s="227">
        <f t="shared" si="0"/>
        <v>-2999488.8257071725</v>
      </c>
      <c r="L62" s="225">
        <f t="shared" si="3"/>
        <v>26837039.352285132</v>
      </c>
    </row>
    <row r="63" spans="1:12" ht="14.4">
      <c r="A63" s="228">
        <v>48213</v>
      </c>
      <c r="B63" s="238">
        <f t="shared" si="12"/>
        <v>134878098.86000001</v>
      </c>
      <c r="C63" s="229">
        <f t="shared" si="12"/>
        <v>134878098.86000001</v>
      </c>
      <c r="D63" s="81">
        <f t="shared" si="12"/>
        <v>-1855149.7888071325</v>
      </c>
      <c r="E63" s="81">
        <f t="shared" si="10"/>
        <v>-120148137.64996754</v>
      </c>
      <c r="F63" s="233">
        <f t="shared" si="1"/>
        <v>14729961.210032478</v>
      </c>
      <c r="G63" s="81">
        <f t="shared" ref="G63:H63" si="15">G62</f>
        <v>30992513</v>
      </c>
      <c r="H63" s="81">
        <f t="shared" si="15"/>
        <v>-1144339.03690004</v>
      </c>
      <c r="I63" s="81">
        <f t="shared" si="11"/>
        <v>-21884923.683454525</v>
      </c>
      <c r="J63" s="226">
        <f t="shared" si="2"/>
        <v>9107589.3165454753</v>
      </c>
      <c r="K63" s="227">
        <f t="shared" si="0"/>
        <v>-2999488.8257071725</v>
      </c>
      <c r="L63" s="225">
        <f t="shared" si="3"/>
        <v>23837550.526577953</v>
      </c>
    </row>
    <row r="64" spans="1:12" ht="14.4">
      <c r="A64" s="228">
        <v>48579</v>
      </c>
      <c r="B64" s="238">
        <f t="shared" si="12"/>
        <v>134878098.86000001</v>
      </c>
      <c r="C64" s="229">
        <f t="shared" si="12"/>
        <v>134878098.86000001</v>
      </c>
      <c r="D64" s="81">
        <f t="shared" si="12"/>
        <v>-1855149.7888071325</v>
      </c>
      <c r="E64" s="81">
        <f t="shared" si="10"/>
        <v>-122003287.43877468</v>
      </c>
      <c r="F64" s="233">
        <f t="shared" si="1"/>
        <v>12874811.421225339</v>
      </c>
      <c r="G64" s="81">
        <f t="shared" ref="G64:H64" si="16">G63</f>
        <v>30992513</v>
      </c>
      <c r="H64" s="81">
        <f t="shared" si="16"/>
        <v>-1144339.03690004</v>
      </c>
      <c r="I64" s="81">
        <f t="shared" si="11"/>
        <v>-23029262.720354564</v>
      </c>
      <c r="J64" s="226">
        <f t="shared" si="2"/>
        <v>7963250.2796454355</v>
      </c>
      <c r="K64" s="227">
        <f t="shared" si="0"/>
        <v>-2999488.8257071725</v>
      </c>
      <c r="L64" s="225">
        <f t="shared" si="3"/>
        <v>20838061.700870775</v>
      </c>
    </row>
    <row r="65" spans="1:12" ht="14.4">
      <c r="A65" s="228">
        <v>48944</v>
      </c>
      <c r="B65" s="238">
        <f t="shared" si="12"/>
        <v>134878098.86000001</v>
      </c>
      <c r="C65" s="229">
        <f t="shared" si="12"/>
        <v>134878098.86000001</v>
      </c>
      <c r="D65" s="81">
        <f t="shared" si="12"/>
        <v>-1855149.7888071325</v>
      </c>
      <c r="E65" s="81">
        <f t="shared" si="10"/>
        <v>-123858437.22758181</v>
      </c>
      <c r="F65" s="233">
        <f t="shared" si="1"/>
        <v>11019661.6324182</v>
      </c>
      <c r="G65" s="81">
        <f t="shared" ref="G65:H65" si="17">G64</f>
        <v>30992513</v>
      </c>
      <c r="H65" s="81">
        <f t="shared" si="17"/>
        <v>-1144339.03690004</v>
      </c>
      <c r="I65" s="81">
        <f t="shared" si="11"/>
        <v>-24173601.757254604</v>
      </c>
      <c r="J65" s="226">
        <f t="shared" si="2"/>
        <v>6818911.2427453957</v>
      </c>
      <c r="K65" s="227">
        <f t="shared" si="0"/>
        <v>-2999488.8257071725</v>
      </c>
      <c r="L65" s="225">
        <f t="shared" si="3"/>
        <v>17838572.875163596</v>
      </c>
    </row>
    <row r="66" spans="1:12" ht="14.4">
      <c r="A66" s="228">
        <v>49309</v>
      </c>
      <c r="B66" s="238">
        <f t="shared" si="12"/>
        <v>134878098.86000001</v>
      </c>
      <c r="C66" s="229">
        <f t="shared" si="12"/>
        <v>134878098.86000001</v>
      </c>
      <c r="D66" s="81">
        <f t="shared" si="12"/>
        <v>-1855149.7888071325</v>
      </c>
      <c r="E66" s="81">
        <f t="shared" si="10"/>
        <v>-125713587.01638895</v>
      </c>
      <c r="F66" s="233">
        <f t="shared" si="1"/>
        <v>9164511.8436110616</v>
      </c>
      <c r="G66" s="81">
        <f t="shared" ref="G66:H66" si="18">G65</f>
        <v>30992513</v>
      </c>
      <c r="H66" s="81">
        <f t="shared" si="18"/>
        <v>-1144339.03690004</v>
      </c>
      <c r="I66" s="81">
        <f t="shared" si="11"/>
        <v>-25317940.794154644</v>
      </c>
      <c r="J66" s="226">
        <f t="shared" si="2"/>
        <v>5674572.205845356</v>
      </c>
      <c r="K66" s="227">
        <f t="shared" si="0"/>
        <v>-2999488.8257071725</v>
      </c>
      <c r="L66" s="225">
        <f t="shared" si="3"/>
        <v>14839084.049456418</v>
      </c>
    </row>
    <row r="67" spans="1:12" ht="14.4">
      <c r="A67" s="228">
        <v>49674</v>
      </c>
      <c r="B67" s="238">
        <f t="shared" si="12"/>
        <v>134878098.86000001</v>
      </c>
      <c r="C67" s="229">
        <f t="shared" si="12"/>
        <v>134878098.86000001</v>
      </c>
      <c r="D67" s="81">
        <f t="shared" si="12"/>
        <v>-1855149.7888071325</v>
      </c>
      <c r="E67" s="81">
        <f t="shared" si="10"/>
        <v>-127568736.80519609</v>
      </c>
      <c r="F67" s="233">
        <f t="shared" si="1"/>
        <v>7309362.0548039228</v>
      </c>
      <c r="G67" s="81">
        <f t="shared" ref="G67:H67" si="19">G66</f>
        <v>30992513</v>
      </c>
      <c r="H67" s="81">
        <f t="shared" si="19"/>
        <v>-1144339.03690004</v>
      </c>
      <c r="I67" s="81">
        <f t="shared" si="11"/>
        <v>-26462279.831054684</v>
      </c>
      <c r="J67" s="226">
        <f t="shared" si="2"/>
        <v>4530233.1689453162</v>
      </c>
      <c r="K67" s="227">
        <f t="shared" si="0"/>
        <v>-2999488.8257071725</v>
      </c>
      <c r="L67" s="225">
        <f t="shared" si="3"/>
        <v>11839595.223749239</v>
      </c>
    </row>
    <row r="68" spans="1:12" ht="14.4">
      <c r="A68" s="228">
        <v>50040</v>
      </c>
      <c r="B68" s="238">
        <f t="shared" si="12"/>
        <v>134878098.86000001</v>
      </c>
      <c r="C68" s="229">
        <f t="shared" si="12"/>
        <v>134878098.86000001</v>
      </c>
      <c r="D68" s="81">
        <f t="shared" si="12"/>
        <v>-1855149.7888071325</v>
      </c>
      <c r="E68" s="81">
        <f t="shared" si="10"/>
        <v>-129423886.59400323</v>
      </c>
      <c r="F68" s="233">
        <f t="shared" si="1"/>
        <v>5454212.265996784</v>
      </c>
      <c r="G68" s="81">
        <f t="shared" ref="G68:H68" si="20">G67</f>
        <v>30992513</v>
      </c>
      <c r="H68" s="81">
        <f t="shared" si="20"/>
        <v>-1144339.03690004</v>
      </c>
      <c r="I68" s="81">
        <f t="shared" si="11"/>
        <v>-27606618.867954724</v>
      </c>
      <c r="J68" s="226">
        <f t="shared" si="2"/>
        <v>3385894.1320452765</v>
      </c>
      <c r="K68" s="227">
        <f t="shared" si="0"/>
        <v>-2999488.8257071725</v>
      </c>
      <c r="L68" s="225">
        <f t="shared" si="3"/>
        <v>8840106.3980420604</v>
      </c>
    </row>
    <row r="69" spans="1:12" ht="14.4">
      <c r="A69" s="228">
        <v>50405</v>
      </c>
      <c r="B69" s="238">
        <f t="shared" si="12"/>
        <v>134878098.86000001</v>
      </c>
      <c r="C69" s="229">
        <f t="shared" si="12"/>
        <v>134878098.86000001</v>
      </c>
      <c r="D69" s="81">
        <f t="shared" si="12"/>
        <v>-1855149.7888071325</v>
      </c>
      <c r="E69" s="81">
        <f t="shared" si="10"/>
        <v>-131279036.38281037</v>
      </c>
      <c r="F69" s="233">
        <f t="shared" si="1"/>
        <v>3599062.4771896452</v>
      </c>
      <c r="G69" s="81">
        <f t="shared" ref="G69:H69" si="21">G68</f>
        <v>30992513</v>
      </c>
      <c r="H69" s="81">
        <f t="shared" si="21"/>
        <v>-1144339.03690004</v>
      </c>
      <c r="I69" s="81">
        <f t="shared" si="11"/>
        <v>-28750957.904854763</v>
      </c>
      <c r="J69" s="226">
        <f t="shared" si="2"/>
        <v>2241555.0951452367</v>
      </c>
      <c r="K69" s="227">
        <f t="shared" si="0"/>
        <v>-2999488.8257071725</v>
      </c>
      <c r="L69" s="225">
        <f t="shared" si="3"/>
        <v>5840617.5723348819</v>
      </c>
    </row>
    <row r="70" spans="1:12" ht="14.4">
      <c r="A70" s="228">
        <v>50770</v>
      </c>
      <c r="B70" s="238">
        <f t="shared" ref="B70:D70" si="22">B69</f>
        <v>134878098.86000001</v>
      </c>
      <c r="C70" s="229">
        <f t="shared" si="22"/>
        <v>134878098.86000001</v>
      </c>
      <c r="D70" s="81">
        <f t="shared" si="22"/>
        <v>-1855149.7888071325</v>
      </c>
      <c r="E70" s="81">
        <f t="shared" si="10"/>
        <v>-133134186.17161751</v>
      </c>
      <c r="F70" s="233">
        <f t="shared" si="1"/>
        <v>1743912.6883825064</v>
      </c>
      <c r="G70" s="81">
        <f t="shared" ref="G70:H70" si="23">G69</f>
        <v>30992513</v>
      </c>
      <c r="H70" s="81">
        <f t="shared" si="23"/>
        <v>-1144339.03690004</v>
      </c>
      <c r="I70" s="81">
        <f t="shared" si="11"/>
        <v>-29895296.941754803</v>
      </c>
      <c r="J70" s="226">
        <f t="shared" si="2"/>
        <v>1097216.0582451969</v>
      </c>
      <c r="K70" s="227">
        <f t="shared" si="0"/>
        <v>-2999488.8257071725</v>
      </c>
      <c r="L70" s="225">
        <f t="shared" si="3"/>
        <v>2841128.7466277033</v>
      </c>
    </row>
    <row r="71" spans="1:12" ht="14.4">
      <c r="A71" s="228">
        <v>51135</v>
      </c>
      <c r="B71" s="238">
        <f t="shared" ref="B71:C72" si="24">B70</f>
        <v>134878098.86000001</v>
      </c>
      <c r="C71" s="229">
        <f t="shared" si="24"/>
        <v>134878098.86000001</v>
      </c>
      <c r="D71" s="81">
        <f>-C71-E70</f>
        <v>-1743912.6883825064</v>
      </c>
      <c r="E71" s="81">
        <f t="shared" si="10"/>
        <v>-134878098.86000001</v>
      </c>
      <c r="F71" s="233">
        <f t="shared" si="1"/>
        <v>0</v>
      </c>
      <c r="G71" s="81">
        <f t="shared" ref="G71" si="25">G70</f>
        <v>30992513</v>
      </c>
      <c r="H71" s="81">
        <f>-G71-I70</f>
        <v>-1097216.0582451969</v>
      </c>
      <c r="I71" s="81">
        <f t="shared" si="11"/>
        <v>-30992513</v>
      </c>
      <c r="J71" s="226">
        <f t="shared" si="2"/>
        <v>0</v>
      </c>
      <c r="K71" s="227">
        <f t="shared" si="0"/>
        <v>-2841128.7466277033</v>
      </c>
      <c r="L71" s="225">
        <f t="shared" si="3"/>
        <v>0</v>
      </c>
    </row>
    <row r="72" spans="1:12" ht="14.4">
      <c r="A72" s="228">
        <v>51501</v>
      </c>
      <c r="B72" s="238">
        <f t="shared" si="24"/>
        <v>134878098.86000001</v>
      </c>
      <c r="C72" s="229">
        <f t="shared" si="24"/>
        <v>134878098.86000001</v>
      </c>
      <c r="D72" s="81">
        <f>-E71-C72</f>
        <v>0</v>
      </c>
      <c r="E72" s="81">
        <f t="shared" si="10"/>
        <v>-134878098.86000001</v>
      </c>
      <c r="F72" s="233">
        <f t="shared" si="1"/>
        <v>0</v>
      </c>
      <c r="G72" s="81">
        <f t="shared" ref="G72" si="26">G71</f>
        <v>30992513</v>
      </c>
      <c r="H72" s="81">
        <f>-G72-I71</f>
        <v>0</v>
      </c>
      <c r="I72" s="81">
        <f t="shared" si="11"/>
        <v>-30992513</v>
      </c>
      <c r="J72" s="226">
        <f t="shared" si="2"/>
        <v>0</v>
      </c>
      <c r="K72" s="227">
        <f t="shared" si="0"/>
        <v>0</v>
      </c>
      <c r="L72" s="225">
        <f t="shared" si="3"/>
        <v>0</v>
      </c>
    </row>
    <row r="73" spans="1:12" ht="14.4">
      <c r="A73" s="239"/>
      <c r="B73" s="240"/>
      <c r="C73" s="241"/>
      <c r="D73" s="241"/>
      <c r="E73" s="241"/>
      <c r="F73" s="242"/>
      <c r="G73" s="240"/>
      <c r="H73" s="241"/>
      <c r="I73" s="241"/>
      <c r="J73" s="243"/>
      <c r="K73" s="244"/>
      <c r="L73" s="242"/>
    </row>
    <row r="74" spans="1:12" ht="14.4">
      <c r="A74" s="245" t="s">
        <v>211</v>
      </c>
      <c r="B74" s="246">
        <f>(B33+B45+SUM(B34:B44)*2)/24</f>
        <v>134878098.86000004</v>
      </c>
      <c r="C74" s="246">
        <f>(C33+C45+SUM(C34:C44)*2)/24</f>
        <v>134878098.86000004</v>
      </c>
      <c r="D74" s="247"/>
      <c r="E74" s="246">
        <f>(E33+E45+SUM(E34:E44)*2)/24</f>
        <v>-87528420.761076942</v>
      </c>
      <c r="F74" s="248"/>
      <c r="G74" s="246">
        <f>(G33+G45+SUM(G34:G44)*2)/24</f>
        <v>30992513</v>
      </c>
      <c r="H74" s="247"/>
      <c r="I74" s="246">
        <f>(I33+I45+SUM(I34:I44)*2)/24</f>
        <v>-1763629.0069230769</v>
      </c>
      <c r="J74" s="248"/>
      <c r="K74" s="249"/>
      <c r="L74" s="248"/>
    </row>
    <row r="75" spans="1:12" ht="14.4">
      <c r="A75" s="250" t="s">
        <v>212</v>
      </c>
      <c r="B75" s="244"/>
      <c r="C75" s="251"/>
      <c r="D75" s="252">
        <f>SUM(D34:D45)</f>
        <v>-1855149.3928615388</v>
      </c>
      <c r="E75" s="253"/>
      <c r="F75" s="254"/>
      <c r="G75" s="255"/>
      <c r="H75" s="252">
        <f>SUM(H34:H45)</f>
        <v>-1144338.9415384615</v>
      </c>
      <c r="I75" s="251"/>
      <c r="J75" s="243"/>
      <c r="K75" s="244"/>
      <c r="L75" s="243"/>
    </row>
  </sheetData>
  <printOptions horizontalCentered="1"/>
  <pageMargins left="0.5" right="0.5" top="0.5" bottom="0.5" header="0.3" footer="0.3"/>
  <pageSetup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2"/>
  <sheetViews>
    <sheetView workbookViewId="0">
      <selection activeCell="F8" sqref="F8"/>
    </sheetView>
  </sheetViews>
  <sheetFormatPr defaultColWidth="9.109375" defaultRowHeight="14.4"/>
  <cols>
    <col min="1" max="1" width="2.6640625" style="60" customWidth="1"/>
    <col min="2" max="2" width="5.6640625" style="60" customWidth="1"/>
    <col min="3" max="3" width="9.109375" style="60"/>
    <col min="4" max="6" width="12.6640625" style="60" customWidth="1"/>
    <col min="7" max="7" width="10.88671875" style="60" bestFit="1" customWidth="1"/>
    <col min="8" max="8" width="16.33203125" style="60" customWidth="1"/>
    <col min="9" max="10" width="12.6640625" style="60" customWidth="1"/>
    <col min="11" max="16384" width="9.109375" style="60"/>
  </cols>
  <sheetData>
    <row r="2" spans="2:12">
      <c r="B2" s="137" t="s">
        <v>111</v>
      </c>
      <c r="C2" s="138"/>
      <c r="D2" s="139"/>
      <c r="E2" s="139"/>
      <c r="F2" s="139"/>
      <c r="G2" s="139"/>
      <c r="H2" s="139"/>
      <c r="I2" s="139"/>
      <c r="J2" s="139"/>
    </row>
    <row r="3" spans="2:12">
      <c r="B3" s="137" t="s">
        <v>215</v>
      </c>
      <c r="C3" s="138"/>
      <c r="D3" s="139"/>
      <c r="E3" s="139"/>
      <c r="F3" s="139"/>
      <c r="G3" s="139"/>
      <c r="H3" s="139"/>
      <c r="I3" s="139"/>
      <c r="J3" s="139"/>
    </row>
    <row r="4" spans="2:12">
      <c r="B4" s="137" t="s">
        <v>112</v>
      </c>
      <c r="C4" s="138"/>
      <c r="D4" s="139"/>
      <c r="E4" s="139"/>
      <c r="F4" s="139"/>
      <c r="G4" s="139"/>
      <c r="H4" s="139"/>
      <c r="I4" s="139"/>
      <c r="J4" s="139"/>
    </row>
    <row r="5" spans="2:12">
      <c r="B5" s="137" t="s">
        <v>200</v>
      </c>
      <c r="C5" s="138"/>
      <c r="D5" s="139"/>
      <c r="E5" s="139"/>
      <c r="F5" s="139"/>
      <c r="G5" s="139"/>
      <c r="H5" s="139"/>
      <c r="I5" s="139"/>
      <c r="J5" s="139"/>
    </row>
    <row r="6" spans="2:12">
      <c r="B6" s="137" t="s">
        <v>205</v>
      </c>
      <c r="C6" s="140"/>
      <c r="D6" s="139"/>
      <c r="E6" s="139"/>
      <c r="F6" s="139"/>
      <c r="G6" s="139"/>
      <c r="H6" s="139"/>
      <c r="I6" s="139"/>
      <c r="J6" s="139"/>
    </row>
    <row r="7" spans="2:12">
      <c r="B7" s="141"/>
      <c r="C7" s="142" t="s">
        <v>113</v>
      </c>
      <c r="D7" s="143"/>
      <c r="E7" s="143"/>
      <c r="F7" s="143"/>
      <c r="G7" s="143"/>
      <c r="H7" s="143"/>
      <c r="I7" s="143"/>
      <c r="J7" s="144"/>
    </row>
    <row r="8" spans="2:12">
      <c r="B8" s="145"/>
      <c r="C8" s="146"/>
      <c r="D8" s="143" t="s">
        <v>114</v>
      </c>
      <c r="E8" s="147"/>
      <c r="F8" s="148"/>
      <c r="G8" s="149" t="s">
        <v>115</v>
      </c>
      <c r="H8" s="147"/>
      <c r="I8" s="147"/>
      <c r="J8" s="150"/>
    </row>
    <row r="9" spans="2:12">
      <c r="B9" s="145"/>
      <c r="C9" s="151"/>
      <c r="D9" s="98"/>
      <c r="E9" s="98"/>
      <c r="F9" s="152" t="s">
        <v>46</v>
      </c>
      <c r="G9" s="153"/>
      <c r="H9" s="154"/>
      <c r="I9" s="154"/>
      <c r="J9" s="155"/>
    </row>
    <row r="10" spans="2:12">
      <c r="B10" s="145" t="s">
        <v>116</v>
      </c>
      <c r="C10" s="156" t="s">
        <v>117</v>
      </c>
      <c r="D10" s="157" t="s">
        <v>118</v>
      </c>
      <c r="E10" s="157" t="s">
        <v>119</v>
      </c>
      <c r="F10" s="152" t="s">
        <v>120</v>
      </c>
      <c r="G10" s="156" t="s">
        <v>121</v>
      </c>
      <c r="H10" s="157" t="s">
        <v>122</v>
      </c>
      <c r="I10" s="157" t="s">
        <v>123</v>
      </c>
      <c r="J10" s="152" t="s">
        <v>124</v>
      </c>
    </row>
    <row r="11" spans="2:12">
      <c r="B11" s="145"/>
      <c r="C11" s="158" t="s">
        <v>118</v>
      </c>
      <c r="D11" s="159" t="s">
        <v>125</v>
      </c>
      <c r="E11" s="159" t="s">
        <v>53</v>
      </c>
      <c r="F11" s="160" t="s">
        <v>126</v>
      </c>
      <c r="G11" s="158" t="s">
        <v>127</v>
      </c>
      <c r="H11" s="159" t="s">
        <v>128</v>
      </c>
      <c r="I11" s="159" t="s">
        <v>129</v>
      </c>
      <c r="J11" s="160" t="s">
        <v>52</v>
      </c>
    </row>
    <row r="12" spans="2:12">
      <c r="B12" s="145"/>
      <c r="C12" s="161" t="s">
        <v>56</v>
      </c>
      <c r="D12" s="162" t="s">
        <v>57</v>
      </c>
      <c r="E12" s="163" t="s">
        <v>58</v>
      </c>
      <c r="F12" s="164" t="s">
        <v>130</v>
      </c>
      <c r="G12" s="161" t="s">
        <v>131</v>
      </c>
      <c r="H12" s="165" t="s">
        <v>132</v>
      </c>
      <c r="I12" s="166" t="s">
        <v>133</v>
      </c>
      <c r="J12" s="164" t="s">
        <v>134</v>
      </c>
    </row>
    <row r="13" spans="2:12">
      <c r="B13" s="167"/>
      <c r="C13" s="168"/>
      <c r="D13" s="169"/>
      <c r="E13" s="170"/>
      <c r="F13" s="171" t="s">
        <v>135</v>
      </c>
      <c r="G13" s="168" t="s">
        <v>136</v>
      </c>
      <c r="H13" s="172"/>
      <c r="I13" s="173"/>
      <c r="J13" s="171" t="s">
        <v>137</v>
      </c>
    </row>
    <row r="14" spans="2:12">
      <c r="B14" s="141">
        <f>ROW()</f>
        <v>14</v>
      </c>
      <c r="C14" s="174"/>
      <c r="D14" s="175"/>
      <c r="E14" s="176"/>
      <c r="F14" s="99"/>
      <c r="G14" s="177"/>
      <c r="H14" s="178"/>
      <c r="I14" s="176"/>
      <c r="J14" s="99"/>
    </row>
    <row r="15" spans="2:12">
      <c r="B15" s="145">
        <f>ROW()</f>
        <v>15</v>
      </c>
      <c r="C15" s="174"/>
      <c r="D15" s="175">
        <v>41608</v>
      </c>
      <c r="E15" s="176"/>
      <c r="F15" s="179">
        <f>'DFIT Test Year'!S34</f>
        <v>-2792399.7693068553</v>
      </c>
      <c r="G15" s="177"/>
      <c r="H15" s="178"/>
      <c r="I15" s="176"/>
      <c r="J15" s="179">
        <f>F15</f>
        <v>-2792399.7693068553</v>
      </c>
      <c r="K15" s="138"/>
      <c r="L15" s="138"/>
    </row>
    <row r="16" spans="2:12">
      <c r="B16" s="145">
        <f>ROW()</f>
        <v>16</v>
      </c>
      <c r="C16" s="174">
        <v>31</v>
      </c>
      <c r="D16" s="175">
        <v>41639</v>
      </c>
      <c r="E16" s="176">
        <f>'DFIT Test Year'!U35-'ARC and ARO Balances'!L25</f>
        <v>132498.76951035167</v>
      </c>
      <c r="F16" s="179">
        <f>'DFIT Test Year'!S34</f>
        <v>-2792399.7693068553</v>
      </c>
      <c r="G16" s="177">
        <f>H16-SUM(C$16:$C16)+1</f>
        <v>335</v>
      </c>
      <c r="H16" s="178">
        <f>C28</f>
        <v>365</v>
      </c>
      <c r="I16" s="400">
        <f>+G16/H16*E16</f>
        <v>121608.45968758305</v>
      </c>
      <c r="J16" s="99">
        <f t="shared" ref="J16:J27" si="0">+J15-I16</f>
        <v>-2914008.2289944384</v>
      </c>
      <c r="K16" s="138"/>
      <c r="L16" s="138"/>
    </row>
    <row r="17" spans="2:12">
      <c r="B17" s="145">
        <f>ROW()</f>
        <v>17</v>
      </c>
      <c r="C17" s="174">
        <v>31</v>
      </c>
      <c r="D17" s="175">
        <v>41670</v>
      </c>
      <c r="E17" s="176">
        <f>'DFIT Test Year'!U36-'ARC and ARO Balances'!L26</f>
        <v>109989.58838978932</v>
      </c>
      <c r="F17" s="179">
        <f>'DFIT Test Year'!S35</f>
        <v>-2930006.5040924791</v>
      </c>
      <c r="G17" s="177">
        <f>H17-SUM(C$16:$C17)+1</f>
        <v>304</v>
      </c>
      <c r="H17" s="178">
        <f>H16</f>
        <v>365</v>
      </c>
      <c r="I17" s="176">
        <f t="shared" ref="I17:I27" si="1">+G17/H17*E17</f>
        <v>91607.766768482063</v>
      </c>
      <c r="J17" s="99">
        <f t="shared" si="0"/>
        <v>-3005615.9957629205</v>
      </c>
      <c r="K17" s="138"/>
      <c r="L17" s="138"/>
    </row>
    <row r="18" spans="2:12">
      <c r="B18" s="145">
        <f>ROW()</f>
        <v>18</v>
      </c>
      <c r="C18" s="174">
        <v>28</v>
      </c>
      <c r="D18" s="175">
        <v>41698</v>
      </c>
      <c r="E18" s="176">
        <f>'DFIT Test Year'!U37-'ARC and ARO Balances'!L27</f>
        <v>109989.23838978373</v>
      </c>
      <c r="F18" s="179">
        <f>'DFIT Test Year'!S36</f>
        <v>-3045104.0577575406</v>
      </c>
      <c r="G18" s="177">
        <f>H18-SUM(C$16:$C18)+1</f>
        <v>276</v>
      </c>
      <c r="H18" s="178">
        <f t="shared" ref="H18:H27" si="2">H17</f>
        <v>365</v>
      </c>
      <c r="I18" s="176">
        <f t="shared" si="1"/>
        <v>83169.944645425508</v>
      </c>
      <c r="J18" s="99">
        <f t="shared" si="0"/>
        <v>-3088785.9404083458</v>
      </c>
      <c r="K18" s="138"/>
      <c r="L18" s="138"/>
    </row>
    <row r="19" spans="2:12">
      <c r="B19" s="145">
        <f>ROW()</f>
        <v>19</v>
      </c>
      <c r="C19" s="174">
        <v>31</v>
      </c>
      <c r="D19" s="175">
        <v>41729</v>
      </c>
      <c r="E19" s="176">
        <f>'DFIT Test Year'!U38-'ARC and ARO Balances'!L28</f>
        <v>109989.58838978932</v>
      </c>
      <c r="F19" s="179">
        <f>'DFIT Test Year'!S37</f>
        <v>-3160201.6114225965</v>
      </c>
      <c r="G19" s="177">
        <f>H19-SUM(C$16:$C19)+1</f>
        <v>245</v>
      </c>
      <c r="H19" s="178">
        <f t="shared" si="2"/>
        <v>365</v>
      </c>
      <c r="I19" s="176">
        <f t="shared" si="1"/>
        <v>73828.627823283241</v>
      </c>
      <c r="J19" s="99">
        <f t="shared" si="0"/>
        <v>-3162614.5682316292</v>
      </c>
      <c r="K19" s="138"/>
      <c r="L19" s="138"/>
    </row>
    <row r="20" spans="2:12">
      <c r="B20" s="145">
        <f>ROW()</f>
        <v>20</v>
      </c>
      <c r="C20" s="174">
        <v>30</v>
      </c>
      <c r="D20" s="175">
        <v>41759</v>
      </c>
      <c r="E20" s="176">
        <f>'DFIT Test Year'!U39-'ARC and ARO Balances'!L29</f>
        <v>109989.58838978932</v>
      </c>
      <c r="F20" s="179">
        <f>'DFIT Test Year'!S38</f>
        <v>-3275299.165087658</v>
      </c>
      <c r="G20" s="177">
        <f>H20-SUM(C$16:$C20)+1</f>
        <v>215</v>
      </c>
      <c r="H20" s="178">
        <f t="shared" si="2"/>
        <v>365</v>
      </c>
      <c r="I20" s="176">
        <f t="shared" si="1"/>
        <v>64788.387681656728</v>
      </c>
      <c r="J20" s="99">
        <f t="shared" si="0"/>
        <v>-3227402.9559132857</v>
      </c>
      <c r="K20" s="138"/>
      <c r="L20" s="138"/>
    </row>
    <row r="21" spans="2:12">
      <c r="B21" s="145">
        <f>ROW()</f>
        <v>21</v>
      </c>
      <c r="C21" s="174">
        <v>31</v>
      </c>
      <c r="D21" s="175">
        <v>41790</v>
      </c>
      <c r="E21" s="176">
        <f>'DFIT Test Year'!U40-'ARC and ARO Balances'!L30</f>
        <v>109989.23838978885</v>
      </c>
      <c r="F21" s="179">
        <f>'DFIT Test Year'!S39</f>
        <v>-3390396.7187527195</v>
      </c>
      <c r="G21" s="177">
        <f>H21-SUM(C$16:$C21)+1</f>
        <v>184</v>
      </c>
      <c r="H21" s="178">
        <f t="shared" si="2"/>
        <v>365</v>
      </c>
      <c r="I21" s="176">
        <f t="shared" si="1"/>
        <v>55446.629763619589</v>
      </c>
      <c r="J21" s="99">
        <f t="shared" si="0"/>
        <v>-3282849.5856769052</v>
      </c>
      <c r="K21" s="138"/>
      <c r="L21" s="138"/>
    </row>
    <row r="22" spans="2:12">
      <c r="B22" s="145">
        <f>ROW()</f>
        <v>22</v>
      </c>
      <c r="C22" s="174">
        <v>30</v>
      </c>
      <c r="D22" s="175">
        <v>41820</v>
      </c>
      <c r="E22" s="176">
        <f>'DFIT Test Year'!U41-'ARC and ARO Balances'!L31</f>
        <v>109989.58838978932</v>
      </c>
      <c r="F22" s="179">
        <f>'DFIT Test Year'!S40</f>
        <v>-3505494.2724177805</v>
      </c>
      <c r="G22" s="177">
        <f>H22-SUM(C$16:$C22)+1</f>
        <v>154</v>
      </c>
      <c r="H22" s="178">
        <f t="shared" si="2"/>
        <v>365</v>
      </c>
      <c r="I22" s="176">
        <f t="shared" si="1"/>
        <v>46406.566060349469</v>
      </c>
      <c r="J22" s="99">
        <f t="shared" si="0"/>
        <v>-3329256.1517372546</v>
      </c>
      <c r="K22" s="138"/>
      <c r="L22" s="138"/>
    </row>
    <row r="23" spans="2:12">
      <c r="B23" s="145">
        <f>ROW()</f>
        <v>23</v>
      </c>
      <c r="C23" s="174">
        <v>31</v>
      </c>
      <c r="D23" s="175">
        <v>41851</v>
      </c>
      <c r="E23" s="176">
        <f>'DFIT Test Year'!U42-'ARC and ARO Balances'!L32</f>
        <v>109989.58838978886</v>
      </c>
      <c r="F23" s="179">
        <f>'DFIT Test Year'!S41</f>
        <v>-3620591.826082842</v>
      </c>
      <c r="G23" s="177">
        <f>H23-SUM(C$16:$C23)+1</f>
        <v>123</v>
      </c>
      <c r="H23" s="178">
        <f t="shared" si="2"/>
        <v>365</v>
      </c>
      <c r="I23" s="176">
        <f t="shared" si="1"/>
        <v>37064.984580668577</v>
      </c>
      <c r="J23" s="99">
        <f t="shared" si="0"/>
        <v>-3366321.1363179232</v>
      </c>
      <c r="K23" s="138"/>
      <c r="L23" s="138"/>
    </row>
    <row r="24" spans="2:12">
      <c r="B24" s="145">
        <f>ROW()</f>
        <v>24</v>
      </c>
      <c r="C24" s="174">
        <v>31</v>
      </c>
      <c r="D24" s="175">
        <v>41882</v>
      </c>
      <c r="E24" s="176">
        <f>'DFIT Test Year'!U43-'ARC and ARO Balances'!L33</f>
        <v>109989.23838978932</v>
      </c>
      <c r="F24" s="179">
        <f>'DFIT Test Year'!S42</f>
        <v>-3735689.379747903</v>
      </c>
      <c r="G24" s="177">
        <f>H24-SUM(C$16:$C24)+1</f>
        <v>92</v>
      </c>
      <c r="H24" s="178">
        <f t="shared" si="2"/>
        <v>365</v>
      </c>
      <c r="I24" s="176">
        <f t="shared" si="1"/>
        <v>27723.314881809911</v>
      </c>
      <c r="J24" s="99">
        <f t="shared" si="0"/>
        <v>-3394044.4511997332</v>
      </c>
      <c r="K24" s="138"/>
      <c r="L24" s="138"/>
    </row>
    <row r="25" spans="2:12">
      <c r="B25" s="145">
        <f>ROW()</f>
        <v>25</v>
      </c>
      <c r="C25" s="174">
        <v>30</v>
      </c>
      <c r="D25" s="175">
        <v>41912</v>
      </c>
      <c r="E25" s="176">
        <f>'DFIT Test Year'!U44-'ARC and ARO Balances'!L34</f>
        <v>109989.58838978886</v>
      </c>
      <c r="F25" s="179">
        <f>'DFIT Test Year'!S43</f>
        <v>-3850786.9334129645</v>
      </c>
      <c r="G25" s="177">
        <f>H25-SUM(C$16:$C25)+1</f>
        <v>62</v>
      </c>
      <c r="H25" s="178">
        <f t="shared" si="2"/>
        <v>365</v>
      </c>
      <c r="I25" s="176">
        <f t="shared" si="1"/>
        <v>18683.162959361394</v>
      </c>
      <c r="J25" s="99">
        <f t="shared" si="0"/>
        <v>-3412727.6141590946</v>
      </c>
      <c r="K25" s="138"/>
      <c r="L25" s="138"/>
    </row>
    <row r="26" spans="2:12">
      <c r="B26" s="145">
        <f>ROW()</f>
        <v>26</v>
      </c>
      <c r="C26" s="174">
        <v>31</v>
      </c>
      <c r="D26" s="175">
        <v>41943</v>
      </c>
      <c r="E26" s="176">
        <f>'DFIT Test Year'!U45-'ARC and ARO Balances'!L35</f>
        <v>109989.58838978932</v>
      </c>
      <c r="F26" s="179">
        <f>'DFIT Test Year'!S44</f>
        <v>-3965884.4870780255</v>
      </c>
      <c r="G26" s="177">
        <f>H26-SUM(C$16:$C26)+1</f>
        <v>31</v>
      </c>
      <c r="H26" s="178">
        <f t="shared" si="2"/>
        <v>365</v>
      </c>
      <c r="I26" s="176">
        <f t="shared" si="1"/>
        <v>9341.5814796807372</v>
      </c>
      <c r="J26" s="99">
        <f t="shared" si="0"/>
        <v>-3422069.1956387754</v>
      </c>
      <c r="K26" s="138"/>
      <c r="L26" s="138"/>
    </row>
    <row r="27" spans="2:12">
      <c r="B27" s="145">
        <f>ROW()</f>
        <v>27</v>
      </c>
      <c r="C27" s="174">
        <v>30</v>
      </c>
      <c r="D27" s="175">
        <v>41973</v>
      </c>
      <c r="E27" s="176">
        <f>'DFIT Test Year'!U46-'ARC and ARO Balances'!L36</f>
        <v>109989.23838978885</v>
      </c>
      <c r="F27" s="179">
        <f>'DFIT Test Year'!S45</f>
        <v>-4080982.040743087</v>
      </c>
      <c r="G27" s="177">
        <f>H27-SUM(C$16:$C27)+1</f>
        <v>1</v>
      </c>
      <c r="H27" s="178">
        <f t="shared" si="2"/>
        <v>365</v>
      </c>
      <c r="I27" s="176">
        <f t="shared" si="1"/>
        <v>301.34037915010646</v>
      </c>
      <c r="J27" s="99">
        <f t="shared" si="0"/>
        <v>-3422370.5360179255</v>
      </c>
      <c r="K27" s="138"/>
      <c r="L27" s="138"/>
    </row>
    <row r="28" spans="2:12" ht="15" thickBot="1">
      <c r="B28" s="145">
        <f>ROW()</f>
        <v>28</v>
      </c>
      <c r="C28" s="180">
        <f>SUM(C16:C27)</f>
        <v>365</v>
      </c>
      <c r="D28" s="98"/>
      <c r="E28" s="181">
        <f>SUM(E16:E27)</f>
        <v>1342382.8417980268</v>
      </c>
      <c r="F28" s="99"/>
      <c r="G28" s="151"/>
      <c r="H28" s="182"/>
      <c r="I28" s="181">
        <f>SUM(I16:I27)</f>
        <v>629970.76671107044</v>
      </c>
      <c r="J28" s="155"/>
      <c r="K28" s="138"/>
      <c r="L28" s="138"/>
    </row>
    <row r="29" spans="2:12" ht="15.6" thickTop="1" thickBot="1">
      <c r="B29" s="145">
        <f>ROW()</f>
        <v>29</v>
      </c>
      <c r="C29" s="151"/>
      <c r="D29" s="98"/>
      <c r="E29" s="176"/>
      <c r="F29" s="99"/>
      <c r="G29" s="151"/>
      <c r="H29" s="98"/>
      <c r="I29" s="183"/>
      <c r="J29" s="155"/>
      <c r="K29" s="138"/>
      <c r="L29" s="138"/>
    </row>
    <row r="30" spans="2:12" ht="15" thickBot="1">
      <c r="B30" s="145">
        <f>ROW()</f>
        <v>30</v>
      </c>
      <c r="C30" s="151" t="s">
        <v>138</v>
      </c>
      <c r="D30" s="98"/>
      <c r="E30" s="176"/>
      <c r="F30" s="184">
        <f>(F15+F27+SUM(F16:F26)*2)/24</f>
        <v>-3392378.802515361</v>
      </c>
      <c r="G30" s="151"/>
      <c r="H30" s="98"/>
      <c r="I30" s="98"/>
      <c r="J30" s="185">
        <f>(J15+J27+SUM(J16:J26)*2)/24</f>
        <v>-3226090.081391891</v>
      </c>
      <c r="K30" s="138"/>
      <c r="L30" s="138"/>
    </row>
    <row r="31" spans="2:12" ht="15" thickTop="1">
      <c r="B31" s="167">
        <f>ROW()</f>
        <v>31</v>
      </c>
      <c r="C31" s="186"/>
      <c r="D31" s="187"/>
      <c r="E31" s="187"/>
      <c r="F31" s="188"/>
      <c r="G31" s="186"/>
      <c r="H31" s="187"/>
      <c r="I31" s="187"/>
      <c r="J31" s="188"/>
    </row>
    <row r="32" spans="2:12">
      <c r="B32" s="138"/>
      <c r="C32" s="138"/>
      <c r="D32" s="138"/>
      <c r="E32" s="138"/>
      <c r="F32" s="138"/>
      <c r="G32" s="138"/>
      <c r="H32" s="138"/>
      <c r="I32" s="138"/>
      <c r="J32" s="138"/>
    </row>
  </sheetData>
  <pageMargins left="0.5" right="0.5" top="0.75" bottom="0.75" header="0.3" footer="0.3"/>
  <pageSetup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0"/>
  <sheetViews>
    <sheetView topLeftCell="A4" workbookViewId="0">
      <pane xSplit="1" ySplit="17" topLeftCell="B63" activePane="bottomRight" state="frozen"/>
      <selection activeCell="E14" sqref="E14:F29"/>
      <selection pane="topRight" activeCell="E14" sqref="E14:F29"/>
      <selection pane="bottomLeft" activeCell="E14" sqref="E14:F29"/>
      <selection pane="bottomRight" activeCell="D76" sqref="D76"/>
    </sheetView>
  </sheetViews>
  <sheetFormatPr defaultColWidth="8.88671875" defaultRowHeight="13.2" outlineLevelCol="1"/>
  <cols>
    <col min="1" max="1" width="27" style="104" customWidth="1"/>
    <col min="2" max="2" width="12.33203125" style="104" bestFit="1" customWidth="1"/>
    <col min="3" max="3" width="2.109375" style="104" customWidth="1"/>
    <col min="4" max="4" width="13.44140625" style="104" bestFit="1" customWidth="1"/>
    <col min="5" max="5" width="1.5546875" style="104" customWidth="1"/>
    <col min="6" max="6" width="13.5546875" style="104" bestFit="1" customWidth="1"/>
    <col min="7" max="7" width="1.44140625" style="104" customWidth="1"/>
    <col min="8" max="8" width="13.88671875" style="104" bestFit="1" customWidth="1"/>
    <col min="9" max="9" width="1.44140625" style="104" customWidth="1"/>
    <col min="10" max="10" width="12.33203125" style="104" bestFit="1" customWidth="1"/>
    <col min="11" max="11" width="2" style="104" customWidth="1"/>
    <col min="12" max="12" width="14.88671875" style="104" bestFit="1" customWidth="1"/>
    <col min="13" max="13" width="1.88671875" style="104" customWidth="1"/>
    <col min="14" max="14" width="15.5546875" style="104" customWidth="1"/>
    <col min="15" max="15" width="12.33203125" style="104" bestFit="1" customWidth="1"/>
    <col min="16" max="16" width="1.33203125" style="104" customWidth="1"/>
    <col min="17" max="17" width="12" style="104" bestFit="1" customWidth="1"/>
    <col min="18" max="18" width="1.33203125" style="104" customWidth="1"/>
    <col min="19" max="19" width="13.33203125" style="104" bestFit="1" customWidth="1"/>
    <col min="20" max="20" width="0.88671875" style="104" customWidth="1"/>
    <col min="21" max="21" width="19" style="104" bestFit="1" customWidth="1"/>
    <col min="22" max="22" width="2" style="104" customWidth="1"/>
    <col min="23" max="23" width="32.109375" style="104" hidden="1" customWidth="1" outlineLevel="1"/>
    <col min="24" max="24" width="16.6640625" style="104" hidden="1" customWidth="1" outlineLevel="1"/>
    <col min="25" max="25" width="8.88671875" style="104" collapsed="1"/>
    <col min="26" max="16384" width="8.88671875" style="104"/>
  </cols>
  <sheetData>
    <row r="1" spans="1:25" s="88" customFormat="1">
      <c r="A1" s="84" t="s">
        <v>139</v>
      </c>
      <c r="B1" s="85"/>
      <c r="C1" s="85"/>
      <c r="D1" s="85"/>
      <c r="E1" s="85"/>
      <c r="F1" s="85"/>
      <c r="G1" s="85"/>
      <c r="H1" s="85"/>
      <c r="I1" s="85"/>
      <c r="J1" s="85"/>
      <c r="K1" s="85"/>
      <c r="L1" s="85"/>
      <c r="M1" s="85"/>
      <c r="N1" s="85"/>
      <c r="O1" s="85"/>
      <c r="P1" s="85"/>
      <c r="Q1" s="85"/>
      <c r="R1" s="85"/>
      <c r="S1" s="85"/>
      <c r="T1" s="85"/>
      <c r="U1" s="85"/>
      <c r="V1" s="85"/>
      <c r="W1" s="86"/>
      <c r="X1" s="85"/>
      <c r="Y1" s="87"/>
    </row>
    <row r="2" spans="1:25" s="88" customFormat="1">
      <c r="A2" s="89" t="s">
        <v>73</v>
      </c>
      <c r="B2" s="85"/>
      <c r="C2" s="85"/>
      <c r="D2" s="90" t="s">
        <v>140</v>
      </c>
      <c r="E2" s="85"/>
      <c r="H2" s="85"/>
      <c r="I2" s="85"/>
      <c r="M2" s="90"/>
      <c r="N2" s="85"/>
      <c r="O2" s="86"/>
      <c r="S2" s="90"/>
      <c r="T2" s="90"/>
      <c r="U2" s="86"/>
      <c r="X2" s="86"/>
      <c r="Y2" s="86"/>
    </row>
    <row r="3" spans="1:25" s="88" customFormat="1">
      <c r="A3" s="84"/>
      <c r="B3" s="91"/>
      <c r="C3" s="85"/>
      <c r="D3" s="92"/>
      <c r="E3" s="85"/>
      <c r="F3" s="85"/>
      <c r="G3" s="85"/>
      <c r="H3" s="85"/>
      <c r="I3" s="85"/>
      <c r="J3" s="93"/>
      <c r="K3" s="93"/>
      <c r="L3" s="93"/>
      <c r="M3" s="92"/>
      <c r="N3" s="94"/>
      <c r="O3" s="94"/>
      <c r="P3" s="93"/>
      <c r="Q3" s="85"/>
      <c r="R3" s="93"/>
      <c r="S3" s="92"/>
      <c r="T3" s="92"/>
      <c r="U3" s="85"/>
      <c r="V3" s="93"/>
      <c r="W3" s="93"/>
      <c r="X3" s="86"/>
      <c r="Y3" s="86"/>
    </row>
    <row r="4" spans="1:25" s="88" customFormat="1">
      <c r="A4" s="84"/>
      <c r="B4" s="404" t="s">
        <v>74</v>
      </c>
      <c r="C4" s="405"/>
      <c r="D4" s="405"/>
      <c r="E4" s="405"/>
      <c r="F4" s="405"/>
      <c r="G4" s="405"/>
      <c r="H4" s="405"/>
      <c r="I4" s="405"/>
      <c r="J4" s="406"/>
      <c r="K4" s="93"/>
      <c r="L4" s="407" t="s">
        <v>75</v>
      </c>
      <c r="M4" s="408"/>
      <c r="N4" s="408"/>
      <c r="O4" s="408"/>
      <c r="P4" s="408"/>
      <c r="Q4" s="409"/>
      <c r="R4" s="93"/>
      <c r="S4" s="92"/>
      <c r="T4" s="92"/>
      <c r="U4" s="85"/>
      <c r="V4" s="93"/>
      <c r="W4" s="192" t="s">
        <v>141</v>
      </c>
      <c r="X4" s="86"/>
      <c r="Y4" s="86"/>
    </row>
    <row r="5" spans="1:25" s="88" customFormat="1" ht="14.4">
      <c r="B5" s="337" t="s">
        <v>44</v>
      </c>
      <c r="C5" s="338"/>
      <c r="D5" s="339" t="s">
        <v>76</v>
      </c>
      <c r="E5" s="338"/>
      <c r="F5" s="340" t="s">
        <v>77</v>
      </c>
      <c r="G5" s="338"/>
      <c r="H5" s="340" t="s">
        <v>78</v>
      </c>
      <c r="I5" s="341"/>
      <c r="J5" s="342" t="s">
        <v>79</v>
      </c>
      <c r="K5" s="343"/>
      <c r="L5" s="344" t="s">
        <v>80</v>
      </c>
      <c r="M5" s="345"/>
      <c r="N5" s="340" t="s">
        <v>81</v>
      </c>
      <c r="O5" s="346" t="s">
        <v>78</v>
      </c>
      <c r="P5" s="341"/>
      <c r="Q5" s="342" t="s">
        <v>79</v>
      </c>
      <c r="R5" s="93"/>
      <c r="S5" s="92"/>
      <c r="T5" s="92"/>
      <c r="U5" s="85"/>
      <c r="V5" s="93"/>
      <c r="W5" s="189" t="s">
        <v>142</v>
      </c>
      <c r="X5" s="191">
        <f>'Value and Depreciation Expense'!D13</f>
        <v>134878098.86000001</v>
      </c>
      <c r="Y5" s="86"/>
    </row>
    <row r="6" spans="1:25" s="88" customFormat="1" ht="14.4">
      <c r="A6" s="84" t="s">
        <v>161</v>
      </c>
      <c r="B6" s="347">
        <f>'Value and Depreciation Expense'!D13</f>
        <v>134878098.86000001</v>
      </c>
      <c r="C6" s="95"/>
      <c r="D6" s="348">
        <f>'Value and Depreciation Expense'!G14</f>
        <v>30992513</v>
      </c>
      <c r="E6" s="95"/>
      <c r="F6" s="349">
        <f>SUM(B6:D6)</f>
        <v>165870611.86000001</v>
      </c>
      <c r="G6" s="95"/>
      <c r="H6" s="350">
        <v>0</v>
      </c>
      <c r="I6" s="95"/>
      <c r="J6" s="351">
        <f>SUM(F6:H6)</f>
        <v>165870611.86000001</v>
      </c>
      <c r="K6" s="96"/>
      <c r="L6" s="352">
        <f>'Value and Depreciation Expense'!D33</f>
        <v>81236142.390000001</v>
      </c>
      <c r="M6" s="97"/>
      <c r="N6" s="353">
        <v>0</v>
      </c>
      <c r="O6" s="354">
        <f>H6</f>
        <v>0</v>
      </c>
      <c r="P6" s="96"/>
      <c r="Q6" s="355">
        <f>SUM(L6:O6)</f>
        <v>81236142.390000001</v>
      </c>
      <c r="R6" s="93"/>
      <c r="S6" s="92"/>
      <c r="T6" s="92"/>
      <c r="U6" s="85"/>
      <c r="V6" s="93"/>
      <c r="W6" s="189" t="s">
        <v>143</v>
      </c>
      <c r="X6" s="191">
        <f>'Value and Depreciation Expense'!D17</f>
        <v>-84634469.470000014</v>
      </c>
      <c r="Y6" s="86"/>
    </row>
    <row r="7" spans="1:25" s="88" customFormat="1" ht="14.4" hidden="1">
      <c r="A7" s="84"/>
      <c r="B7" s="100"/>
      <c r="C7" s="95"/>
      <c r="D7" s="97"/>
      <c r="E7" s="95"/>
      <c r="F7" s="95"/>
      <c r="G7" s="95"/>
      <c r="H7" s="95"/>
      <c r="I7" s="95"/>
      <c r="J7" s="101"/>
      <c r="K7" s="93"/>
      <c r="L7" s="102"/>
      <c r="M7" s="97"/>
      <c r="N7" s="96"/>
      <c r="O7" s="96"/>
      <c r="P7" s="96"/>
      <c r="Q7" s="103"/>
      <c r="R7" s="93"/>
      <c r="S7" s="92"/>
      <c r="T7" s="92"/>
      <c r="U7" s="85"/>
      <c r="V7" s="93"/>
      <c r="W7" s="189" t="s">
        <v>144</v>
      </c>
      <c r="X7" s="191">
        <f>'Value and Depreciation Expense'!G14</f>
        <v>30992513</v>
      </c>
      <c r="Y7" s="86"/>
    </row>
    <row r="8" spans="1:25" s="88" customFormat="1" ht="14.4" hidden="1">
      <c r="A8" s="84"/>
      <c r="B8" s="91"/>
      <c r="C8" s="85"/>
      <c r="D8" s="92"/>
      <c r="E8" s="85"/>
      <c r="F8" s="85"/>
      <c r="G8" s="85"/>
      <c r="H8" s="85"/>
      <c r="I8" s="85"/>
      <c r="J8" s="93"/>
      <c r="K8" s="93"/>
      <c r="L8" s="93"/>
      <c r="M8" s="92"/>
      <c r="N8" s="94"/>
      <c r="O8" s="94"/>
      <c r="P8" s="93"/>
      <c r="Q8" s="85"/>
      <c r="R8" s="93"/>
      <c r="S8" s="92"/>
      <c r="T8" s="92"/>
      <c r="U8" s="85"/>
      <c r="V8" s="93"/>
      <c r="W8" s="193" t="s">
        <v>80</v>
      </c>
      <c r="X8" s="194">
        <f>X5+X6+X7</f>
        <v>81236142.390000001</v>
      </c>
      <c r="Y8" s="86"/>
    </row>
    <row r="9" spans="1:25" s="88" customFormat="1" ht="14.4" hidden="1">
      <c r="A9" s="104"/>
      <c r="B9" s="105"/>
      <c r="C9" s="105"/>
      <c r="D9" s="105"/>
      <c r="E9" s="105"/>
      <c r="F9" s="105"/>
      <c r="G9" s="105"/>
      <c r="H9" s="105"/>
      <c r="I9" s="105"/>
      <c r="J9" s="105"/>
      <c r="K9" s="105"/>
      <c r="L9" s="105"/>
      <c r="M9" s="105"/>
      <c r="N9" s="105"/>
      <c r="O9" s="105"/>
      <c r="P9" s="93"/>
      <c r="Q9" s="93"/>
      <c r="R9" s="93"/>
      <c r="S9" s="93"/>
      <c r="T9" s="93"/>
      <c r="U9" s="85"/>
      <c r="V9" s="93"/>
      <c r="W9" s="189"/>
      <c r="X9" s="86"/>
      <c r="Y9" s="86"/>
    </row>
    <row r="10" spans="1:25" s="88" customFormat="1" ht="14.4">
      <c r="A10" s="106" t="s">
        <v>197</v>
      </c>
      <c r="B10" s="107">
        <v>2012</v>
      </c>
      <c r="C10" s="107"/>
      <c r="D10" s="107">
        <f>B10+1</f>
        <v>2013</v>
      </c>
      <c r="E10" s="107"/>
      <c r="F10" s="107">
        <f>D10+1</f>
        <v>2014</v>
      </c>
      <c r="G10" s="107"/>
      <c r="H10" s="107">
        <f>F10+1</f>
        <v>2015</v>
      </c>
      <c r="I10" s="107"/>
      <c r="J10" s="107">
        <f>H10+1</f>
        <v>2016</v>
      </c>
      <c r="K10" s="107"/>
      <c r="L10" s="107">
        <f>J10+1</f>
        <v>2017</v>
      </c>
      <c r="M10" s="107"/>
      <c r="N10" s="199">
        <f>L10+1</f>
        <v>2018</v>
      </c>
      <c r="O10" s="199">
        <f t="shared" ref="O10" si="0">N10+1</f>
        <v>2019</v>
      </c>
      <c r="P10" s="199" t="s">
        <v>70</v>
      </c>
      <c r="Q10" s="199">
        <f>O10+1</f>
        <v>2020</v>
      </c>
      <c r="R10" s="199" t="s">
        <v>70</v>
      </c>
      <c r="S10" s="108">
        <v>2021</v>
      </c>
      <c r="T10" s="93"/>
      <c r="U10" s="107">
        <v>2022</v>
      </c>
      <c r="V10" s="93"/>
      <c r="W10" s="190"/>
      <c r="X10" s="86"/>
      <c r="Y10" s="86"/>
    </row>
    <row r="11" spans="1:25" s="88" customFormat="1" ht="14.4">
      <c r="A11" s="109" t="s">
        <v>147</v>
      </c>
      <c r="B11" s="197">
        <v>0.05</v>
      </c>
      <c r="C11" s="198" t="s">
        <v>70</v>
      </c>
      <c r="D11" s="198">
        <v>9.5000000000000001E-2</v>
      </c>
      <c r="E11" s="198" t="s">
        <v>70</v>
      </c>
      <c r="F11" s="198">
        <v>8.5500000000000007E-2</v>
      </c>
      <c r="G11" s="198" t="s">
        <v>70</v>
      </c>
      <c r="H11" s="198">
        <v>7.6999999999999999E-2</v>
      </c>
      <c r="I11" s="198" t="s">
        <v>70</v>
      </c>
      <c r="J11" s="198">
        <v>6.93E-2</v>
      </c>
      <c r="K11" s="198" t="s">
        <v>70</v>
      </c>
      <c r="L11" s="198">
        <v>6.2300000000000001E-2</v>
      </c>
      <c r="M11" s="110"/>
      <c r="N11" s="198">
        <v>5.8999999999999997E-2</v>
      </c>
      <c r="O11" s="198">
        <v>5.8999999999999997E-2</v>
      </c>
      <c r="P11" s="110" t="s">
        <v>70</v>
      </c>
      <c r="Q11" s="198">
        <v>5.91E-2</v>
      </c>
      <c r="R11" s="110" t="s">
        <v>70</v>
      </c>
      <c r="S11" s="198">
        <v>5.8999999999999997E-2</v>
      </c>
      <c r="T11" s="93"/>
      <c r="U11" s="198">
        <v>5.91E-2</v>
      </c>
      <c r="V11" s="93"/>
      <c r="W11" s="190"/>
      <c r="X11" s="86"/>
      <c r="Y11" s="86"/>
    </row>
    <row r="12" spans="1:25" s="88" customFormat="1" ht="14.4" hidden="1">
      <c r="A12" s="111"/>
      <c r="B12" s="112"/>
      <c r="C12" s="112"/>
      <c r="D12" s="112"/>
      <c r="E12" s="112"/>
      <c r="F12" s="112"/>
      <c r="G12" s="112"/>
      <c r="H12" s="112"/>
      <c r="I12" s="112"/>
      <c r="J12" s="112"/>
      <c r="K12" s="112"/>
      <c r="L12" s="112"/>
      <c r="M12" s="112"/>
      <c r="N12" s="112"/>
      <c r="O12" s="93"/>
      <c r="P12" s="93"/>
      <c r="Q12" s="85"/>
      <c r="R12" s="93"/>
      <c r="S12" s="93"/>
      <c r="T12" s="93"/>
      <c r="U12" s="85"/>
      <c r="V12" s="93"/>
      <c r="W12" s="189"/>
      <c r="X12" s="86"/>
      <c r="Y12" s="86"/>
    </row>
    <row r="13" spans="1:25" s="88" customFormat="1" ht="14.4">
      <c r="A13" s="2"/>
      <c r="B13" s="107">
        <f>U10+1</f>
        <v>2023</v>
      </c>
      <c r="C13" s="107"/>
      <c r="D13" s="107">
        <f>B13+1</f>
        <v>2024</v>
      </c>
      <c r="E13" s="107"/>
      <c r="F13" s="107">
        <f>D13+1</f>
        <v>2025</v>
      </c>
      <c r="G13" s="107"/>
      <c r="H13" s="107">
        <f>F13+1</f>
        <v>2026</v>
      </c>
      <c r="I13" s="107"/>
      <c r="J13" s="107">
        <f>H13+1</f>
        <v>2027</v>
      </c>
      <c r="K13" s="107"/>
      <c r="L13" s="108"/>
      <c r="M13" s="108"/>
      <c r="N13" s="108"/>
      <c r="O13" s="108"/>
      <c r="P13" s="108"/>
      <c r="Q13" s="108"/>
      <c r="R13" s="93"/>
      <c r="S13" s="108"/>
      <c r="T13" s="93"/>
      <c r="U13" s="108" t="s">
        <v>82</v>
      </c>
      <c r="V13" s="93"/>
      <c r="W13" s="189"/>
      <c r="X13" s="86"/>
      <c r="Y13" s="86"/>
    </row>
    <row r="14" spans="1:25" s="88" customFormat="1" ht="15" thickBot="1">
      <c r="A14" s="113"/>
      <c r="B14" s="198">
        <v>5.8999999999999997E-2</v>
      </c>
      <c r="C14" s="114"/>
      <c r="D14" s="198">
        <v>5.91E-2</v>
      </c>
      <c r="E14" s="114"/>
      <c r="F14" s="198">
        <v>5.8999999999999997E-2</v>
      </c>
      <c r="G14" s="110"/>
      <c r="H14" s="198">
        <v>5.91E-2</v>
      </c>
      <c r="I14" s="110"/>
      <c r="J14" s="198">
        <v>2.9499999999999998E-2</v>
      </c>
      <c r="K14" s="110"/>
      <c r="L14" s="198"/>
      <c r="M14" s="110"/>
      <c r="N14" s="198"/>
      <c r="O14" s="198"/>
      <c r="P14" s="110"/>
      <c r="Q14" s="198"/>
      <c r="R14" s="93"/>
      <c r="S14" s="198"/>
      <c r="T14" s="93"/>
      <c r="U14" s="114">
        <f>B11+D11+F11+H11+J11+L11+N11+O11+Q11+S11+U11+B14+D14+F14+H14+J14+L14+N14+O14+Q14+S14</f>
        <v>1.0000000000000002</v>
      </c>
      <c r="V14" s="93"/>
      <c r="W14" s="189"/>
      <c r="X14" s="86"/>
      <c r="Y14" s="86"/>
    </row>
    <row r="15" spans="1:25" s="88" customFormat="1" hidden="1">
      <c r="A15" s="113"/>
      <c r="B15" s="78"/>
      <c r="C15" s="78"/>
      <c r="D15" s="78"/>
      <c r="E15" s="78"/>
      <c r="F15" s="78"/>
      <c r="G15" s="78"/>
      <c r="H15" s="78"/>
      <c r="I15" s="78"/>
      <c r="J15" s="78"/>
      <c r="K15" s="78"/>
      <c r="L15" s="78"/>
      <c r="M15" s="78"/>
      <c r="N15" s="78"/>
      <c r="U15" s="86"/>
      <c r="X15" s="86"/>
      <c r="Y15" s="86"/>
    </row>
    <row r="16" spans="1:25" ht="13.8" hidden="1" thickBot="1"/>
    <row r="17" spans="1:31">
      <c r="A17" s="115" t="s">
        <v>83</v>
      </c>
      <c r="B17" s="116" t="s">
        <v>84</v>
      </c>
      <c r="C17" s="117"/>
      <c r="D17" s="118"/>
      <c r="E17" s="119"/>
      <c r="F17" s="116" t="s">
        <v>85</v>
      </c>
      <c r="G17" s="117"/>
      <c r="H17" s="118"/>
      <c r="I17" s="119"/>
      <c r="J17" s="116" t="s">
        <v>86</v>
      </c>
      <c r="K17" s="117"/>
      <c r="L17" s="118"/>
      <c r="M17" s="119"/>
      <c r="N17" s="116" t="s">
        <v>87</v>
      </c>
      <c r="O17" s="118"/>
      <c r="P17" s="120"/>
      <c r="Q17" s="121" t="s">
        <v>88</v>
      </c>
      <c r="R17" s="122"/>
      <c r="S17" s="121" t="s">
        <v>89</v>
      </c>
      <c r="T17" s="122"/>
      <c r="U17" s="121" t="s">
        <v>90</v>
      </c>
    </row>
    <row r="18" spans="1:31">
      <c r="A18" s="123"/>
      <c r="B18" s="124" t="s">
        <v>91</v>
      </c>
      <c r="C18" s="125"/>
      <c r="D18" s="126" t="s">
        <v>92</v>
      </c>
      <c r="E18" s="125"/>
      <c r="F18" s="124" t="s">
        <v>93</v>
      </c>
      <c r="G18" s="125"/>
      <c r="H18" s="126" t="s">
        <v>92</v>
      </c>
      <c r="I18" s="111"/>
      <c r="J18" s="124" t="s">
        <v>91</v>
      </c>
      <c r="K18" s="125"/>
      <c r="L18" s="126" t="s">
        <v>92</v>
      </c>
      <c r="M18" s="125"/>
      <c r="N18" s="124" t="s">
        <v>91</v>
      </c>
      <c r="O18" s="126" t="s">
        <v>92</v>
      </c>
      <c r="P18" s="127"/>
      <c r="Q18" s="128" t="s">
        <v>94</v>
      </c>
      <c r="R18" s="129"/>
      <c r="S18" s="130">
        <v>0.35</v>
      </c>
      <c r="T18" s="131"/>
      <c r="U18" s="132" t="s">
        <v>53</v>
      </c>
    </row>
    <row r="19" spans="1:31">
      <c r="A19" s="123"/>
      <c r="B19" s="124"/>
      <c r="C19" s="125"/>
      <c r="D19" s="126"/>
      <c r="E19" s="125"/>
      <c r="F19" s="124" t="s">
        <v>95</v>
      </c>
      <c r="G19" s="125"/>
      <c r="H19" s="126" t="s">
        <v>96</v>
      </c>
      <c r="I19" s="111"/>
      <c r="J19" s="124" t="s">
        <v>97</v>
      </c>
      <c r="K19" s="125"/>
      <c r="L19" s="126" t="s">
        <v>98</v>
      </c>
      <c r="M19" s="125"/>
      <c r="N19" s="124"/>
      <c r="O19" s="126"/>
      <c r="P19" s="127"/>
      <c r="Q19" s="128"/>
      <c r="R19" s="129"/>
      <c r="S19" s="130"/>
      <c r="T19" s="131"/>
      <c r="U19" s="132" t="s">
        <v>99</v>
      </c>
    </row>
    <row r="20" spans="1:31">
      <c r="A20" s="298"/>
      <c r="B20" s="124" t="s">
        <v>100</v>
      </c>
      <c r="C20" s="125"/>
      <c r="D20" s="126" t="s">
        <v>101</v>
      </c>
      <c r="E20" s="125"/>
      <c r="F20" s="124" t="s">
        <v>102</v>
      </c>
      <c r="G20" s="125"/>
      <c r="H20" s="299" t="s">
        <v>103</v>
      </c>
      <c r="I20" s="125"/>
      <c r="J20" s="124" t="s">
        <v>104</v>
      </c>
      <c r="K20" s="125"/>
      <c r="L20" s="126" t="s">
        <v>105</v>
      </c>
      <c r="M20" s="125"/>
      <c r="N20" s="124" t="s">
        <v>106</v>
      </c>
      <c r="O20" s="126" t="s">
        <v>107</v>
      </c>
      <c r="P20" s="127"/>
      <c r="Q20" s="128" t="s">
        <v>108</v>
      </c>
      <c r="R20" s="129"/>
      <c r="S20" s="130" t="s">
        <v>109</v>
      </c>
      <c r="T20" s="131"/>
      <c r="U20" s="300" t="s">
        <v>110</v>
      </c>
    </row>
    <row r="21" spans="1:31" ht="14.25" customHeight="1">
      <c r="A21" s="309" t="s">
        <v>152</v>
      </c>
      <c r="B21" s="310">
        <f>Q6</f>
        <v>81236142.390000001</v>
      </c>
      <c r="C21" s="311">
        <f>D8</f>
        <v>0</v>
      </c>
      <c r="D21" s="311">
        <f>F6</f>
        <v>165870611.86000001</v>
      </c>
      <c r="E21" s="312"/>
      <c r="F21" s="313">
        <v>0</v>
      </c>
      <c r="G21" s="314" t="s">
        <v>70</v>
      </c>
      <c r="H21" s="315"/>
      <c r="I21" s="310" t="e">
        <f>C21+G21</f>
        <v>#VALUE!</v>
      </c>
      <c r="J21" s="313">
        <v>0</v>
      </c>
      <c r="K21" s="310">
        <f t="shared" ref="K21" si="1">-J21*$K$16</f>
        <v>0</v>
      </c>
      <c r="L21" s="315">
        <f>'Value and Depreciation Expense'!D17</f>
        <v>-84634469.470000014</v>
      </c>
      <c r="M21" s="312"/>
      <c r="N21" s="313">
        <f>B21+J21</f>
        <v>81236142.390000001</v>
      </c>
      <c r="O21" s="315">
        <f>+D21+L21</f>
        <v>81236142.390000001</v>
      </c>
      <c r="P21" s="316"/>
      <c r="Q21" s="317"/>
      <c r="R21" s="316"/>
      <c r="S21" s="318"/>
      <c r="T21" s="316"/>
      <c r="U21" s="319"/>
    </row>
    <row r="22" spans="1:31" ht="14.25" customHeight="1">
      <c r="A22" s="320">
        <v>41243</v>
      </c>
      <c r="B22" s="321">
        <f>B21</f>
        <v>81236142.390000001</v>
      </c>
      <c r="C22" s="322"/>
      <c r="D22" s="322">
        <f>D21</f>
        <v>165870611.86000001</v>
      </c>
      <c r="E22" s="323"/>
      <c r="F22" s="324">
        <f>B22*B11/12*6</f>
        <v>2030903.55975</v>
      </c>
      <c r="G22" s="325"/>
      <c r="H22" s="326">
        <f>-'Plant and Amort Balances'!D21-'Plant and Amort Balances'!H21</f>
        <v>214067.28000000003</v>
      </c>
      <c r="I22" s="321"/>
      <c r="J22" s="324">
        <f>-F22</f>
        <v>-2030903.55975</v>
      </c>
      <c r="K22" s="321"/>
      <c r="L22" s="326">
        <f>L21-H22</f>
        <v>-84848536.750000015</v>
      </c>
      <c r="M22" s="323"/>
      <c r="N22" s="324">
        <f t="shared" ref="N22:N33" si="2">B22+J22</f>
        <v>79205238.830249995</v>
      </c>
      <c r="O22" s="326">
        <f t="shared" ref="O22:O33" si="3">D22+L22</f>
        <v>81022075.109999999</v>
      </c>
      <c r="P22" s="327"/>
      <c r="Q22" s="324">
        <f t="shared" ref="Q22:Q36" si="4">O22-N22</f>
        <v>1816836.2797500044</v>
      </c>
      <c r="R22" s="327"/>
      <c r="S22" s="326">
        <f>-Q22*$S$18</f>
        <v>-635892.69791250152</v>
      </c>
      <c r="T22" s="327"/>
      <c r="U22" s="328">
        <f t="shared" ref="U22:U37" si="5">-S22+S21</f>
        <v>635892.69791250152</v>
      </c>
    </row>
    <row r="23" spans="1:31">
      <c r="A23" s="320">
        <v>41274</v>
      </c>
      <c r="B23" s="321">
        <f>Q6</f>
        <v>81236142.390000001</v>
      </c>
      <c r="C23" s="329"/>
      <c r="D23" s="321">
        <f>J6</f>
        <v>165870611.86000001</v>
      </c>
      <c r="E23" s="329"/>
      <c r="F23" s="324">
        <f>(B23*$B$11)/12*6</f>
        <v>2030903.55975</v>
      </c>
      <c r="G23" s="321"/>
      <c r="H23" s="326">
        <f>-'Plant and Amort Balances'!D22-'Plant and Amort Balances'!H22</f>
        <v>267240.93</v>
      </c>
      <c r="I23" s="329"/>
      <c r="J23" s="324">
        <f>J22-F23</f>
        <v>-4061807.1195</v>
      </c>
      <c r="K23" s="321"/>
      <c r="L23" s="326">
        <f>L22-H23</f>
        <v>-85115777.680000022</v>
      </c>
      <c r="M23" s="329"/>
      <c r="N23" s="324">
        <f t="shared" si="2"/>
        <v>77174335.270500004</v>
      </c>
      <c r="O23" s="326">
        <f t="shared" si="3"/>
        <v>80754834.179999992</v>
      </c>
      <c r="P23" s="323"/>
      <c r="Q23" s="324">
        <f t="shared" si="4"/>
        <v>3580498.909499988</v>
      </c>
      <c r="R23" s="321"/>
      <c r="S23" s="326">
        <f>-Q23*$S$18</f>
        <v>-1253174.6183249957</v>
      </c>
      <c r="T23" s="321"/>
      <c r="U23" s="328">
        <f t="shared" si="5"/>
        <v>617281.92041249422</v>
      </c>
      <c r="V23" s="105"/>
      <c r="W23" s="105"/>
      <c r="X23" s="105"/>
      <c r="Y23" s="105"/>
      <c r="Z23" s="105"/>
      <c r="AA23" s="105"/>
      <c r="AB23" s="105"/>
      <c r="AC23" s="105"/>
      <c r="AD23" s="105"/>
      <c r="AE23" s="105"/>
    </row>
    <row r="24" spans="1:31">
      <c r="A24" s="320">
        <v>41305</v>
      </c>
      <c r="B24" s="321">
        <f>B23</f>
        <v>81236142.390000001</v>
      </c>
      <c r="C24" s="321"/>
      <c r="D24" s="321">
        <f>D23</f>
        <v>165870611.86000001</v>
      </c>
      <c r="E24" s="321"/>
      <c r="F24" s="324">
        <f>(B24*$D$11)/12</f>
        <v>643119.46058750001</v>
      </c>
      <c r="G24" s="321"/>
      <c r="H24" s="326">
        <f>-'Plant and Amort Balances'!D23-'Plant and Amort Balances'!H23</f>
        <v>169420.18</v>
      </c>
      <c r="I24" s="321"/>
      <c r="J24" s="324">
        <f>J23-F24</f>
        <v>-4704926.5800874997</v>
      </c>
      <c r="K24" s="321"/>
      <c r="L24" s="326">
        <f>L23-H24</f>
        <v>-85285197.860000029</v>
      </c>
      <c r="M24" s="321"/>
      <c r="N24" s="324">
        <f t="shared" si="2"/>
        <v>76531215.809912503</v>
      </c>
      <c r="O24" s="326">
        <f t="shared" si="3"/>
        <v>80585413.999999985</v>
      </c>
      <c r="P24" s="323"/>
      <c r="Q24" s="324">
        <f t="shared" si="4"/>
        <v>4054198.1900874823</v>
      </c>
      <c r="R24" s="321"/>
      <c r="S24" s="326">
        <f>-Q24*$S$18</f>
        <v>-1418969.3665306186</v>
      </c>
      <c r="T24" s="321"/>
      <c r="U24" s="328">
        <f t="shared" si="5"/>
        <v>165794.74820562289</v>
      </c>
      <c r="V24" s="105"/>
      <c r="W24" s="105"/>
      <c r="X24" s="105"/>
      <c r="Y24" s="105"/>
      <c r="Z24" s="105"/>
      <c r="AA24" s="105"/>
      <c r="AB24" s="105"/>
      <c r="AC24" s="105"/>
      <c r="AD24" s="105"/>
      <c r="AE24" s="105"/>
    </row>
    <row r="25" spans="1:31">
      <c r="A25" s="320">
        <v>41333</v>
      </c>
      <c r="B25" s="321">
        <f t="shared" ref="B25:B73" si="6">B24</f>
        <v>81236142.390000001</v>
      </c>
      <c r="C25" s="321"/>
      <c r="D25" s="321">
        <f t="shared" ref="D25:D73" si="7">D24</f>
        <v>165870611.86000001</v>
      </c>
      <c r="E25" s="321"/>
      <c r="F25" s="324">
        <f>F24</f>
        <v>643119.46058750001</v>
      </c>
      <c r="G25" s="321"/>
      <c r="H25" s="326">
        <f>-'Plant and Amort Balances'!D24-'Plant and Amort Balances'!H24</f>
        <v>257491.49</v>
      </c>
      <c r="I25" s="321"/>
      <c r="J25" s="324">
        <f t="shared" ref="J25:J37" si="8">J24-F25</f>
        <v>-5348046.0406749994</v>
      </c>
      <c r="K25" s="321"/>
      <c r="L25" s="326">
        <f t="shared" ref="L25:L64" si="9">L24-H25</f>
        <v>-85542689.350000024</v>
      </c>
      <c r="M25" s="321"/>
      <c r="N25" s="324">
        <f t="shared" si="2"/>
        <v>75888096.349325001</v>
      </c>
      <c r="O25" s="326">
        <f t="shared" si="3"/>
        <v>80327922.50999999</v>
      </c>
      <c r="P25" s="323"/>
      <c r="Q25" s="324">
        <f t="shared" si="4"/>
        <v>4439826.1606749892</v>
      </c>
      <c r="R25" s="321"/>
      <c r="S25" s="326">
        <f>-Q25*$S$18</f>
        <v>-1553939.1562362462</v>
      </c>
      <c r="T25" s="321"/>
      <c r="U25" s="328">
        <f t="shared" si="5"/>
        <v>134969.7897056276</v>
      </c>
      <c r="V25" s="105"/>
      <c r="W25" s="105"/>
      <c r="X25" s="105"/>
      <c r="Y25" s="105"/>
      <c r="Z25" s="105"/>
      <c r="AA25" s="105"/>
      <c r="AB25" s="105"/>
      <c r="AC25" s="105"/>
      <c r="AD25" s="105"/>
      <c r="AE25" s="105"/>
    </row>
    <row r="26" spans="1:31">
      <c r="A26" s="320">
        <v>41364</v>
      </c>
      <c r="B26" s="321">
        <f t="shared" si="6"/>
        <v>81236142.390000001</v>
      </c>
      <c r="C26" s="321"/>
      <c r="D26" s="321">
        <f t="shared" si="7"/>
        <v>165870611.86000001</v>
      </c>
      <c r="E26" s="321"/>
      <c r="F26" s="324">
        <f t="shared" ref="F26:F35" si="10">F25</f>
        <v>643119.46058750001</v>
      </c>
      <c r="G26" s="321"/>
      <c r="H26" s="326">
        <f>'Value and Depreciation Expense'!D22+'Value and Depreciation Expense'!G22</f>
        <v>249957.36119999998</v>
      </c>
      <c r="I26" s="321"/>
      <c r="J26" s="324">
        <f t="shared" si="8"/>
        <v>-5991165.501262499</v>
      </c>
      <c r="K26" s="321"/>
      <c r="L26" s="326">
        <f t="shared" si="9"/>
        <v>-85792646.711200029</v>
      </c>
      <c r="M26" s="321"/>
      <c r="N26" s="324">
        <f t="shared" si="2"/>
        <v>75244976.8887375</v>
      </c>
      <c r="O26" s="326">
        <f t="shared" si="3"/>
        <v>80077965.148799986</v>
      </c>
      <c r="P26" s="323"/>
      <c r="Q26" s="324">
        <f t="shared" si="4"/>
        <v>4832988.2600624859</v>
      </c>
      <c r="R26" s="321"/>
      <c r="S26" s="326">
        <f t="shared" ref="S26:S36" si="11">-Q26*$S$18</f>
        <v>-1691545.8910218701</v>
      </c>
      <c r="T26" s="321"/>
      <c r="U26" s="328">
        <f>-S26+S25</f>
        <v>137606.73478562385</v>
      </c>
      <c r="V26" s="105"/>
      <c r="W26" s="105"/>
      <c r="X26" s="105"/>
      <c r="Y26" s="105"/>
      <c r="Z26" s="105"/>
      <c r="AA26" s="105"/>
      <c r="AB26" s="105"/>
      <c r="AC26" s="105"/>
      <c r="AD26" s="105"/>
      <c r="AE26" s="105"/>
    </row>
    <row r="27" spans="1:31">
      <c r="A27" s="320">
        <v>41394</v>
      </c>
      <c r="B27" s="321">
        <f t="shared" si="6"/>
        <v>81236142.390000001</v>
      </c>
      <c r="C27" s="321"/>
      <c r="D27" s="321">
        <f t="shared" si="7"/>
        <v>165870611.86000001</v>
      </c>
      <c r="E27" s="321"/>
      <c r="F27" s="324">
        <f t="shared" si="10"/>
        <v>643119.46058750001</v>
      </c>
      <c r="G27" s="321"/>
      <c r="H27" s="326">
        <f t="shared" ref="H27:H47" si="12">H26</f>
        <v>249957.36119999998</v>
      </c>
      <c r="I27" s="321"/>
      <c r="J27" s="324">
        <f t="shared" si="8"/>
        <v>-6634284.9618499987</v>
      </c>
      <c r="K27" s="321"/>
      <c r="L27" s="326">
        <f t="shared" si="9"/>
        <v>-86042604.072400033</v>
      </c>
      <c r="M27" s="321"/>
      <c r="N27" s="324">
        <f t="shared" si="2"/>
        <v>74601857.428149998</v>
      </c>
      <c r="O27" s="326">
        <f t="shared" si="3"/>
        <v>79828007.787599981</v>
      </c>
      <c r="P27" s="323"/>
      <c r="Q27" s="324">
        <f t="shared" si="4"/>
        <v>5226150.3594499826</v>
      </c>
      <c r="R27" s="321"/>
      <c r="S27" s="326">
        <f t="shared" si="11"/>
        <v>-1829152.6258074939</v>
      </c>
      <c r="T27" s="321"/>
      <c r="U27" s="328">
        <f t="shared" si="5"/>
        <v>137606.73478562385</v>
      </c>
      <c r="V27" s="105"/>
      <c r="W27" s="105"/>
      <c r="X27" s="105"/>
      <c r="Y27" s="105"/>
      <c r="Z27" s="105"/>
      <c r="AA27" s="105"/>
      <c r="AB27" s="105"/>
      <c r="AC27" s="105"/>
      <c r="AD27" s="105"/>
      <c r="AE27" s="105"/>
    </row>
    <row r="28" spans="1:31">
      <c r="A28" s="320">
        <v>41425</v>
      </c>
      <c r="B28" s="321">
        <f t="shared" si="6"/>
        <v>81236142.390000001</v>
      </c>
      <c r="C28" s="321"/>
      <c r="D28" s="321">
        <f t="shared" si="7"/>
        <v>165870611.86000001</v>
      </c>
      <c r="E28" s="321"/>
      <c r="F28" s="324">
        <f t="shared" si="10"/>
        <v>643119.46058750001</v>
      </c>
      <c r="G28" s="321"/>
      <c r="H28" s="326">
        <f t="shared" si="12"/>
        <v>249957.36119999998</v>
      </c>
      <c r="I28" s="321"/>
      <c r="J28" s="324">
        <f t="shared" si="8"/>
        <v>-7277404.4224374983</v>
      </c>
      <c r="K28" s="321"/>
      <c r="L28" s="326">
        <f t="shared" si="9"/>
        <v>-86292561.433600038</v>
      </c>
      <c r="M28" s="321"/>
      <c r="N28" s="324">
        <f t="shared" si="2"/>
        <v>73958737.967562497</v>
      </c>
      <c r="O28" s="326">
        <f t="shared" si="3"/>
        <v>79578050.426399976</v>
      </c>
      <c r="P28" s="323"/>
      <c r="Q28" s="324">
        <f t="shared" si="4"/>
        <v>5619312.4588374794</v>
      </c>
      <c r="R28" s="321"/>
      <c r="S28" s="326">
        <f>-Q28*$S$18</f>
        <v>-1966759.3605931175</v>
      </c>
      <c r="T28" s="321"/>
      <c r="U28" s="328">
        <f t="shared" si="5"/>
        <v>137606.73478562362</v>
      </c>
      <c r="V28" s="105"/>
      <c r="W28" s="105"/>
      <c r="X28" s="105"/>
      <c r="Y28" s="105"/>
      <c r="Z28" s="105"/>
      <c r="AA28" s="105"/>
      <c r="AB28" s="105"/>
      <c r="AC28" s="105"/>
      <c r="AD28" s="105"/>
      <c r="AE28" s="105"/>
    </row>
    <row r="29" spans="1:31">
      <c r="A29" s="320">
        <v>41455</v>
      </c>
      <c r="B29" s="321">
        <f t="shared" si="6"/>
        <v>81236142.390000001</v>
      </c>
      <c r="C29" s="321"/>
      <c r="D29" s="321">
        <f t="shared" si="7"/>
        <v>165870611.86000001</v>
      </c>
      <c r="E29" s="321"/>
      <c r="F29" s="324">
        <f t="shared" si="10"/>
        <v>643119.46058750001</v>
      </c>
      <c r="G29" s="321"/>
      <c r="H29" s="326">
        <f t="shared" si="12"/>
        <v>249957.36119999998</v>
      </c>
      <c r="I29" s="321"/>
      <c r="J29" s="324">
        <f t="shared" si="8"/>
        <v>-7920523.883024998</v>
      </c>
      <c r="K29" s="321"/>
      <c r="L29" s="326">
        <f t="shared" si="9"/>
        <v>-86542518.794800043</v>
      </c>
      <c r="M29" s="321"/>
      <c r="N29" s="324">
        <f t="shared" si="2"/>
        <v>73315618.506974995</v>
      </c>
      <c r="O29" s="326">
        <f t="shared" si="3"/>
        <v>79328093.065199971</v>
      </c>
      <c r="P29" s="323"/>
      <c r="Q29" s="324">
        <f t="shared" si="4"/>
        <v>6012474.5582249761</v>
      </c>
      <c r="R29" s="321"/>
      <c r="S29" s="326">
        <f t="shared" si="11"/>
        <v>-2104366.0953787416</v>
      </c>
      <c r="T29" s="321"/>
      <c r="U29" s="328">
        <f t="shared" si="5"/>
        <v>137606.73478562408</v>
      </c>
      <c r="V29" s="105"/>
      <c r="W29" s="105"/>
      <c r="X29" s="105"/>
      <c r="Y29" s="105"/>
      <c r="Z29" s="105"/>
      <c r="AA29" s="105"/>
      <c r="AB29" s="105"/>
      <c r="AC29" s="105"/>
      <c r="AD29" s="105"/>
      <c r="AE29" s="105"/>
    </row>
    <row r="30" spans="1:31">
      <c r="A30" s="320">
        <v>41486</v>
      </c>
      <c r="B30" s="321">
        <f t="shared" si="6"/>
        <v>81236142.390000001</v>
      </c>
      <c r="C30" s="321"/>
      <c r="D30" s="321">
        <f t="shared" si="7"/>
        <v>165870611.86000001</v>
      </c>
      <c r="E30" s="321"/>
      <c r="F30" s="324">
        <f t="shared" si="10"/>
        <v>643119.46058750001</v>
      </c>
      <c r="G30" s="321"/>
      <c r="H30" s="326">
        <f t="shared" si="12"/>
        <v>249957.36119999998</v>
      </c>
      <c r="I30" s="321"/>
      <c r="J30" s="324">
        <f t="shared" si="8"/>
        <v>-8563643.3436124977</v>
      </c>
      <c r="K30" s="321"/>
      <c r="L30" s="326">
        <f t="shared" si="9"/>
        <v>-86792476.156000048</v>
      </c>
      <c r="M30" s="321"/>
      <c r="N30" s="324">
        <f t="shared" si="2"/>
        <v>72672499.046387509</v>
      </c>
      <c r="O30" s="326">
        <f t="shared" si="3"/>
        <v>79078135.703999966</v>
      </c>
      <c r="P30" s="323"/>
      <c r="Q30" s="324">
        <f t="shared" si="4"/>
        <v>6405636.6576124579</v>
      </c>
      <c r="R30" s="321"/>
      <c r="S30" s="326">
        <f t="shared" si="11"/>
        <v>-2241972.8301643599</v>
      </c>
      <c r="T30" s="321"/>
      <c r="U30" s="328">
        <f t="shared" si="5"/>
        <v>137606.73478561826</v>
      </c>
      <c r="V30" s="105"/>
      <c r="W30" s="105"/>
      <c r="X30" s="105"/>
      <c r="Y30" s="105"/>
      <c r="Z30" s="105"/>
      <c r="AA30" s="105"/>
      <c r="AB30" s="105"/>
      <c r="AC30" s="105"/>
      <c r="AD30" s="105"/>
      <c r="AE30" s="105"/>
    </row>
    <row r="31" spans="1:31">
      <c r="A31" s="320">
        <v>41517</v>
      </c>
      <c r="B31" s="321">
        <f t="shared" si="6"/>
        <v>81236142.390000001</v>
      </c>
      <c r="C31" s="321"/>
      <c r="D31" s="321">
        <f t="shared" si="7"/>
        <v>165870611.86000001</v>
      </c>
      <c r="E31" s="321"/>
      <c r="F31" s="324">
        <f t="shared" si="10"/>
        <v>643119.46058750001</v>
      </c>
      <c r="G31" s="321"/>
      <c r="H31" s="326">
        <f t="shared" si="12"/>
        <v>249957.36119999998</v>
      </c>
      <c r="I31" s="321"/>
      <c r="J31" s="324">
        <f t="shared" si="8"/>
        <v>-9206762.8041999973</v>
      </c>
      <c r="K31" s="321"/>
      <c r="L31" s="326">
        <f t="shared" si="9"/>
        <v>-87042433.517200053</v>
      </c>
      <c r="M31" s="321"/>
      <c r="N31" s="324">
        <f t="shared" si="2"/>
        <v>72029379.585800007</v>
      </c>
      <c r="O31" s="326">
        <f t="shared" si="3"/>
        <v>78828178.342799962</v>
      </c>
      <c r="P31" s="323"/>
      <c r="Q31" s="324">
        <f t="shared" si="4"/>
        <v>6798798.7569999546</v>
      </c>
      <c r="R31" s="321"/>
      <c r="S31" s="326">
        <f t="shared" si="11"/>
        <v>-2379579.5649499837</v>
      </c>
      <c r="T31" s="321"/>
      <c r="U31" s="328">
        <f t="shared" si="5"/>
        <v>137606.73478562385</v>
      </c>
      <c r="V31" s="105"/>
      <c r="W31" s="105"/>
      <c r="X31" s="105"/>
      <c r="Y31" s="105"/>
      <c r="Z31" s="105"/>
      <c r="AA31" s="105"/>
      <c r="AB31" s="105"/>
      <c r="AC31" s="105"/>
      <c r="AD31" s="105"/>
      <c r="AE31" s="105"/>
    </row>
    <row r="32" spans="1:31">
      <c r="A32" s="320">
        <v>41547</v>
      </c>
      <c r="B32" s="321">
        <f t="shared" si="6"/>
        <v>81236142.390000001</v>
      </c>
      <c r="C32" s="321"/>
      <c r="D32" s="321">
        <f t="shared" si="7"/>
        <v>165870611.86000001</v>
      </c>
      <c r="E32" s="321"/>
      <c r="F32" s="324">
        <f t="shared" si="10"/>
        <v>643119.46058750001</v>
      </c>
      <c r="G32" s="321"/>
      <c r="H32" s="326">
        <f t="shared" si="12"/>
        <v>249957.36119999998</v>
      </c>
      <c r="I32" s="321"/>
      <c r="J32" s="324">
        <f t="shared" si="8"/>
        <v>-9849882.264787497</v>
      </c>
      <c r="K32" s="321"/>
      <c r="L32" s="326">
        <f t="shared" si="9"/>
        <v>-87292390.878400058</v>
      </c>
      <c r="M32" s="321"/>
      <c r="N32" s="324">
        <f t="shared" si="2"/>
        <v>71386260.125212505</v>
      </c>
      <c r="O32" s="326">
        <f t="shared" si="3"/>
        <v>78578220.981599957</v>
      </c>
      <c r="P32" s="323"/>
      <c r="Q32" s="324">
        <f t="shared" si="4"/>
        <v>7191960.8563874513</v>
      </c>
      <c r="R32" s="321"/>
      <c r="S32" s="326">
        <f t="shared" si="11"/>
        <v>-2517186.2997356076</v>
      </c>
      <c r="T32" s="321"/>
      <c r="U32" s="328">
        <f t="shared" si="5"/>
        <v>137606.73478562385</v>
      </c>
      <c r="V32" s="105"/>
      <c r="W32" s="105"/>
      <c r="X32" s="105"/>
      <c r="Y32" s="105"/>
      <c r="Z32" s="105"/>
      <c r="AA32" s="105"/>
      <c r="AB32" s="105"/>
      <c r="AC32" s="105"/>
      <c r="AD32" s="105"/>
      <c r="AE32" s="105"/>
    </row>
    <row r="33" spans="1:31">
      <c r="A33" s="320">
        <v>41578</v>
      </c>
      <c r="B33" s="321">
        <f t="shared" si="6"/>
        <v>81236142.390000001</v>
      </c>
      <c r="C33" s="321"/>
      <c r="D33" s="321">
        <f t="shared" si="7"/>
        <v>165870611.86000001</v>
      </c>
      <c r="E33" s="321"/>
      <c r="F33" s="324">
        <f t="shared" si="10"/>
        <v>643119.46058750001</v>
      </c>
      <c r="G33" s="321"/>
      <c r="H33" s="326">
        <f t="shared" si="12"/>
        <v>249957.36119999998</v>
      </c>
      <c r="I33" s="321"/>
      <c r="J33" s="324">
        <f t="shared" si="8"/>
        <v>-10493001.725374997</v>
      </c>
      <c r="K33" s="321"/>
      <c r="L33" s="326">
        <f t="shared" si="9"/>
        <v>-87542348.239600062</v>
      </c>
      <c r="M33" s="321"/>
      <c r="N33" s="324">
        <f t="shared" si="2"/>
        <v>70743140.664625004</v>
      </c>
      <c r="O33" s="326">
        <f t="shared" si="3"/>
        <v>78328263.620399952</v>
      </c>
      <c r="P33" s="323"/>
      <c r="Q33" s="324">
        <f t="shared" si="4"/>
        <v>7585122.955774948</v>
      </c>
      <c r="R33" s="321"/>
      <c r="S33" s="326">
        <f t="shared" si="11"/>
        <v>-2654793.0345212314</v>
      </c>
      <c r="T33" s="321"/>
      <c r="U33" s="328">
        <f t="shared" si="5"/>
        <v>137606.73478562385</v>
      </c>
      <c r="V33" s="105"/>
      <c r="W33" s="105"/>
      <c r="X33" s="105"/>
      <c r="Y33" s="105"/>
      <c r="Z33" s="105"/>
      <c r="AA33" s="105"/>
      <c r="AB33" s="105"/>
      <c r="AC33" s="105"/>
      <c r="AD33" s="105"/>
      <c r="AE33" s="105"/>
    </row>
    <row r="34" spans="1:31">
      <c r="A34" s="320">
        <v>41608</v>
      </c>
      <c r="B34" s="321">
        <f t="shared" si="6"/>
        <v>81236142.390000001</v>
      </c>
      <c r="C34" s="321"/>
      <c r="D34" s="321">
        <f t="shared" si="7"/>
        <v>165870611.86000001</v>
      </c>
      <c r="E34" s="321"/>
      <c r="F34" s="324">
        <f t="shared" si="10"/>
        <v>643119.46058750001</v>
      </c>
      <c r="G34" s="321"/>
      <c r="H34" s="326">
        <f t="shared" si="12"/>
        <v>249957.36119999998</v>
      </c>
      <c r="I34" s="321"/>
      <c r="J34" s="324">
        <f t="shared" si="8"/>
        <v>-11136121.185962496</v>
      </c>
      <c r="K34" s="321"/>
      <c r="L34" s="326">
        <f t="shared" si="9"/>
        <v>-87792305.600800067</v>
      </c>
      <c r="M34" s="321"/>
      <c r="N34" s="324">
        <f>B34+J34</f>
        <v>70100021.204037502</v>
      </c>
      <c r="O34" s="326">
        <f>D34+L34</f>
        <v>78078306.259199947</v>
      </c>
      <c r="P34" s="323"/>
      <c r="Q34" s="324">
        <f t="shared" si="4"/>
        <v>7978285.0551624447</v>
      </c>
      <c r="R34" s="321"/>
      <c r="S34" s="326">
        <f t="shared" si="11"/>
        <v>-2792399.7693068553</v>
      </c>
      <c r="T34" s="321"/>
      <c r="U34" s="328">
        <f>-S34+S33</f>
        <v>137606.73478562385</v>
      </c>
      <c r="V34" s="105"/>
      <c r="W34" s="105"/>
      <c r="X34" s="105"/>
      <c r="Y34" s="105"/>
      <c r="Z34" s="105"/>
      <c r="AA34" s="105"/>
      <c r="AB34" s="105"/>
      <c r="AC34" s="105"/>
      <c r="AD34" s="105"/>
      <c r="AE34" s="105"/>
    </row>
    <row r="35" spans="1:31">
      <c r="A35" s="320">
        <v>41639</v>
      </c>
      <c r="B35" s="321">
        <f t="shared" si="6"/>
        <v>81236142.390000001</v>
      </c>
      <c r="C35" s="321"/>
      <c r="D35" s="321">
        <f t="shared" si="7"/>
        <v>165870611.86000001</v>
      </c>
      <c r="E35" s="321"/>
      <c r="F35" s="324">
        <f t="shared" si="10"/>
        <v>643119.46058750001</v>
      </c>
      <c r="G35" s="321"/>
      <c r="H35" s="326">
        <f t="shared" si="12"/>
        <v>249957.36119999998</v>
      </c>
      <c r="I35" s="321"/>
      <c r="J35" s="324">
        <f t="shared" si="8"/>
        <v>-11779240.646549996</v>
      </c>
      <c r="K35" s="321"/>
      <c r="L35" s="326">
        <f t="shared" si="9"/>
        <v>-88042262.962000072</v>
      </c>
      <c r="M35" s="321"/>
      <c r="N35" s="324">
        <f>B35+J35</f>
        <v>69456901.743450001</v>
      </c>
      <c r="O35" s="326">
        <f>D35+L35</f>
        <v>77828348.897999942</v>
      </c>
      <c r="P35" s="323"/>
      <c r="Q35" s="324">
        <f t="shared" si="4"/>
        <v>8371447.1545499414</v>
      </c>
      <c r="R35" s="321"/>
      <c r="S35" s="326">
        <f t="shared" si="11"/>
        <v>-2930006.5040924791</v>
      </c>
      <c r="T35" s="321"/>
      <c r="U35" s="328">
        <f t="shared" si="5"/>
        <v>137606.73478562385</v>
      </c>
      <c r="V35" s="105"/>
      <c r="W35" s="105"/>
      <c r="X35" s="105"/>
      <c r="Y35" s="105"/>
      <c r="Z35" s="105"/>
      <c r="AA35" s="105"/>
      <c r="AB35" s="105"/>
      <c r="AC35" s="105"/>
      <c r="AD35" s="105"/>
      <c r="AE35" s="105"/>
    </row>
    <row r="36" spans="1:31">
      <c r="A36" s="320">
        <v>41670</v>
      </c>
      <c r="B36" s="321">
        <f t="shared" si="6"/>
        <v>81236142.390000001</v>
      </c>
      <c r="C36" s="321"/>
      <c r="D36" s="321">
        <f t="shared" si="7"/>
        <v>165870611.86000001</v>
      </c>
      <c r="E36" s="321"/>
      <c r="F36" s="324">
        <f>(B36*$F$11)/12</f>
        <v>578807.51452875009</v>
      </c>
      <c r="G36" s="321"/>
      <c r="H36" s="326">
        <f t="shared" si="12"/>
        <v>249957.36119999998</v>
      </c>
      <c r="I36" s="321"/>
      <c r="J36" s="324">
        <f t="shared" si="8"/>
        <v>-12358048.161078745</v>
      </c>
      <c r="K36" s="321"/>
      <c r="L36" s="326">
        <f t="shared" si="9"/>
        <v>-88292220.323200077</v>
      </c>
      <c r="M36" s="321"/>
      <c r="N36" s="324">
        <f>B36+J36</f>
        <v>68878094.22892125</v>
      </c>
      <c r="O36" s="326">
        <f>D36+L36</f>
        <v>77578391.536799937</v>
      </c>
      <c r="P36" s="323"/>
      <c r="Q36" s="324">
        <f t="shared" si="4"/>
        <v>8700297.307878688</v>
      </c>
      <c r="R36" s="321"/>
      <c r="S36" s="326">
        <f t="shared" si="11"/>
        <v>-3045104.0577575406</v>
      </c>
      <c r="T36" s="321"/>
      <c r="U36" s="328">
        <f>-S36+S35</f>
        <v>115097.55366506148</v>
      </c>
      <c r="V36" s="105"/>
      <c r="W36" s="105"/>
      <c r="X36" s="105"/>
      <c r="Y36" s="105"/>
      <c r="Z36" s="105"/>
      <c r="AA36" s="105"/>
      <c r="AB36" s="105"/>
      <c r="AC36" s="105"/>
      <c r="AD36" s="105"/>
      <c r="AE36" s="105"/>
    </row>
    <row r="37" spans="1:31">
      <c r="A37" s="320">
        <v>41698</v>
      </c>
      <c r="B37" s="321">
        <f t="shared" si="6"/>
        <v>81236142.390000001</v>
      </c>
      <c r="C37" s="321"/>
      <c r="D37" s="321">
        <f t="shared" si="7"/>
        <v>165870611.86000001</v>
      </c>
      <c r="E37" s="321"/>
      <c r="F37" s="324">
        <f t="shared" ref="F37:F44" si="13">(B37*$F$11)/12</f>
        <v>578807.51452875009</v>
      </c>
      <c r="G37" s="321"/>
      <c r="H37" s="326">
        <f t="shared" si="12"/>
        <v>249957.36119999998</v>
      </c>
      <c r="I37" s="321"/>
      <c r="J37" s="324">
        <f t="shared" si="8"/>
        <v>-12936855.675607495</v>
      </c>
      <c r="K37" s="321"/>
      <c r="L37" s="326">
        <f t="shared" si="9"/>
        <v>-88542177.684400082</v>
      </c>
      <c r="M37" s="321"/>
      <c r="N37" s="324">
        <f>B37+J37</f>
        <v>68299286.714392513</v>
      </c>
      <c r="O37" s="326">
        <f>D37+L37</f>
        <v>77328434.175599933</v>
      </c>
      <c r="P37" s="323"/>
      <c r="Q37" s="324">
        <f>O37-N37</f>
        <v>9029147.4612074196</v>
      </c>
      <c r="R37" s="321"/>
      <c r="S37" s="326">
        <f>-Q37*$S$18</f>
        <v>-3160201.6114225965</v>
      </c>
      <c r="T37" s="321"/>
      <c r="U37" s="328">
        <f t="shared" si="5"/>
        <v>115097.55366505589</v>
      </c>
      <c r="V37" s="105"/>
      <c r="W37" s="105"/>
      <c r="X37" s="105"/>
      <c r="Y37" s="105"/>
      <c r="Z37" s="105"/>
      <c r="AA37" s="105"/>
      <c r="AB37" s="105"/>
      <c r="AC37" s="105"/>
      <c r="AD37" s="105"/>
      <c r="AE37" s="105"/>
    </row>
    <row r="38" spans="1:31">
      <c r="A38" s="320">
        <v>41729</v>
      </c>
      <c r="B38" s="321">
        <f t="shared" si="6"/>
        <v>81236142.390000001</v>
      </c>
      <c r="C38" s="321"/>
      <c r="D38" s="321">
        <f t="shared" si="7"/>
        <v>165870611.86000001</v>
      </c>
      <c r="E38" s="321"/>
      <c r="F38" s="324">
        <f t="shared" si="13"/>
        <v>578807.51452875009</v>
      </c>
      <c r="G38" s="321"/>
      <c r="H38" s="326">
        <f t="shared" si="12"/>
        <v>249957.36119999998</v>
      </c>
      <c r="I38" s="321"/>
      <c r="J38" s="324">
        <f t="shared" ref="J38:J73" si="14">J37-F38</f>
        <v>-13515663.190136245</v>
      </c>
      <c r="K38" s="321"/>
      <c r="L38" s="326">
        <f t="shared" si="9"/>
        <v>-88792135.045600086</v>
      </c>
      <c r="M38" s="321"/>
      <c r="N38" s="324">
        <f t="shared" ref="N38:N44" si="15">B38+J38</f>
        <v>67720479.199863762</v>
      </c>
      <c r="O38" s="326">
        <f t="shared" ref="O38:O44" si="16">D38+L38</f>
        <v>77078476.814399928</v>
      </c>
      <c r="P38" s="323"/>
      <c r="Q38" s="324">
        <f t="shared" ref="Q38:Q44" si="17">O38-N38</f>
        <v>9357997.6145361662</v>
      </c>
      <c r="R38" s="321"/>
      <c r="S38" s="326">
        <f t="shared" ref="S38:S44" si="18">-Q38*$S$18</f>
        <v>-3275299.165087658</v>
      </c>
      <c r="T38" s="321"/>
      <c r="U38" s="328">
        <f t="shared" ref="U38:U44" si="19">-S38+S37</f>
        <v>115097.55366506148</v>
      </c>
      <c r="V38" s="105"/>
      <c r="W38" s="105"/>
      <c r="X38" s="105"/>
      <c r="Y38" s="105"/>
      <c r="Z38" s="105"/>
      <c r="AA38" s="105"/>
      <c r="AB38" s="105"/>
      <c r="AC38" s="105"/>
      <c r="AD38" s="105"/>
      <c r="AE38" s="105"/>
    </row>
    <row r="39" spans="1:31">
      <c r="A39" s="320">
        <v>41759</v>
      </c>
      <c r="B39" s="321">
        <f t="shared" si="6"/>
        <v>81236142.390000001</v>
      </c>
      <c r="C39" s="321"/>
      <c r="D39" s="321">
        <f t="shared" si="7"/>
        <v>165870611.86000001</v>
      </c>
      <c r="E39" s="321"/>
      <c r="F39" s="324">
        <f t="shared" si="13"/>
        <v>578807.51452875009</v>
      </c>
      <c r="G39" s="321"/>
      <c r="H39" s="326">
        <f t="shared" si="12"/>
        <v>249957.36119999998</v>
      </c>
      <c r="I39" s="321"/>
      <c r="J39" s="324">
        <f t="shared" si="14"/>
        <v>-14094470.704664994</v>
      </c>
      <c r="K39" s="321"/>
      <c r="L39" s="326">
        <f t="shared" si="9"/>
        <v>-89042092.406800091</v>
      </c>
      <c r="M39" s="321"/>
      <c r="N39" s="324">
        <f t="shared" si="15"/>
        <v>67141671.68533501</v>
      </c>
      <c r="O39" s="326">
        <f t="shared" si="16"/>
        <v>76828519.453199923</v>
      </c>
      <c r="P39" s="323"/>
      <c r="Q39" s="324">
        <f t="shared" si="17"/>
        <v>9686847.7678649127</v>
      </c>
      <c r="R39" s="321"/>
      <c r="S39" s="326">
        <f t="shared" si="18"/>
        <v>-3390396.7187527195</v>
      </c>
      <c r="T39" s="321"/>
      <c r="U39" s="328">
        <f t="shared" si="19"/>
        <v>115097.55366506148</v>
      </c>
      <c r="V39" s="105"/>
      <c r="W39" s="105"/>
      <c r="X39" s="105"/>
      <c r="Y39" s="105"/>
      <c r="Z39" s="105"/>
      <c r="AA39" s="105"/>
      <c r="AB39" s="105"/>
      <c r="AC39" s="105"/>
      <c r="AD39" s="105"/>
      <c r="AE39" s="105"/>
    </row>
    <row r="40" spans="1:31">
      <c r="A40" s="320">
        <v>41790</v>
      </c>
      <c r="B40" s="321">
        <f t="shared" si="6"/>
        <v>81236142.390000001</v>
      </c>
      <c r="C40" s="321"/>
      <c r="D40" s="321">
        <f t="shared" si="7"/>
        <v>165870611.86000001</v>
      </c>
      <c r="E40" s="321"/>
      <c r="F40" s="324">
        <f t="shared" si="13"/>
        <v>578807.51452875009</v>
      </c>
      <c r="G40" s="321"/>
      <c r="H40" s="326">
        <f t="shared" si="12"/>
        <v>249957.36119999998</v>
      </c>
      <c r="I40" s="321"/>
      <c r="J40" s="324">
        <f t="shared" si="14"/>
        <v>-14673278.219193744</v>
      </c>
      <c r="K40" s="321"/>
      <c r="L40" s="326">
        <f t="shared" si="9"/>
        <v>-89292049.768000096</v>
      </c>
      <c r="M40" s="321"/>
      <c r="N40" s="324">
        <f t="shared" si="15"/>
        <v>66562864.170806259</v>
      </c>
      <c r="O40" s="326">
        <f t="shared" si="16"/>
        <v>76578562.091999918</v>
      </c>
      <c r="P40" s="323"/>
      <c r="Q40" s="324">
        <f t="shared" si="17"/>
        <v>10015697.921193659</v>
      </c>
      <c r="R40" s="321"/>
      <c r="S40" s="326">
        <f t="shared" si="18"/>
        <v>-3505494.2724177805</v>
      </c>
      <c r="T40" s="321"/>
      <c r="U40" s="328">
        <f t="shared" si="19"/>
        <v>115097.55366506102</v>
      </c>
      <c r="V40" s="105"/>
      <c r="W40" s="105"/>
      <c r="X40" s="105"/>
      <c r="Y40" s="105"/>
      <c r="Z40" s="105"/>
      <c r="AA40" s="105"/>
      <c r="AB40" s="105"/>
      <c r="AC40" s="105"/>
      <c r="AD40" s="105"/>
      <c r="AE40" s="105"/>
    </row>
    <row r="41" spans="1:31">
      <c r="A41" s="320">
        <v>41820</v>
      </c>
      <c r="B41" s="321">
        <f t="shared" si="6"/>
        <v>81236142.390000001</v>
      </c>
      <c r="C41" s="321"/>
      <c r="D41" s="321">
        <f t="shared" si="7"/>
        <v>165870611.86000001</v>
      </c>
      <c r="E41" s="321"/>
      <c r="F41" s="324">
        <f t="shared" si="13"/>
        <v>578807.51452875009</v>
      </c>
      <c r="G41" s="321"/>
      <c r="H41" s="326">
        <f t="shared" si="12"/>
        <v>249957.36119999998</v>
      </c>
      <c r="I41" s="321"/>
      <c r="J41" s="324">
        <f t="shared" si="14"/>
        <v>-15252085.733722493</v>
      </c>
      <c r="K41" s="321"/>
      <c r="L41" s="326">
        <f t="shared" si="9"/>
        <v>-89542007.129200101</v>
      </c>
      <c r="M41" s="321"/>
      <c r="N41" s="324">
        <f t="shared" si="15"/>
        <v>65984056.656277508</v>
      </c>
      <c r="O41" s="326">
        <f t="shared" si="16"/>
        <v>76328604.730799913</v>
      </c>
      <c r="P41" s="323"/>
      <c r="Q41" s="324">
        <f t="shared" si="17"/>
        <v>10344548.074522406</v>
      </c>
      <c r="R41" s="321"/>
      <c r="S41" s="326">
        <f t="shared" si="18"/>
        <v>-3620591.826082842</v>
      </c>
      <c r="T41" s="321"/>
      <c r="U41" s="328">
        <f t="shared" si="19"/>
        <v>115097.55366506148</v>
      </c>
      <c r="V41" s="105"/>
      <c r="W41" s="105"/>
      <c r="X41" s="105"/>
      <c r="Y41" s="105"/>
      <c r="Z41" s="105"/>
      <c r="AA41" s="105"/>
      <c r="AB41" s="105"/>
      <c r="AC41" s="105"/>
      <c r="AD41" s="105"/>
      <c r="AE41" s="105"/>
    </row>
    <row r="42" spans="1:31">
      <c r="A42" s="320">
        <v>41851</v>
      </c>
      <c r="B42" s="321">
        <f t="shared" si="6"/>
        <v>81236142.390000001</v>
      </c>
      <c r="C42" s="321"/>
      <c r="D42" s="321">
        <f t="shared" si="7"/>
        <v>165870611.86000001</v>
      </c>
      <c r="E42" s="321"/>
      <c r="F42" s="324">
        <f t="shared" si="13"/>
        <v>578807.51452875009</v>
      </c>
      <c r="G42" s="321"/>
      <c r="H42" s="326">
        <f t="shared" si="12"/>
        <v>249957.36119999998</v>
      </c>
      <c r="I42" s="321"/>
      <c r="J42" s="324">
        <f t="shared" si="14"/>
        <v>-15830893.248251243</v>
      </c>
      <c r="K42" s="321"/>
      <c r="L42" s="326">
        <f t="shared" si="9"/>
        <v>-89791964.490400106</v>
      </c>
      <c r="M42" s="321"/>
      <c r="N42" s="324">
        <f t="shared" si="15"/>
        <v>65405249.141748756</v>
      </c>
      <c r="O42" s="326">
        <f t="shared" si="16"/>
        <v>76078647.369599909</v>
      </c>
      <c r="P42" s="323"/>
      <c r="Q42" s="324">
        <f t="shared" si="17"/>
        <v>10673398.227851152</v>
      </c>
      <c r="R42" s="321"/>
      <c r="S42" s="326">
        <f t="shared" si="18"/>
        <v>-3735689.379747903</v>
      </c>
      <c r="T42" s="321"/>
      <c r="U42" s="328">
        <f t="shared" si="19"/>
        <v>115097.55366506102</v>
      </c>
      <c r="V42" s="105"/>
      <c r="W42" s="105"/>
      <c r="X42" s="105"/>
      <c r="Y42" s="105"/>
      <c r="Z42" s="105"/>
      <c r="AA42" s="105"/>
      <c r="AB42" s="105"/>
      <c r="AC42" s="105"/>
      <c r="AD42" s="105"/>
      <c r="AE42" s="105"/>
    </row>
    <row r="43" spans="1:31">
      <c r="A43" s="320">
        <v>41882</v>
      </c>
      <c r="B43" s="321">
        <f t="shared" si="6"/>
        <v>81236142.390000001</v>
      </c>
      <c r="C43" s="321"/>
      <c r="D43" s="321">
        <f t="shared" si="7"/>
        <v>165870611.86000001</v>
      </c>
      <c r="E43" s="321"/>
      <c r="F43" s="324">
        <f t="shared" si="13"/>
        <v>578807.51452875009</v>
      </c>
      <c r="G43" s="321"/>
      <c r="H43" s="326">
        <f t="shared" si="12"/>
        <v>249957.36119999998</v>
      </c>
      <c r="I43" s="321"/>
      <c r="J43" s="324">
        <f t="shared" si="14"/>
        <v>-16409700.762779992</v>
      </c>
      <c r="K43" s="321"/>
      <c r="L43" s="326">
        <f t="shared" si="9"/>
        <v>-90041921.851600111</v>
      </c>
      <c r="M43" s="321"/>
      <c r="N43" s="324">
        <f t="shared" si="15"/>
        <v>64826441.627220005</v>
      </c>
      <c r="O43" s="326">
        <f t="shared" si="16"/>
        <v>75828690.008399904</v>
      </c>
      <c r="P43" s="323"/>
      <c r="Q43" s="324">
        <f t="shared" si="17"/>
        <v>11002248.381179899</v>
      </c>
      <c r="R43" s="321"/>
      <c r="S43" s="326">
        <f t="shared" si="18"/>
        <v>-3850786.9334129645</v>
      </c>
      <c r="T43" s="321"/>
      <c r="U43" s="328">
        <f t="shared" si="19"/>
        <v>115097.55366506148</v>
      </c>
      <c r="V43" s="105"/>
      <c r="W43" s="105"/>
      <c r="X43" s="105"/>
      <c r="Y43" s="105"/>
      <c r="Z43" s="105"/>
      <c r="AA43" s="105"/>
      <c r="AB43" s="105"/>
      <c r="AC43" s="105"/>
      <c r="AD43" s="105"/>
      <c r="AE43" s="105"/>
    </row>
    <row r="44" spans="1:31">
      <c r="A44" s="320">
        <v>41912</v>
      </c>
      <c r="B44" s="321">
        <f t="shared" si="6"/>
        <v>81236142.390000001</v>
      </c>
      <c r="C44" s="321"/>
      <c r="D44" s="321">
        <f t="shared" si="7"/>
        <v>165870611.86000001</v>
      </c>
      <c r="E44" s="321"/>
      <c r="F44" s="324">
        <f t="shared" si="13"/>
        <v>578807.51452875009</v>
      </c>
      <c r="G44" s="321"/>
      <c r="H44" s="326">
        <f t="shared" si="12"/>
        <v>249957.36119999998</v>
      </c>
      <c r="I44" s="321"/>
      <c r="J44" s="324">
        <f t="shared" si="14"/>
        <v>-16988508.277308743</v>
      </c>
      <c r="K44" s="321"/>
      <c r="L44" s="326">
        <f t="shared" si="9"/>
        <v>-90291879.212800115</v>
      </c>
      <c r="M44" s="321"/>
      <c r="N44" s="324">
        <f t="shared" si="15"/>
        <v>64247634.112691253</v>
      </c>
      <c r="O44" s="326">
        <f t="shared" si="16"/>
        <v>75578732.647199899</v>
      </c>
      <c r="P44" s="323"/>
      <c r="Q44" s="324">
        <f t="shared" si="17"/>
        <v>11331098.534508646</v>
      </c>
      <c r="R44" s="321"/>
      <c r="S44" s="326">
        <f t="shared" si="18"/>
        <v>-3965884.4870780255</v>
      </c>
      <c r="T44" s="321"/>
      <c r="U44" s="328">
        <f t="shared" si="19"/>
        <v>115097.55366506102</v>
      </c>
      <c r="V44" s="105"/>
      <c r="W44" s="105"/>
      <c r="X44" s="105"/>
      <c r="Y44" s="105"/>
      <c r="Z44" s="105"/>
      <c r="AA44" s="105"/>
      <c r="AB44" s="105"/>
      <c r="AC44" s="105"/>
      <c r="AD44" s="105"/>
      <c r="AE44" s="105"/>
    </row>
    <row r="45" spans="1:31">
      <c r="A45" s="320">
        <v>41943</v>
      </c>
      <c r="B45" s="321">
        <f t="shared" si="6"/>
        <v>81236142.390000001</v>
      </c>
      <c r="C45" s="321"/>
      <c r="D45" s="321">
        <f t="shared" si="7"/>
        <v>165870611.86000001</v>
      </c>
      <c r="E45" s="321"/>
      <c r="F45" s="324">
        <f>(B45*$F$11)/12</f>
        <v>578807.51452875009</v>
      </c>
      <c r="G45" s="321"/>
      <c r="H45" s="326">
        <f t="shared" si="12"/>
        <v>249957.36119999998</v>
      </c>
      <c r="I45" s="321"/>
      <c r="J45" s="324">
        <f t="shared" si="14"/>
        <v>-17567315.791837495</v>
      </c>
      <c r="K45" s="321"/>
      <c r="L45" s="326">
        <f t="shared" si="9"/>
        <v>-90541836.57400012</v>
      </c>
      <c r="M45" s="321"/>
      <c r="N45" s="324">
        <f>B45+J45</f>
        <v>63668826.598162502</v>
      </c>
      <c r="O45" s="326">
        <f>D45+L45</f>
        <v>75328775.285999894</v>
      </c>
      <c r="P45" s="323"/>
      <c r="Q45" s="324">
        <f>O45-N45</f>
        <v>11659948.687837392</v>
      </c>
      <c r="R45" s="321"/>
      <c r="S45" s="326">
        <f>-Q45*$S$18</f>
        <v>-4080982.040743087</v>
      </c>
      <c r="T45" s="321"/>
      <c r="U45" s="328">
        <f>-S45+S44</f>
        <v>115097.55366506148</v>
      </c>
      <c r="V45" s="105"/>
      <c r="W45" s="105"/>
      <c r="X45" s="105"/>
      <c r="Y45" s="105"/>
      <c r="Z45" s="105"/>
      <c r="AA45" s="105"/>
      <c r="AB45" s="105"/>
      <c r="AC45" s="105"/>
      <c r="AD45" s="105"/>
      <c r="AE45" s="105"/>
    </row>
    <row r="46" spans="1:31">
      <c r="A46" s="320">
        <v>41973</v>
      </c>
      <c r="B46" s="321">
        <f t="shared" si="6"/>
        <v>81236142.390000001</v>
      </c>
      <c r="C46" s="321"/>
      <c r="D46" s="321">
        <f t="shared" si="7"/>
        <v>165870611.86000001</v>
      </c>
      <c r="E46" s="321"/>
      <c r="F46" s="324">
        <f>(B46*$F$11)/12</f>
        <v>578807.51452875009</v>
      </c>
      <c r="G46" s="321"/>
      <c r="H46" s="326">
        <f t="shared" si="12"/>
        <v>249957.36119999998</v>
      </c>
      <c r="I46" s="321"/>
      <c r="J46" s="324">
        <f t="shared" si="14"/>
        <v>-18146123.306366246</v>
      </c>
      <c r="K46" s="321"/>
      <c r="L46" s="326">
        <f t="shared" si="9"/>
        <v>-90791793.935200125</v>
      </c>
      <c r="M46" s="321"/>
      <c r="N46" s="324">
        <f>B46+J46</f>
        <v>63090019.083633751</v>
      </c>
      <c r="O46" s="326">
        <f>D46+L46</f>
        <v>75078817.924799889</v>
      </c>
      <c r="P46" s="323"/>
      <c r="Q46" s="324">
        <f>O46-N46</f>
        <v>11988798.841166139</v>
      </c>
      <c r="R46" s="321"/>
      <c r="S46" s="326">
        <f>-Q46*$S$18</f>
        <v>-4196079.594408148</v>
      </c>
      <c r="T46" s="321"/>
      <c r="U46" s="328">
        <f>-S46+S45</f>
        <v>115097.55366506102</v>
      </c>
      <c r="V46" s="105"/>
      <c r="W46" s="105"/>
      <c r="X46" s="105"/>
      <c r="Y46" s="105"/>
      <c r="Z46" s="105"/>
      <c r="AA46" s="105"/>
      <c r="AB46" s="105"/>
      <c r="AC46" s="105"/>
      <c r="AD46" s="105"/>
      <c r="AE46" s="105"/>
    </row>
    <row r="47" spans="1:31">
      <c r="A47" s="320">
        <v>42004</v>
      </c>
      <c r="B47" s="321">
        <f t="shared" si="6"/>
        <v>81236142.390000001</v>
      </c>
      <c r="C47" s="321"/>
      <c r="D47" s="321">
        <f t="shared" si="7"/>
        <v>165870611.86000001</v>
      </c>
      <c r="E47" s="321"/>
      <c r="F47" s="324">
        <f>(B47*$F$11)/12</f>
        <v>578807.51452875009</v>
      </c>
      <c r="G47" s="321"/>
      <c r="H47" s="326">
        <f t="shared" si="12"/>
        <v>249957.36119999998</v>
      </c>
      <c r="I47" s="321"/>
      <c r="J47" s="324">
        <f t="shared" si="14"/>
        <v>-18724930.820894998</v>
      </c>
      <c r="K47" s="321"/>
      <c r="L47" s="326">
        <f t="shared" si="9"/>
        <v>-91041751.29640013</v>
      </c>
      <c r="M47" s="321"/>
      <c r="N47" s="324">
        <f>B47+J47</f>
        <v>62511211.569104999</v>
      </c>
      <c r="O47" s="326">
        <f>D47+L47</f>
        <v>74828860.563599885</v>
      </c>
      <c r="P47" s="323"/>
      <c r="Q47" s="324">
        <f>O47-N47</f>
        <v>12317648.994494885</v>
      </c>
      <c r="R47" s="321"/>
      <c r="S47" s="326">
        <f>-Q47*$S$18</f>
        <v>-4311177.1480732094</v>
      </c>
      <c r="T47" s="321"/>
      <c r="U47" s="328">
        <f>-S47+S46</f>
        <v>115097.55366506148</v>
      </c>
      <c r="V47" s="105"/>
      <c r="W47" s="105"/>
      <c r="X47" s="105"/>
      <c r="Y47" s="105"/>
      <c r="Z47" s="105"/>
      <c r="AA47" s="105"/>
      <c r="AB47" s="105"/>
      <c r="AC47" s="105"/>
      <c r="AD47" s="105"/>
      <c r="AE47" s="105"/>
    </row>
    <row r="48" spans="1:31">
      <c r="A48" s="330">
        <v>2015</v>
      </c>
      <c r="B48" s="321">
        <f t="shared" si="6"/>
        <v>81236142.390000001</v>
      </c>
      <c r="C48" s="321"/>
      <c r="D48" s="321">
        <f t="shared" si="7"/>
        <v>165870611.86000001</v>
      </c>
      <c r="E48" s="321"/>
      <c r="F48" s="324">
        <f>(B48*$H$11)</f>
        <v>6255182.9640300004</v>
      </c>
      <c r="G48" s="321"/>
      <c r="H48" s="326">
        <f>H47*12</f>
        <v>2999488.3344000001</v>
      </c>
      <c r="I48" s="321"/>
      <c r="J48" s="324">
        <f t="shared" si="14"/>
        <v>-24980113.784924999</v>
      </c>
      <c r="K48" s="321"/>
      <c r="L48" s="326">
        <f t="shared" si="9"/>
        <v>-94041239.630800128</v>
      </c>
      <c r="M48" s="321"/>
      <c r="N48" s="324">
        <f t="shared" ref="N48:N73" si="20">B48+J48</f>
        <v>56256028.605075002</v>
      </c>
      <c r="O48" s="326">
        <f t="shared" ref="O48:O73" si="21">D48+L48</f>
        <v>71829372.229199886</v>
      </c>
      <c r="P48" s="323"/>
      <c r="Q48" s="324">
        <f t="shared" ref="Q48:Q73" si="22">O48-N48</f>
        <v>15573343.624124885</v>
      </c>
      <c r="R48" s="321"/>
      <c r="S48" s="326">
        <f t="shared" ref="S48:S73" si="23">-Q48*$S$18</f>
        <v>-5450670.2684437092</v>
      </c>
      <c r="T48" s="321"/>
      <c r="U48" s="328">
        <f t="shared" ref="U48:U73" si="24">-S48+S47</f>
        <v>1139493.1203704998</v>
      </c>
      <c r="V48" s="105"/>
      <c r="W48" s="105"/>
      <c r="X48" s="105"/>
      <c r="Y48" s="105"/>
      <c r="Z48" s="105"/>
      <c r="AA48" s="105"/>
      <c r="AB48" s="105"/>
      <c r="AC48" s="105"/>
      <c r="AD48" s="105"/>
      <c r="AE48" s="105"/>
    </row>
    <row r="49" spans="1:31">
      <c r="A49" s="330">
        <v>2016</v>
      </c>
      <c r="B49" s="321">
        <f t="shared" si="6"/>
        <v>81236142.390000001</v>
      </c>
      <c r="C49" s="321"/>
      <c r="D49" s="321">
        <f t="shared" si="7"/>
        <v>165870611.86000001</v>
      </c>
      <c r="E49" s="321"/>
      <c r="F49" s="324">
        <f>(B49*$J$11)</f>
        <v>5629664.6676270002</v>
      </c>
      <c r="G49" s="321"/>
      <c r="H49" s="326">
        <f>H48</f>
        <v>2999488.3344000001</v>
      </c>
      <c r="I49" s="321"/>
      <c r="J49" s="324">
        <f t="shared" si="14"/>
        <v>-30609778.452551998</v>
      </c>
      <c r="K49" s="321"/>
      <c r="L49" s="326">
        <f t="shared" si="9"/>
        <v>-97040727.965200126</v>
      </c>
      <c r="M49" s="321"/>
      <c r="N49" s="324">
        <f t="shared" si="20"/>
        <v>50626363.937448002</v>
      </c>
      <c r="O49" s="326">
        <f t="shared" si="21"/>
        <v>68829883.894799888</v>
      </c>
      <c r="P49" s="323"/>
      <c r="Q49" s="324">
        <f t="shared" si="22"/>
        <v>18203519.957351886</v>
      </c>
      <c r="R49" s="321"/>
      <c r="S49" s="326">
        <f t="shared" si="23"/>
        <v>-6371231.9850731594</v>
      </c>
      <c r="T49" s="321"/>
      <c r="U49" s="328">
        <f t="shared" si="24"/>
        <v>920561.71662945021</v>
      </c>
      <c r="V49" s="105"/>
      <c r="W49" s="105"/>
      <c r="X49" s="105"/>
      <c r="Y49" s="105"/>
      <c r="Z49" s="105"/>
      <c r="AA49" s="105"/>
      <c r="AB49" s="105"/>
      <c r="AC49" s="105"/>
      <c r="AD49" s="105"/>
      <c r="AE49" s="105"/>
    </row>
    <row r="50" spans="1:31">
      <c r="A50" s="330">
        <v>2017</v>
      </c>
      <c r="B50" s="321">
        <f t="shared" si="6"/>
        <v>81236142.390000001</v>
      </c>
      <c r="C50" s="321"/>
      <c r="D50" s="321">
        <f t="shared" si="7"/>
        <v>165870611.86000001</v>
      </c>
      <c r="E50" s="321"/>
      <c r="F50" s="324">
        <f>(B50*$L$11)</f>
        <v>5061011.6708970005</v>
      </c>
      <c r="G50" s="321"/>
      <c r="H50" s="326">
        <f t="shared" ref="H50:H71" si="25">H49</f>
        <v>2999488.3344000001</v>
      </c>
      <c r="I50" s="321"/>
      <c r="J50" s="324">
        <f t="shared" si="14"/>
        <v>-35670790.123448998</v>
      </c>
      <c r="K50" s="321"/>
      <c r="L50" s="326">
        <f t="shared" si="9"/>
        <v>-100040216.29960012</v>
      </c>
      <c r="M50" s="321"/>
      <c r="N50" s="324">
        <f t="shared" si="20"/>
        <v>45565352.266551003</v>
      </c>
      <c r="O50" s="326">
        <f t="shared" si="21"/>
        <v>65830395.56039989</v>
      </c>
      <c r="P50" s="323"/>
      <c r="Q50" s="324">
        <f t="shared" si="22"/>
        <v>20265043.293848887</v>
      </c>
      <c r="R50" s="321"/>
      <c r="S50" s="326">
        <f t="shared" si="23"/>
        <v>-7092765.1528471103</v>
      </c>
      <c r="T50" s="321"/>
      <c r="U50" s="328">
        <f t="shared" si="24"/>
        <v>721533.16777395085</v>
      </c>
      <c r="V50" s="105"/>
      <c r="W50" s="105"/>
      <c r="X50" s="105"/>
      <c r="Y50" s="105"/>
      <c r="Z50" s="105"/>
      <c r="AA50" s="105"/>
      <c r="AB50" s="105"/>
      <c r="AC50" s="105"/>
      <c r="AD50" s="105"/>
      <c r="AE50" s="105"/>
    </row>
    <row r="51" spans="1:31">
      <c r="A51" s="330">
        <v>2018</v>
      </c>
      <c r="B51" s="321">
        <f t="shared" si="6"/>
        <v>81236142.390000001</v>
      </c>
      <c r="C51" s="321"/>
      <c r="D51" s="321">
        <f t="shared" si="7"/>
        <v>165870611.86000001</v>
      </c>
      <c r="E51" s="321"/>
      <c r="F51" s="324">
        <f>(B51*$N$11)</f>
        <v>4792932.4010100001</v>
      </c>
      <c r="G51" s="321"/>
      <c r="H51" s="326">
        <f t="shared" si="25"/>
        <v>2999488.3344000001</v>
      </c>
      <c r="I51" s="321"/>
      <c r="J51" s="324">
        <f t="shared" si="14"/>
        <v>-40463722.524458997</v>
      </c>
      <c r="K51" s="321"/>
      <c r="L51" s="326">
        <f t="shared" si="9"/>
        <v>-103039704.63400012</v>
      </c>
      <c r="M51" s="321"/>
      <c r="N51" s="324">
        <f t="shared" si="20"/>
        <v>40772419.865541004</v>
      </c>
      <c r="O51" s="326">
        <f t="shared" si="21"/>
        <v>62830907.225999892</v>
      </c>
      <c r="P51" s="323"/>
      <c r="Q51" s="324">
        <f t="shared" si="22"/>
        <v>22058487.360458888</v>
      </c>
      <c r="R51" s="321"/>
      <c r="S51" s="326">
        <f t="shared" si="23"/>
        <v>-7720470.5761606107</v>
      </c>
      <c r="T51" s="321"/>
      <c r="U51" s="328">
        <f t="shared" si="24"/>
        <v>627705.42331350036</v>
      </c>
      <c r="V51" s="105"/>
      <c r="W51" s="105"/>
      <c r="X51" s="105"/>
      <c r="Y51" s="105"/>
      <c r="Z51" s="105"/>
      <c r="AA51" s="105"/>
      <c r="AB51" s="105"/>
      <c r="AC51" s="105"/>
      <c r="AD51" s="105"/>
      <c r="AE51" s="105"/>
    </row>
    <row r="52" spans="1:31">
      <c r="A52" s="330">
        <v>2019</v>
      </c>
      <c r="B52" s="321">
        <f t="shared" si="6"/>
        <v>81236142.390000001</v>
      </c>
      <c r="C52" s="321"/>
      <c r="D52" s="321">
        <f t="shared" si="7"/>
        <v>165870611.86000001</v>
      </c>
      <c r="E52" s="321"/>
      <c r="F52" s="324">
        <f>(B52*$O$11)</f>
        <v>4792932.4010100001</v>
      </c>
      <c r="G52" s="321"/>
      <c r="H52" s="326">
        <f t="shared" si="25"/>
        <v>2999488.3344000001</v>
      </c>
      <c r="I52" s="321"/>
      <c r="J52" s="324">
        <f t="shared" si="14"/>
        <v>-45256654.925468996</v>
      </c>
      <c r="K52" s="321"/>
      <c r="L52" s="326">
        <f t="shared" si="9"/>
        <v>-106039192.96840012</v>
      </c>
      <c r="M52" s="321"/>
      <c r="N52" s="324">
        <f t="shared" si="20"/>
        <v>35979487.464531004</v>
      </c>
      <c r="O52" s="326">
        <f t="shared" si="21"/>
        <v>59831418.891599894</v>
      </c>
      <c r="P52" s="323"/>
      <c r="Q52" s="324">
        <f t="shared" si="22"/>
        <v>23851931.427068889</v>
      </c>
      <c r="R52" s="321"/>
      <c r="S52" s="326">
        <f t="shared" si="23"/>
        <v>-8348175.999474111</v>
      </c>
      <c r="T52" s="321"/>
      <c r="U52" s="328">
        <f t="shared" si="24"/>
        <v>627705.42331350036</v>
      </c>
      <c r="V52" s="105"/>
      <c r="W52" s="105"/>
      <c r="X52" s="105"/>
      <c r="Y52" s="105"/>
      <c r="Z52" s="105"/>
      <c r="AA52" s="105"/>
      <c r="AB52" s="105"/>
      <c r="AC52" s="105"/>
      <c r="AD52" s="105"/>
      <c r="AE52" s="105"/>
    </row>
    <row r="53" spans="1:31">
      <c r="A53" s="330">
        <v>2020</v>
      </c>
      <c r="B53" s="321">
        <f t="shared" si="6"/>
        <v>81236142.390000001</v>
      </c>
      <c r="C53" s="321"/>
      <c r="D53" s="321">
        <f t="shared" si="7"/>
        <v>165870611.86000001</v>
      </c>
      <c r="E53" s="321"/>
      <c r="F53" s="324">
        <f>(B53*$Q$11)</f>
        <v>4801056.0152489999</v>
      </c>
      <c r="G53" s="321"/>
      <c r="H53" s="326">
        <f t="shared" si="25"/>
        <v>2999488.3344000001</v>
      </c>
      <c r="I53" s="321"/>
      <c r="J53" s="324">
        <f t="shared" si="14"/>
        <v>-50057710.940717995</v>
      </c>
      <c r="K53" s="321"/>
      <c r="L53" s="326">
        <f t="shared" si="9"/>
        <v>-109038681.30280012</v>
      </c>
      <c r="M53" s="321"/>
      <c r="N53" s="324">
        <f t="shared" si="20"/>
        <v>31178431.449282005</v>
      </c>
      <c r="O53" s="326">
        <f t="shared" si="21"/>
        <v>56831930.557199895</v>
      </c>
      <c r="P53" s="323"/>
      <c r="Q53" s="324">
        <f t="shared" si="22"/>
        <v>25653499.10791789</v>
      </c>
      <c r="R53" s="321"/>
      <c r="S53" s="326">
        <f t="shared" si="23"/>
        <v>-8978724.6877712607</v>
      </c>
      <c r="T53" s="321"/>
      <c r="U53" s="328">
        <f t="shared" si="24"/>
        <v>630548.68829714973</v>
      </c>
      <c r="V53" s="105"/>
      <c r="W53" s="105"/>
      <c r="X53" s="105"/>
      <c r="Y53" s="105"/>
      <c r="Z53" s="105"/>
      <c r="AA53" s="105"/>
      <c r="AB53" s="105"/>
      <c r="AC53" s="105"/>
      <c r="AD53" s="105"/>
      <c r="AE53" s="105"/>
    </row>
    <row r="54" spans="1:31">
      <c r="A54" s="330">
        <v>2021</v>
      </c>
      <c r="B54" s="321">
        <f t="shared" si="6"/>
        <v>81236142.390000001</v>
      </c>
      <c r="C54" s="321"/>
      <c r="D54" s="321">
        <f t="shared" si="7"/>
        <v>165870611.86000001</v>
      </c>
      <c r="E54" s="321"/>
      <c r="F54" s="324">
        <f>(B54*$S$11)</f>
        <v>4792932.4010100001</v>
      </c>
      <c r="G54" s="321"/>
      <c r="H54" s="326">
        <f t="shared" si="25"/>
        <v>2999488.3344000001</v>
      </c>
      <c r="I54" s="321"/>
      <c r="J54" s="324">
        <f t="shared" si="14"/>
        <v>-54850643.341727994</v>
      </c>
      <c r="K54" s="321"/>
      <c r="L54" s="326">
        <f t="shared" si="9"/>
        <v>-112038169.63720012</v>
      </c>
      <c r="M54" s="321"/>
      <c r="N54" s="324">
        <f t="shared" si="20"/>
        <v>26385499.048272006</v>
      </c>
      <c r="O54" s="326">
        <f t="shared" si="21"/>
        <v>53832442.222799897</v>
      </c>
      <c r="P54" s="323"/>
      <c r="Q54" s="324">
        <f t="shared" si="22"/>
        <v>27446943.174527891</v>
      </c>
      <c r="R54" s="321"/>
      <c r="S54" s="326">
        <f t="shared" si="23"/>
        <v>-9606430.1110847611</v>
      </c>
      <c r="T54" s="321"/>
      <c r="U54" s="328">
        <f t="shared" si="24"/>
        <v>627705.42331350036</v>
      </c>
      <c r="V54" s="105"/>
      <c r="W54" s="105"/>
      <c r="X54" s="105"/>
      <c r="Y54" s="105"/>
      <c r="Z54" s="105"/>
      <c r="AA54" s="105"/>
      <c r="AB54" s="105"/>
      <c r="AC54" s="105"/>
      <c r="AD54" s="105"/>
      <c r="AE54" s="105"/>
    </row>
    <row r="55" spans="1:31">
      <c r="A55" s="330">
        <v>2022</v>
      </c>
      <c r="B55" s="321">
        <f t="shared" si="6"/>
        <v>81236142.390000001</v>
      </c>
      <c r="C55" s="321"/>
      <c r="D55" s="321">
        <f t="shared" si="7"/>
        <v>165870611.86000001</v>
      </c>
      <c r="E55" s="321"/>
      <c r="F55" s="324">
        <f>(B55*$U$11)</f>
        <v>4801056.0152489999</v>
      </c>
      <c r="G55" s="321"/>
      <c r="H55" s="326">
        <f t="shared" si="25"/>
        <v>2999488.3344000001</v>
      </c>
      <c r="I55" s="321"/>
      <c r="J55" s="324">
        <f t="shared" si="14"/>
        <v>-59651699.356976993</v>
      </c>
      <c r="K55" s="321"/>
      <c r="L55" s="326">
        <f t="shared" si="9"/>
        <v>-115037657.97160012</v>
      </c>
      <c r="M55" s="321"/>
      <c r="N55" s="324">
        <f t="shared" si="20"/>
        <v>21584443.033023007</v>
      </c>
      <c r="O55" s="326">
        <f t="shared" si="21"/>
        <v>50832953.888399899</v>
      </c>
      <c r="P55" s="323"/>
      <c r="Q55" s="324">
        <f t="shared" si="22"/>
        <v>29248510.855376892</v>
      </c>
      <c r="R55" s="321"/>
      <c r="S55" s="326">
        <f t="shared" si="23"/>
        <v>-10236978.799381912</v>
      </c>
      <c r="T55" s="321"/>
      <c r="U55" s="328">
        <f t="shared" si="24"/>
        <v>630548.68829715066</v>
      </c>
      <c r="V55" s="105"/>
      <c r="W55" s="105"/>
      <c r="X55" s="105"/>
      <c r="Y55" s="105"/>
      <c r="Z55" s="105"/>
      <c r="AA55" s="105"/>
      <c r="AB55" s="105"/>
      <c r="AC55" s="105"/>
      <c r="AD55" s="105"/>
      <c r="AE55" s="105"/>
    </row>
    <row r="56" spans="1:31">
      <c r="A56" s="330">
        <v>2023</v>
      </c>
      <c r="B56" s="321">
        <f t="shared" si="6"/>
        <v>81236142.390000001</v>
      </c>
      <c r="C56" s="321"/>
      <c r="D56" s="321">
        <f t="shared" si="7"/>
        <v>165870611.86000001</v>
      </c>
      <c r="E56" s="321"/>
      <c r="F56" s="324">
        <f>(B56*B14)</f>
        <v>4792932.4010100001</v>
      </c>
      <c r="G56" s="321"/>
      <c r="H56" s="326">
        <f t="shared" si="25"/>
        <v>2999488.3344000001</v>
      </c>
      <c r="I56" s="321"/>
      <c r="J56" s="324">
        <f t="shared" si="14"/>
        <v>-64444631.757986993</v>
      </c>
      <c r="K56" s="321"/>
      <c r="L56" s="326">
        <f t="shared" si="9"/>
        <v>-118037146.30600011</v>
      </c>
      <c r="M56" s="321"/>
      <c r="N56" s="324">
        <f t="shared" si="20"/>
        <v>16791510.632013008</v>
      </c>
      <c r="O56" s="326">
        <f t="shared" si="21"/>
        <v>47833465.553999901</v>
      </c>
      <c r="P56" s="323"/>
      <c r="Q56" s="324">
        <f t="shared" si="22"/>
        <v>31041954.921986893</v>
      </c>
      <c r="R56" s="321"/>
      <c r="S56" s="326">
        <f t="shared" si="23"/>
        <v>-10864684.222695412</v>
      </c>
      <c r="T56" s="321"/>
      <c r="U56" s="328">
        <f t="shared" si="24"/>
        <v>627705.42331350036</v>
      </c>
      <c r="V56" s="105"/>
      <c r="W56" s="105"/>
      <c r="X56" s="105"/>
      <c r="Y56" s="105"/>
      <c r="Z56" s="105"/>
      <c r="AA56" s="105"/>
      <c r="AB56" s="105"/>
      <c r="AC56" s="105"/>
      <c r="AD56" s="105"/>
      <c r="AE56" s="105"/>
    </row>
    <row r="57" spans="1:31">
      <c r="A57" s="330">
        <v>2024</v>
      </c>
      <c r="B57" s="321">
        <f t="shared" si="6"/>
        <v>81236142.390000001</v>
      </c>
      <c r="C57" s="321"/>
      <c r="D57" s="321">
        <f t="shared" si="7"/>
        <v>165870611.86000001</v>
      </c>
      <c r="E57" s="321"/>
      <c r="F57" s="324">
        <f>(B57* D14)</f>
        <v>4801056.0152489999</v>
      </c>
      <c r="G57" s="321"/>
      <c r="H57" s="326">
        <f t="shared" si="25"/>
        <v>2999488.3344000001</v>
      </c>
      <c r="I57" s="321"/>
      <c r="J57" s="324">
        <f t="shared" si="14"/>
        <v>-69245687.773235992</v>
      </c>
      <c r="K57" s="321"/>
      <c r="L57" s="326">
        <f t="shared" si="9"/>
        <v>-121036634.64040011</v>
      </c>
      <c r="M57" s="321"/>
      <c r="N57" s="324">
        <f t="shared" si="20"/>
        <v>11990454.616764009</v>
      </c>
      <c r="O57" s="326">
        <f t="shared" si="21"/>
        <v>44833977.219599903</v>
      </c>
      <c r="P57" s="323"/>
      <c r="Q57" s="324">
        <f t="shared" si="22"/>
        <v>32843522.602835894</v>
      </c>
      <c r="R57" s="321"/>
      <c r="S57" s="326">
        <f t="shared" si="23"/>
        <v>-11495232.910992563</v>
      </c>
      <c r="T57" s="321"/>
      <c r="U57" s="328">
        <f t="shared" si="24"/>
        <v>630548.68829715066</v>
      </c>
      <c r="V57" s="105"/>
      <c r="W57" s="105"/>
      <c r="X57" s="105"/>
      <c r="Y57" s="105"/>
      <c r="Z57" s="105"/>
      <c r="AA57" s="105"/>
      <c r="AB57" s="105"/>
      <c r="AC57" s="105"/>
      <c r="AD57" s="105"/>
      <c r="AE57" s="105"/>
    </row>
    <row r="58" spans="1:31">
      <c r="A58" s="330">
        <v>2025</v>
      </c>
      <c r="B58" s="321">
        <f t="shared" si="6"/>
        <v>81236142.390000001</v>
      </c>
      <c r="C58" s="321"/>
      <c r="D58" s="321">
        <f t="shared" si="7"/>
        <v>165870611.86000001</v>
      </c>
      <c r="E58" s="321"/>
      <c r="F58" s="324">
        <f>(B58*F14)</f>
        <v>4792932.4010100001</v>
      </c>
      <c r="G58" s="321"/>
      <c r="H58" s="326">
        <f t="shared" si="25"/>
        <v>2999488.3344000001</v>
      </c>
      <c r="I58" s="321"/>
      <c r="J58" s="324">
        <f t="shared" si="14"/>
        <v>-74038620.174245998</v>
      </c>
      <c r="K58" s="321"/>
      <c r="L58" s="326">
        <f t="shared" si="9"/>
        <v>-124036122.97480011</v>
      </c>
      <c r="M58" s="321"/>
      <c r="N58" s="324">
        <f t="shared" si="20"/>
        <v>7197522.2157540023</v>
      </c>
      <c r="O58" s="326">
        <f t="shared" si="21"/>
        <v>41834488.885199904</v>
      </c>
      <c r="P58" s="323"/>
      <c r="Q58" s="324">
        <f t="shared" si="22"/>
        <v>34636966.669445902</v>
      </c>
      <c r="R58" s="321"/>
      <c r="S58" s="326">
        <f t="shared" si="23"/>
        <v>-12122938.334306065</v>
      </c>
      <c r="T58" s="321"/>
      <c r="U58" s="328">
        <f t="shared" si="24"/>
        <v>627705.42331350222</v>
      </c>
      <c r="V58" s="105"/>
      <c r="W58" s="105"/>
      <c r="X58" s="105"/>
      <c r="Y58" s="105"/>
      <c r="Z58" s="105"/>
      <c r="AA58" s="105"/>
      <c r="AB58" s="105"/>
      <c r="AC58" s="105"/>
      <c r="AD58" s="105"/>
      <c r="AE58" s="105"/>
    </row>
    <row r="59" spans="1:31">
      <c r="A59" s="330">
        <v>2026</v>
      </c>
      <c r="B59" s="321">
        <f t="shared" si="6"/>
        <v>81236142.390000001</v>
      </c>
      <c r="C59" s="321"/>
      <c r="D59" s="321">
        <f t="shared" si="7"/>
        <v>165870611.86000001</v>
      </c>
      <c r="E59" s="321"/>
      <c r="F59" s="324">
        <f>(B59*H14)</f>
        <v>4801056.0152489999</v>
      </c>
      <c r="G59" s="321"/>
      <c r="H59" s="326">
        <f t="shared" si="25"/>
        <v>2999488.3344000001</v>
      </c>
      <c r="I59" s="321"/>
      <c r="J59" s="324">
        <f t="shared" si="14"/>
        <v>-78839676.189494997</v>
      </c>
      <c r="K59" s="321"/>
      <c r="L59" s="326">
        <f t="shared" si="9"/>
        <v>-127035611.30920011</v>
      </c>
      <c r="M59" s="321"/>
      <c r="N59" s="324">
        <f t="shared" si="20"/>
        <v>2396466.2005050033</v>
      </c>
      <c r="O59" s="326">
        <f t="shared" si="21"/>
        <v>38835000.550799906</v>
      </c>
      <c r="P59" s="323"/>
      <c r="Q59" s="324">
        <f t="shared" si="22"/>
        <v>36438534.350294903</v>
      </c>
      <c r="R59" s="321"/>
      <c r="S59" s="326">
        <f t="shared" si="23"/>
        <v>-12753487.022603216</v>
      </c>
      <c r="T59" s="321"/>
      <c r="U59" s="328">
        <f t="shared" si="24"/>
        <v>630548.68829715066</v>
      </c>
      <c r="V59" s="105"/>
      <c r="W59" s="105"/>
      <c r="X59" s="105"/>
      <c r="Y59" s="105"/>
      <c r="Z59" s="105"/>
      <c r="AA59" s="105"/>
      <c r="AB59" s="105"/>
      <c r="AC59" s="105"/>
      <c r="AD59" s="105"/>
      <c r="AE59" s="105"/>
    </row>
    <row r="60" spans="1:31">
      <c r="A60" s="330">
        <v>2027</v>
      </c>
      <c r="B60" s="321">
        <f t="shared" si="6"/>
        <v>81236142.390000001</v>
      </c>
      <c r="C60" s="321"/>
      <c r="D60" s="321">
        <f t="shared" si="7"/>
        <v>165870611.86000001</v>
      </c>
      <c r="E60" s="321"/>
      <c r="F60" s="324">
        <f>(B60*J14)</f>
        <v>2396466.2005050001</v>
      </c>
      <c r="G60" s="321"/>
      <c r="H60" s="326">
        <f t="shared" si="25"/>
        <v>2999488.3344000001</v>
      </c>
      <c r="I60" s="321"/>
      <c r="J60" s="324">
        <f t="shared" si="14"/>
        <v>-81236142.390000001</v>
      </c>
      <c r="K60" s="321"/>
      <c r="L60" s="326">
        <f t="shared" si="9"/>
        <v>-130035099.64360011</v>
      </c>
      <c r="M60" s="321"/>
      <c r="N60" s="324">
        <f t="shared" si="20"/>
        <v>0</v>
      </c>
      <c r="O60" s="326">
        <f t="shared" si="21"/>
        <v>35835512.216399908</v>
      </c>
      <c r="P60" s="323"/>
      <c r="Q60" s="324">
        <f t="shared" si="22"/>
        <v>35835512.216399908</v>
      </c>
      <c r="R60" s="321"/>
      <c r="S60" s="326">
        <f t="shared" si="23"/>
        <v>-12542429.275739968</v>
      </c>
      <c r="T60" s="321"/>
      <c r="U60" s="328">
        <f t="shared" si="24"/>
        <v>-211057.74686324783</v>
      </c>
      <c r="V60" s="105"/>
      <c r="W60" s="105"/>
      <c r="X60" s="105"/>
      <c r="Y60" s="105"/>
      <c r="Z60" s="105"/>
      <c r="AA60" s="105"/>
      <c r="AB60" s="105"/>
      <c r="AC60" s="105"/>
      <c r="AD60" s="105"/>
      <c r="AE60" s="105"/>
    </row>
    <row r="61" spans="1:31">
      <c r="A61" s="330">
        <v>2028</v>
      </c>
      <c r="B61" s="321">
        <f t="shared" si="6"/>
        <v>81236142.390000001</v>
      </c>
      <c r="C61" s="321"/>
      <c r="D61" s="321">
        <f t="shared" si="7"/>
        <v>165870611.86000001</v>
      </c>
      <c r="E61" s="321"/>
      <c r="F61" s="324">
        <v>0</v>
      </c>
      <c r="G61" s="321"/>
      <c r="H61" s="326">
        <f t="shared" si="25"/>
        <v>2999488.3344000001</v>
      </c>
      <c r="I61" s="321"/>
      <c r="J61" s="324">
        <f t="shared" si="14"/>
        <v>-81236142.390000001</v>
      </c>
      <c r="K61" s="321"/>
      <c r="L61" s="326">
        <f t="shared" si="9"/>
        <v>-133034587.9780001</v>
      </c>
      <c r="M61" s="321"/>
      <c r="N61" s="324">
        <f t="shared" si="20"/>
        <v>0</v>
      </c>
      <c r="O61" s="326">
        <f t="shared" si="21"/>
        <v>32836023.88199991</v>
      </c>
      <c r="P61" s="323"/>
      <c r="Q61" s="324">
        <f t="shared" si="22"/>
        <v>32836023.88199991</v>
      </c>
      <c r="R61" s="321"/>
      <c r="S61" s="326">
        <f t="shared" si="23"/>
        <v>-11492608.358699968</v>
      </c>
      <c r="T61" s="321"/>
      <c r="U61" s="328">
        <f t="shared" si="24"/>
        <v>-1049820.9170399997</v>
      </c>
      <c r="V61" s="105"/>
      <c r="W61" s="105"/>
      <c r="X61" s="105"/>
      <c r="Y61" s="105"/>
      <c r="Z61" s="105"/>
      <c r="AA61" s="105"/>
      <c r="AB61" s="105"/>
      <c r="AC61" s="105"/>
      <c r="AD61" s="105"/>
      <c r="AE61" s="105"/>
    </row>
    <row r="62" spans="1:31">
      <c r="A62" s="330">
        <v>2029</v>
      </c>
      <c r="B62" s="321">
        <f t="shared" si="6"/>
        <v>81236142.390000001</v>
      </c>
      <c r="C62" s="321"/>
      <c r="D62" s="321">
        <f t="shared" si="7"/>
        <v>165870611.86000001</v>
      </c>
      <c r="E62" s="321"/>
      <c r="F62" s="324">
        <v>0</v>
      </c>
      <c r="G62" s="321"/>
      <c r="H62" s="326">
        <f t="shared" si="25"/>
        <v>2999488.3344000001</v>
      </c>
      <c r="I62" s="321"/>
      <c r="J62" s="324">
        <f t="shared" si="14"/>
        <v>-81236142.390000001</v>
      </c>
      <c r="K62" s="321"/>
      <c r="L62" s="326">
        <f t="shared" si="9"/>
        <v>-136034076.3124001</v>
      </c>
      <c r="M62" s="321"/>
      <c r="N62" s="324">
        <f t="shared" si="20"/>
        <v>0</v>
      </c>
      <c r="O62" s="326">
        <f t="shared" si="21"/>
        <v>29836535.547599912</v>
      </c>
      <c r="P62" s="323"/>
      <c r="Q62" s="324">
        <f t="shared" si="22"/>
        <v>29836535.547599912</v>
      </c>
      <c r="R62" s="321"/>
      <c r="S62" s="326">
        <f t="shared" si="23"/>
        <v>-10442787.441659968</v>
      </c>
      <c r="T62" s="321"/>
      <c r="U62" s="328">
        <f t="shared" si="24"/>
        <v>-1049820.9170399997</v>
      </c>
      <c r="V62" s="105"/>
      <c r="W62" s="105"/>
      <c r="X62" s="105"/>
      <c r="Y62" s="105"/>
      <c r="Z62" s="105"/>
      <c r="AA62" s="105"/>
      <c r="AB62" s="105"/>
      <c r="AC62" s="105"/>
      <c r="AD62" s="105"/>
      <c r="AE62" s="105"/>
    </row>
    <row r="63" spans="1:31">
      <c r="A63" s="330">
        <v>2030</v>
      </c>
      <c r="B63" s="321">
        <f t="shared" si="6"/>
        <v>81236142.390000001</v>
      </c>
      <c r="C63" s="321"/>
      <c r="D63" s="321">
        <f t="shared" si="7"/>
        <v>165870611.86000001</v>
      </c>
      <c r="E63" s="321"/>
      <c r="F63" s="324">
        <v>0</v>
      </c>
      <c r="G63" s="321"/>
      <c r="H63" s="326">
        <f t="shared" si="25"/>
        <v>2999488.3344000001</v>
      </c>
      <c r="I63" s="321"/>
      <c r="J63" s="324">
        <f t="shared" si="14"/>
        <v>-81236142.390000001</v>
      </c>
      <c r="K63" s="321"/>
      <c r="L63" s="326">
        <f t="shared" si="9"/>
        <v>-139033564.6468001</v>
      </c>
      <c r="M63" s="321"/>
      <c r="N63" s="324">
        <f t="shared" si="20"/>
        <v>0</v>
      </c>
      <c r="O63" s="326">
        <f t="shared" si="21"/>
        <v>26837047.213199914</v>
      </c>
      <c r="P63" s="323"/>
      <c r="Q63" s="324">
        <f t="shared" si="22"/>
        <v>26837047.213199914</v>
      </c>
      <c r="R63" s="321"/>
      <c r="S63" s="326">
        <f t="shared" si="23"/>
        <v>-9392966.5246199686</v>
      </c>
      <c r="T63" s="321"/>
      <c r="U63" s="328">
        <f t="shared" si="24"/>
        <v>-1049820.9170399997</v>
      </c>
      <c r="V63" s="105"/>
      <c r="W63" s="105"/>
      <c r="X63" s="105"/>
      <c r="Y63" s="105"/>
      <c r="Z63" s="105"/>
      <c r="AA63" s="105"/>
      <c r="AB63" s="105"/>
      <c r="AC63" s="105"/>
      <c r="AD63" s="105"/>
      <c r="AE63" s="105"/>
    </row>
    <row r="64" spans="1:31">
      <c r="A64" s="330">
        <v>2031</v>
      </c>
      <c r="B64" s="321">
        <f t="shared" si="6"/>
        <v>81236142.390000001</v>
      </c>
      <c r="C64" s="321"/>
      <c r="D64" s="321">
        <f t="shared" si="7"/>
        <v>165870611.86000001</v>
      </c>
      <c r="E64" s="321"/>
      <c r="F64" s="324">
        <v>0</v>
      </c>
      <c r="G64" s="321"/>
      <c r="H64" s="326">
        <f t="shared" si="25"/>
        <v>2999488.3344000001</v>
      </c>
      <c r="I64" s="321"/>
      <c r="J64" s="324">
        <f t="shared" si="14"/>
        <v>-81236142.390000001</v>
      </c>
      <c r="K64" s="321"/>
      <c r="L64" s="326">
        <f t="shared" si="9"/>
        <v>-142033052.9812001</v>
      </c>
      <c r="M64" s="321"/>
      <c r="N64" s="324">
        <f t="shared" si="20"/>
        <v>0</v>
      </c>
      <c r="O64" s="326">
        <f t="shared" si="21"/>
        <v>23837558.878799915</v>
      </c>
      <c r="P64" s="323"/>
      <c r="Q64" s="324">
        <f t="shared" si="22"/>
        <v>23837558.878799915</v>
      </c>
      <c r="R64" s="321"/>
      <c r="S64" s="326">
        <f t="shared" si="23"/>
        <v>-8343145.6075799698</v>
      </c>
      <c r="T64" s="321"/>
      <c r="U64" s="328">
        <f t="shared" si="24"/>
        <v>-1049820.9170399988</v>
      </c>
      <c r="V64" s="105"/>
      <c r="W64" s="105"/>
      <c r="X64" s="105"/>
      <c r="Y64" s="105"/>
      <c r="Z64" s="105"/>
      <c r="AA64" s="105"/>
      <c r="AB64" s="105"/>
      <c r="AC64" s="105"/>
      <c r="AD64" s="105"/>
      <c r="AE64" s="105"/>
    </row>
    <row r="65" spans="1:31">
      <c r="A65" s="330">
        <v>2032</v>
      </c>
      <c r="B65" s="321">
        <f t="shared" si="6"/>
        <v>81236142.390000001</v>
      </c>
      <c r="C65" s="321"/>
      <c r="D65" s="321">
        <f t="shared" si="7"/>
        <v>165870611.86000001</v>
      </c>
      <c r="E65" s="321"/>
      <c r="F65" s="324">
        <v>0</v>
      </c>
      <c r="G65" s="321"/>
      <c r="H65" s="326">
        <f t="shared" si="25"/>
        <v>2999488.3344000001</v>
      </c>
      <c r="I65" s="321"/>
      <c r="J65" s="324">
        <f t="shared" si="14"/>
        <v>-81236142.390000001</v>
      </c>
      <c r="K65" s="321"/>
      <c r="L65" s="326">
        <f>L64-H65</f>
        <v>-145032541.3156001</v>
      </c>
      <c r="M65" s="321"/>
      <c r="N65" s="324">
        <f t="shared" si="20"/>
        <v>0</v>
      </c>
      <c r="O65" s="326">
        <f t="shared" si="21"/>
        <v>20838070.544399917</v>
      </c>
      <c r="P65" s="323"/>
      <c r="Q65" s="324">
        <f t="shared" si="22"/>
        <v>20838070.544399917</v>
      </c>
      <c r="R65" s="321"/>
      <c r="S65" s="326">
        <f t="shared" si="23"/>
        <v>-7293324.690539971</v>
      </c>
      <c r="T65" s="321"/>
      <c r="U65" s="328">
        <f t="shared" si="24"/>
        <v>-1049820.9170399988</v>
      </c>
      <c r="V65" s="105"/>
      <c r="W65" s="105"/>
      <c r="X65" s="105"/>
      <c r="Y65" s="105"/>
      <c r="Z65" s="105"/>
      <c r="AA65" s="105"/>
      <c r="AB65" s="105"/>
      <c r="AC65" s="105"/>
      <c r="AD65" s="105"/>
      <c r="AE65" s="105"/>
    </row>
    <row r="66" spans="1:31">
      <c r="A66" s="330">
        <v>2033</v>
      </c>
      <c r="B66" s="321">
        <f t="shared" si="6"/>
        <v>81236142.390000001</v>
      </c>
      <c r="C66" s="321"/>
      <c r="D66" s="321">
        <f t="shared" si="7"/>
        <v>165870611.86000001</v>
      </c>
      <c r="E66" s="321"/>
      <c r="F66" s="324">
        <v>0</v>
      </c>
      <c r="G66" s="321"/>
      <c r="H66" s="326">
        <f t="shared" si="25"/>
        <v>2999488.3344000001</v>
      </c>
      <c r="I66" s="321"/>
      <c r="J66" s="324">
        <f t="shared" si="14"/>
        <v>-81236142.390000001</v>
      </c>
      <c r="K66" s="321"/>
      <c r="L66" s="326">
        <f t="shared" ref="L66:L73" si="26">L65-H66</f>
        <v>-148032029.6500001</v>
      </c>
      <c r="M66" s="321"/>
      <c r="N66" s="324">
        <f t="shared" si="20"/>
        <v>0</v>
      </c>
      <c r="O66" s="326">
        <f t="shared" si="21"/>
        <v>17838582.209999919</v>
      </c>
      <c r="P66" s="323"/>
      <c r="Q66" s="324">
        <f t="shared" si="22"/>
        <v>17838582.209999919</v>
      </c>
      <c r="R66" s="321"/>
      <c r="S66" s="326">
        <f t="shared" si="23"/>
        <v>-6243503.7734999713</v>
      </c>
      <c r="T66" s="321"/>
      <c r="U66" s="328">
        <f t="shared" si="24"/>
        <v>-1049820.9170399997</v>
      </c>
      <c r="V66" s="105"/>
      <c r="W66" s="105"/>
      <c r="X66" s="105"/>
      <c r="Y66" s="105"/>
      <c r="Z66" s="105"/>
      <c r="AA66" s="105"/>
      <c r="AB66" s="105"/>
      <c r="AC66" s="105"/>
      <c r="AD66" s="105"/>
      <c r="AE66" s="105"/>
    </row>
    <row r="67" spans="1:31">
      <c r="A67" s="330">
        <v>2034</v>
      </c>
      <c r="B67" s="321">
        <f t="shared" si="6"/>
        <v>81236142.390000001</v>
      </c>
      <c r="C67" s="321"/>
      <c r="D67" s="321">
        <f t="shared" si="7"/>
        <v>165870611.86000001</v>
      </c>
      <c r="E67" s="321"/>
      <c r="F67" s="324">
        <v>0</v>
      </c>
      <c r="G67" s="321"/>
      <c r="H67" s="326">
        <f t="shared" si="25"/>
        <v>2999488.3344000001</v>
      </c>
      <c r="I67" s="321"/>
      <c r="J67" s="324">
        <f t="shared" si="14"/>
        <v>-81236142.390000001</v>
      </c>
      <c r="K67" s="321"/>
      <c r="L67" s="326">
        <f t="shared" si="26"/>
        <v>-151031517.98440009</v>
      </c>
      <c r="M67" s="321"/>
      <c r="N67" s="324">
        <f t="shared" si="20"/>
        <v>0</v>
      </c>
      <c r="O67" s="326">
        <f t="shared" si="21"/>
        <v>14839093.875599921</v>
      </c>
      <c r="P67" s="323"/>
      <c r="Q67" s="324">
        <f t="shared" si="22"/>
        <v>14839093.875599921</v>
      </c>
      <c r="R67" s="321"/>
      <c r="S67" s="326">
        <f t="shared" si="23"/>
        <v>-5193682.8564599715</v>
      </c>
      <c r="T67" s="321"/>
      <c r="U67" s="328">
        <f t="shared" si="24"/>
        <v>-1049820.9170399997</v>
      </c>
      <c r="V67" s="105"/>
      <c r="W67" s="105"/>
      <c r="X67" s="105"/>
      <c r="Y67" s="105"/>
      <c r="Z67" s="105"/>
      <c r="AA67" s="105"/>
      <c r="AB67" s="105"/>
      <c r="AC67" s="105"/>
      <c r="AD67" s="105"/>
      <c r="AE67" s="105"/>
    </row>
    <row r="68" spans="1:31">
      <c r="A68" s="330">
        <v>2035</v>
      </c>
      <c r="B68" s="321">
        <f t="shared" si="6"/>
        <v>81236142.390000001</v>
      </c>
      <c r="C68" s="321"/>
      <c r="D68" s="321">
        <f t="shared" si="7"/>
        <v>165870611.86000001</v>
      </c>
      <c r="E68" s="321"/>
      <c r="F68" s="324">
        <v>0</v>
      </c>
      <c r="G68" s="321"/>
      <c r="H68" s="326">
        <f t="shared" si="25"/>
        <v>2999488.3344000001</v>
      </c>
      <c r="I68" s="321"/>
      <c r="J68" s="324">
        <f t="shared" si="14"/>
        <v>-81236142.390000001</v>
      </c>
      <c r="K68" s="321"/>
      <c r="L68" s="326">
        <f t="shared" si="26"/>
        <v>-154031006.31880009</v>
      </c>
      <c r="M68" s="321"/>
      <c r="N68" s="324">
        <f t="shared" si="20"/>
        <v>0</v>
      </c>
      <c r="O68" s="326">
        <f t="shared" si="21"/>
        <v>11839605.541199923</v>
      </c>
      <c r="P68" s="323"/>
      <c r="Q68" s="324">
        <f t="shared" si="22"/>
        <v>11839605.541199923</v>
      </c>
      <c r="R68" s="321"/>
      <c r="S68" s="326">
        <f t="shared" si="23"/>
        <v>-4143861.9394199727</v>
      </c>
      <c r="T68" s="321"/>
      <c r="U68" s="328">
        <f t="shared" si="24"/>
        <v>-1049820.9170399988</v>
      </c>
      <c r="V68" s="105"/>
      <c r="W68" s="105"/>
      <c r="X68" s="105"/>
      <c r="Y68" s="105"/>
      <c r="Z68" s="105"/>
      <c r="AA68" s="105"/>
      <c r="AB68" s="105"/>
      <c r="AC68" s="105"/>
      <c r="AD68" s="105"/>
      <c r="AE68" s="105"/>
    </row>
    <row r="69" spans="1:31">
      <c r="A69" s="330">
        <v>2036</v>
      </c>
      <c r="B69" s="321">
        <f t="shared" si="6"/>
        <v>81236142.390000001</v>
      </c>
      <c r="C69" s="321"/>
      <c r="D69" s="321">
        <f t="shared" si="7"/>
        <v>165870611.86000001</v>
      </c>
      <c r="E69" s="321"/>
      <c r="F69" s="324">
        <v>0</v>
      </c>
      <c r="G69" s="321"/>
      <c r="H69" s="326">
        <f t="shared" si="25"/>
        <v>2999488.3344000001</v>
      </c>
      <c r="I69" s="321"/>
      <c r="J69" s="324">
        <f t="shared" si="14"/>
        <v>-81236142.390000001</v>
      </c>
      <c r="K69" s="321"/>
      <c r="L69" s="326">
        <f t="shared" si="26"/>
        <v>-157030494.65320009</v>
      </c>
      <c r="M69" s="321"/>
      <c r="N69" s="324">
        <f t="shared" si="20"/>
        <v>0</v>
      </c>
      <c r="O69" s="326">
        <f t="shared" si="21"/>
        <v>8840117.2067999244</v>
      </c>
      <c r="P69" s="323"/>
      <c r="Q69" s="324">
        <f t="shared" si="22"/>
        <v>8840117.2067999244</v>
      </c>
      <c r="R69" s="321"/>
      <c r="S69" s="326">
        <f t="shared" si="23"/>
        <v>-3094041.0223799734</v>
      </c>
      <c r="T69" s="321"/>
      <c r="U69" s="328">
        <f t="shared" si="24"/>
        <v>-1049820.9170399993</v>
      </c>
      <c r="V69" s="105"/>
      <c r="W69" s="105"/>
      <c r="X69" s="105"/>
      <c r="Y69" s="105"/>
      <c r="Z69" s="105"/>
      <c r="AA69" s="105"/>
      <c r="AB69" s="105"/>
      <c r="AC69" s="105"/>
      <c r="AD69" s="105"/>
      <c r="AE69" s="105"/>
    </row>
    <row r="70" spans="1:31">
      <c r="A70" s="330">
        <v>2037</v>
      </c>
      <c r="B70" s="321">
        <f t="shared" si="6"/>
        <v>81236142.390000001</v>
      </c>
      <c r="C70" s="321"/>
      <c r="D70" s="321">
        <f t="shared" si="7"/>
        <v>165870611.86000001</v>
      </c>
      <c r="E70" s="321"/>
      <c r="F70" s="324">
        <v>0</v>
      </c>
      <c r="G70" s="321"/>
      <c r="H70" s="326">
        <f t="shared" si="25"/>
        <v>2999488.3344000001</v>
      </c>
      <c r="I70" s="321"/>
      <c r="J70" s="324">
        <f t="shared" si="14"/>
        <v>-81236142.390000001</v>
      </c>
      <c r="K70" s="321"/>
      <c r="L70" s="326">
        <f t="shared" si="26"/>
        <v>-160029982.98760009</v>
      </c>
      <c r="M70" s="321"/>
      <c r="N70" s="324">
        <f t="shared" si="20"/>
        <v>0</v>
      </c>
      <c r="O70" s="326">
        <f t="shared" si="21"/>
        <v>5840628.8723999262</v>
      </c>
      <c r="P70" s="323"/>
      <c r="Q70" s="324">
        <f t="shared" si="22"/>
        <v>5840628.8723999262</v>
      </c>
      <c r="R70" s="321"/>
      <c r="S70" s="326">
        <f t="shared" si="23"/>
        <v>-2044220.1053399739</v>
      </c>
      <c r="T70" s="321"/>
      <c r="U70" s="328">
        <f t="shared" si="24"/>
        <v>-1049820.9170399995</v>
      </c>
      <c r="V70" s="105"/>
      <c r="W70" s="105"/>
      <c r="X70" s="105"/>
      <c r="Y70" s="105"/>
      <c r="Z70" s="105"/>
      <c r="AA70" s="105"/>
      <c r="AB70" s="105"/>
      <c r="AC70" s="105"/>
      <c r="AD70" s="105"/>
      <c r="AE70" s="105"/>
    </row>
    <row r="71" spans="1:31">
      <c r="A71" s="330">
        <v>2038</v>
      </c>
      <c r="B71" s="321">
        <f t="shared" si="6"/>
        <v>81236142.390000001</v>
      </c>
      <c r="C71" s="321"/>
      <c r="D71" s="321">
        <f t="shared" si="7"/>
        <v>165870611.86000001</v>
      </c>
      <c r="E71" s="321"/>
      <c r="F71" s="324">
        <v>0</v>
      </c>
      <c r="G71" s="321"/>
      <c r="H71" s="326">
        <f t="shared" si="25"/>
        <v>2999488.3344000001</v>
      </c>
      <c r="I71" s="321"/>
      <c r="J71" s="324">
        <f t="shared" si="14"/>
        <v>-81236142.390000001</v>
      </c>
      <c r="K71" s="321"/>
      <c r="L71" s="326">
        <f t="shared" si="26"/>
        <v>-163029471.32200009</v>
      </c>
      <c r="M71" s="321"/>
      <c r="N71" s="324">
        <f t="shared" si="20"/>
        <v>0</v>
      </c>
      <c r="O71" s="326">
        <f t="shared" si="21"/>
        <v>2841140.537999928</v>
      </c>
      <c r="P71" s="323"/>
      <c r="Q71" s="324">
        <f t="shared" si="22"/>
        <v>2841140.537999928</v>
      </c>
      <c r="R71" s="321"/>
      <c r="S71" s="326">
        <f t="shared" si="23"/>
        <v>-994399.18829997478</v>
      </c>
      <c r="T71" s="321"/>
      <c r="U71" s="328">
        <f t="shared" si="24"/>
        <v>-1049820.9170399993</v>
      </c>
      <c r="V71" s="105"/>
      <c r="W71" s="105"/>
      <c r="X71" s="105"/>
      <c r="Y71" s="105"/>
      <c r="Z71" s="105"/>
      <c r="AA71" s="105"/>
      <c r="AB71" s="105"/>
      <c r="AC71" s="105"/>
      <c r="AD71" s="105"/>
      <c r="AE71" s="105"/>
    </row>
    <row r="72" spans="1:31">
      <c r="A72" s="330">
        <v>2039</v>
      </c>
      <c r="B72" s="321">
        <f t="shared" si="6"/>
        <v>81236142.390000001</v>
      </c>
      <c r="C72" s="321"/>
      <c r="D72" s="321">
        <f t="shared" si="7"/>
        <v>165870611.86000001</v>
      </c>
      <c r="E72" s="321"/>
      <c r="F72" s="324">
        <v>0</v>
      </c>
      <c r="G72" s="321"/>
      <c r="H72" s="326">
        <f>D72+L71</f>
        <v>2841140.537999928</v>
      </c>
      <c r="I72" s="321"/>
      <c r="J72" s="324">
        <f t="shared" si="14"/>
        <v>-81236142.390000001</v>
      </c>
      <c r="K72" s="321"/>
      <c r="L72" s="326">
        <f>L71-H72</f>
        <v>-165870611.86000001</v>
      </c>
      <c r="M72" s="321"/>
      <c r="N72" s="324">
        <f t="shared" si="20"/>
        <v>0</v>
      </c>
      <c r="O72" s="326">
        <f t="shared" si="21"/>
        <v>0</v>
      </c>
      <c r="P72" s="323"/>
      <c r="Q72" s="324">
        <f t="shared" si="22"/>
        <v>0</v>
      </c>
      <c r="R72" s="321"/>
      <c r="S72" s="326">
        <f t="shared" si="23"/>
        <v>0</v>
      </c>
      <c r="T72" s="321"/>
      <c r="U72" s="328">
        <f t="shared" si="24"/>
        <v>-994399.18829997478</v>
      </c>
      <c r="V72" s="105"/>
      <c r="W72" s="105"/>
      <c r="X72" s="105"/>
      <c r="Y72" s="105"/>
      <c r="Z72" s="105"/>
      <c r="AA72" s="105"/>
      <c r="AB72" s="105"/>
      <c r="AC72" s="105"/>
      <c r="AD72" s="105"/>
      <c r="AE72" s="105"/>
    </row>
    <row r="73" spans="1:31">
      <c r="A73" s="330">
        <v>2040</v>
      </c>
      <c r="B73" s="321">
        <f t="shared" si="6"/>
        <v>81236142.390000001</v>
      </c>
      <c r="C73" s="321"/>
      <c r="D73" s="321">
        <f t="shared" si="7"/>
        <v>165870611.86000001</v>
      </c>
      <c r="E73" s="321"/>
      <c r="F73" s="324">
        <v>0</v>
      </c>
      <c r="G73" s="321"/>
      <c r="H73" s="326">
        <v>0</v>
      </c>
      <c r="I73" s="321"/>
      <c r="J73" s="324">
        <f t="shared" si="14"/>
        <v>-81236142.390000001</v>
      </c>
      <c r="K73" s="321"/>
      <c r="L73" s="326">
        <f t="shared" si="26"/>
        <v>-165870611.86000001</v>
      </c>
      <c r="M73" s="321"/>
      <c r="N73" s="324">
        <f t="shared" si="20"/>
        <v>0</v>
      </c>
      <c r="O73" s="326">
        <f t="shared" si="21"/>
        <v>0</v>
      </c>
      <c r="P73" s="323"/>
      <c r="Q73" s="324">
        <f t="shared" si="22"/>
        <v>0</v>
      </c>
      <c r="R73" s="321"/>
      <c r="S73" s="326">
        <f t="shared" si="23"/>
        <v>0</v>
      </c>
      <c r="T73" s="321"/>
      <c r="U73" s="328">
        <f t="shared" si="24"/>
        <v>0</v>
      </c>
      <c r="V73" s="105"/>
      <c r="W73" s="105"/>
      <c r="X73" s="105"/>
      <c r="Y73" s="105"/>
      <c r="Z73" s="105"/>
      <c r="AA73" s="105"/>
      <c r="AB73" s="105"/>
      <c r="AC73" s="105"/>
      <c r="AD73" s="105"/>
      <c r="AE73" s="105"/>
    </row>
    <row r="74" spans="1:31">
      <c r="A74" s="331"/>
      <c r="B74" s="332"/>
      <c r="C74" s="332"/>
      <c r="D74" s="332"/>
      <c r="E74" s="332"/>
      <c r="F74" s="333"/>
      <c r="G74" s="332"/>
      <c r="H74" s="334"/>
      <c r="I74" s="332"/>
      <c r="J74" s="333"/>
      <c r="K74" s="332"/>
      <c r="L74" s="334"/>
      <c r="M74" s="332"/>
      <c r="N74" s="333"/>
      <c r="O74" s="334"/>
      <c r="P74" s="335"/>
      <c r="Q74" s="333"/>
      <c r="R74" s="332"/>
      <c r="S74" s="334"/>
      <c r="T74" s="332"/>
      <c r="U74" s="336"/>
      <c r="V74" s="105"/>
      <c r="W74" s="105"/>
      <c r="X74" s="105"/>
      <c r="Y74" s="105"/>
      <c r="Z74" s="105"/>
      <c r="AA74" s="105"/>
      <c r="AB74" s="105"/>
      <c r="AC74" s="105"/>
      <c r="AD74" s="105"/>
      <c r="AE74" s="105"/>
    </row>
    <row r="75" spans="1:31">
      <c r="A75" s="306" t="s">
        <v>145</v>
      </c>
      <c r="B75" s="307"/>
      <c r="C75" s="307"/>
      <c r="D75" s="307"/>
      <c r="E75" s="307"/>
      <c r="F75" s="308">
        <f>SUM(F34:F45)</f>
        <v>7074314.0664625019</v>
      </c>
      <c r="G75" s="308"/>
      <c r="H75" s="308">
        <f>SUM(H34:H45)</f>
        <v>2999488.3344000001</v>
      </c>
      <c r="I75" s="307"/>
      <c r="J75" s="307"/>
      <c r="K75" s="307"/>
      <c r="L75" s="307"/>
      <c r="M75" s="307"/>
      <c r="N75" s="307"/>
      <c r="O75" s="307"/>
      <c r="P75" s="307"/>
      <c r="Q75" s="307"/>
      <c r="R75" s="307"/>
      <c r="S75" s="307"/>
      <c r="T75" s="307"/>
      <c r="U75" s="308">
        <f>SUM(U35:U46)</f>
        <v>1403679.8251012927</v>
      </c>
      <c r="V75" s="105"/>
      <c r="W75" s="105"/>
      <c r="X75" s="105"/>
      <c r="Y75" s="105"/>
      <c r="Z75" s="105"/>
      <c r="AA75" s="105"/>
      <c r="AB75" s="105"/>
      <c r="AC75" s="105"/>
      <c r="AD75" s="105"/>
      <c r="AE75" s="105"/>
    </row>
    <row r="76" spans="1:31">
      <c r="A76" s="301" t="s">
        <v>146</v>
      </c>
      <c r="B76" s="302"/>
      <c r="C76" s="302"/>
      <c r="D76" s="304">
        <f>(D33+D45+SUM(D34:D44)*2)/24</f>
        <v>165870611.86000004</v>
      </c>
      <c r="E76" s="302"/>
      <c r="F76" s="303"/>
      <c r="G76" s="303"/>
      <c r="H76" s="302"/>
      <c r="I76" s="302"/>
      <c r="J76" s="302"/>
      <c r="K76" s="302"/>
      <c r="L76" s="304">
        <f>(L34+L46+SUM(L35:L45)*2)/24</f>
        <v>-89292049.768000096</v>
      </c>
      <c r="M76" s="302"/>
      <c r="N76" s="302"/>
      <c r="O76" s="304">
        <f>(O34+O46+SUM(O35:O45)*2)/24</f>
        <v>76578562.091999903</v>
      </c>
      <c r="P76" s="302"/>
      <c r="Q76" s="302"/>
      <c r="R76" s="302"/>
      <c r="S76" s="304">
        <f>(S34+S46+SUM(S35:S45)*2)/24</f>
        <v>-3504556.389871092</v>
      </c>
      <c r="T76" s="302"/>
      <c r="U76" s="305"/>
      <c r="V76" s="105"/>
      <c r="W76" s="105"/>
      <c r="X76" s="105"/>
      <c r="Y76" s="105"/>
      <c r="Z76" s="105"/>
      <c r="AA76" s="105"/>
      <c r="AB76" s="105"/>
      <c r="AC76" s="105"/>
      <c r="AD76" s="105"/>
      <c r="AE76" s="105"/>
    </row>
    <row r="77" spans="1:31" s="105" customFormat="1">
      <c r="A77" s="135"/>
      <c r="B77" s="136"/>
      <c r="C77" s="136"/>
      <c r="D77" s="136"/>
      <c r="E77" s="136"/>
      <c r="F77" s="134"/>
      <c r="G77" s="134"/>
      <c r="H77" s="136"/>
      <c r="I77" s="136"/>
      <c r="J77" s="136"/>
      <c r="K77" s="136"/>
      <c r="L77" s="136"/>
      <c r="M77" s="133"/>
      <c r="N77" s="136"/>
      <c r="O77" s="136"/>
      <c r="P77" s="136"/>
      <c r="Q77" s="136"/>
      <c r="R77" s="136"/>
      <c r="S77" s="136"/>
      <c r="T77" s="136"/>
      <c r="U77" s="136"/>
    </row>
    <row r="79" spans="1:31">
      <c r="A79" s="2"/>
    </row>
    <row r="80" spans="1:31">
      <c r="A80" s="113"/>
    </row>
  </sheetData>
  <mergeCells count="2">
    <mergeCell ref="B4:J4"/>
    <mergeCell ref="L4:Q4"/>
  </mergeCells>
  <pageMargins left="0.5" right="0.5" top="0.5" bottom="0.5" header="0.3" footer="0.3"/>
  <pageSetup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workbookViewId="0">
      <selection activeCell="A5" sqref="A5"/>
    </sheetView>
  </sheetViews>
  <sheetFormatPr defaultColWidth="9.109375" defaultRowHeight="14.4"/>
  <cols>
    <col min="1" max="1" width="31.109375" style="45" customWidth="1"/>
    <col min="2" max="2" width="9.109375" style="45"/>
    <col min="3" max="3" width="8.6640625" style="46" customWidth="1"/>
    <col min="4" max="4" width="13.6640625" style="45" customWidth="1"/>
    <col min="5" max="5" width="7.44140625" style="45" customWidth="1"/>
    <col min="6" max="6" width="9.109375" style="45"/>
    <col min="7" max="7" width="13.6640625" style="45" customWidth="1"/>
    <col min="8" max="8" width="3" style="45" customWidth="1"/>
    <col min="9" max="9" width="21.5546875" style="45" bestFit="1" customWidth="1"/>
    <col min="10" max="10" width="16.33203125" style="48" bestFit="1" customWidth="1"/>
    <col min="11" max="11" width="13.109375" style="45" customWidth="1"/>
    <col min="12" max="12" width="9.109375" style="45"/>
    <col min="13" max="13" width="16.88671875" style="45" customWidth="1"/>
    <col min="14" max="17" width="9.109375" style="45"/>
    <col min="18" max="18" width="14.33203125" style="45" bestFit="1" customWidth="1"/>
    <col min="19" max="16384" width="9.109375" style="45"/>
  </cols>
  <sheetData>
    <row r="1" spans="1:15">
      <c r="H1" s="47"/>
    </row>
    <row r="2" spans="1:15" ht="18">
      <c r="H2" s="47"/>
      <c r="J2" s="201" t="s">
        <v>148</v>
      </c>
      <c r="L2" s="45" t="s">
        <v>157</v>
      </c>
    </row>
    <row r="3" spans="1:15" ht="19.2">
      <c r="A3" s="410" t="s">
        <v>24</v>
      </c>
      <c r="B3" s="410"/>
      <c r="C3" s="410"/>
      <c r="D3" s="410"/>
      <c r="E3" s="410"/>
      <c r="F3" s="410"/>
      <c r="G3" s="410"/>
      <c r="H3" s="47"/>
      <c r="J3" s="201"/>
    </row>
    <row r="4" spans="1:15" ht="15.6">
      <c r="A4" s="410" t="s">
        <v>216</v>
      </c>
      <c r="B4" s="410"/>
      <c r="C4" s="410"/>
      <c r="D4" s="410"/>
      <c r="E4" s="410"/>
      <c r="F4" s="410"/>
      <c r="G4" s="410"/>
      <c r="H4" s="47"/>
      <c r="J4" s="200">
        <v>2012</v>
      </c>
      <c r="K4" s="45">
        <v>1.5</v>
      </c>
      <c r="L4" s="214" t="s">
        <v>173</v>
      </c>
      <c r="M4" s="57"/>
      <c r="N4" s="57"/>
      <c r="O4" s="215"/>
    </row>
    <row r="5" spans="1:15" ht="15.6">
      <c r="A5" s="27"/>
      <c r="B5" s="27"/>
      <c r="C5" s="27"/>
      <c r="D5" s="27"/>
      <c r="E5" s="27"/>
      <c r="F5" s="27"/>
      <c r="G5" s="27"/>
      <c r="H5" s="47"/>
      <c r="J5" s="200">
        <v>2013</v>
      </c>
      <c r="K5" s="45">
        <v>12</v>
      </c>
      <c r="L5" s="216" t="s">
        <v>174</v>
      </c>
      <c r="M5" s="51"/>
      <c r="N5" s="51"/>
      <c r="O5" s="217"/>
    </row>
    <row r="6" spans="1:15">
      <c r="H6" s="47"/>
      <c r="J6" s="200">
        <f>J5+1</f>
        <v>2014</v>
      </c>
      <c r="K6" s="45">
        <v>12</v>
      </c>
      <c r="L6" s="216" t="s">
        <v>175</v>
      </c>
      <c r="M6" s="51"/>
      <c r="N6" s="51"/>
      <c r="O6" s="217"/>
    </row>
    <row r="7" spans="1:15">
      <c r="A7" s="45" t="s">
        <v>158</v>
      </c>
      <c r="H7" s="47"/>
      <c r="J7" s="200">
        <f t="shared" ref="J7:J30" si="0">J6+1</f>
        <v>2015</v>
      </c>
      <c r="K7" s="45">
        <v>12</v>
      </c>
      <c r="L7" s="218" t="s">
        <v>176</v>
      </c>
      <c r="M7" s="51"/>
      <c r="N7" s="51"/>
      <c r="O7" s="217"/>
    </row>
    <row r="8" spans="1:15">
      <c r="H8" s="47"/>
      <c r="J8" s="200">
        <f t="shared" si="0"/>
        <v>2016</v>
      </c>
      <c r="K8" s="45">
        <v>12</v>
      </c>
      <c r="L8" s="216" t="s">
        <v>177</v>
      </c>
      <c r="M8" s="51"/>
      <c r="N8" s="51"/>
      <c r="O8" s="217"/>
    </row>
    <row r="9" spans="1:15">
      <c r="A9" s="45" t="s">
        <v>159</v>
      </c>
      <c r="H9" s="47"/>
      <c r="J9" s="200">
        <f t="shared" si="0"/>
        <v>2017</v>
      </c>
      <c r="K9" s="45">
        <v>12</v>
      </c>
      <c r="L9" s="219" t="s">
        <v>178</v>
      </c>
      <c r="M9" s="220"/>
      <c r="N9" s="220"/>
      <c r="O9" s="221"/>
    </row>
    <row r="10" spans="1:15">
      <c r="D10" s="46"/>
      <c r="G10" s="49" t="s">
        <v>25</v>
      </c>
      <c r="H10" s="47"/>
      <c r="I10" s="49"/>
      <c r="J10" s="200">
        <f t="shared" si="0"/>
        <v>2018</v>
      </c>
      <c r="K10" s="45">
        <v>12</v>
      </c>
    </row>
    <row r="11" spans="1:15">
      <c r="D11" s="50" t="s">
        <v>26</v>
      </c>
      <c r="G11" s="50" t="s">
        <v>27</v>
      </c>
      <c r="H11" s="47"/>
      <c r="I11" s="51"/>
      <c r="J11" s="200">
        <f t="shared" si="0"/>
        <v>2019</v>
      </c>
      <c r="K11" s="45">
        <v>12</v>
      </c>
      <c r="L11" s="28"/>
    </row>
    <row r="12" spans="1:15">
      <c r="D12" s="50"/>
      <c r="G12" s="50"/>
      <c r="H12" s="47"/>
      <c r="I12" s="36"/>
      <c r="J12" s="200">
        <f t="shared" si="0"/>
        <v>2020</v>
      </c>
      <c r="K12" s="45">
        <v>12</v>
      </c>
    </row>
    <row r="13" spans="1:15">
      <c r="A13" s="45" t="s">
        <v>28</v>
      </c>
      <c r="D13" s="53">
        <v>134878098.86000001</v>
      </c>
      <c r="E13" s="51"/>
      <c r="F13" s="51"/>
      <c r="G13" s="54"/>
      <c r="H13" s="47"/>
      <c r="I13" s="51"/>
      <c r="J13" s="200">
        <f t="shared" si="0"/>
        <v>2021</v>
      </c>
      <c r="K13" s="45">
        <v>12</v>
      </c>
    </row>
    <row r="14" spans="1:15">
      <c r="A14" s="45" t="s">
        <v>160</v>
      </c>
      <c r="D14" s="53"/>
      <c r="E14" s="51"/>
      <c r="F14" s="51"/>
      <c r="G14" s="53">
        <v>30992513</v>
      </c>
      <c r="H14" s="47"/>
      <c r="I14" s="45" t="s">
        <v>203</v>
      </c>
      <c r="J14" s="200">
        <f t="shared" si="0"/>
        <v>2022</v>
      </c>
      <c r="K14" s="45">
        <v>12</v>
      </c>
      <c r="M14" s="53"/>
    </row>
    <row r="15" spans="1:15">
      <c r="A15" s="45" t="s">
        <v>34</v>
      </c>
      <c r="D15" s="53"/>
      <c r="E15" s="51"/>
      <c r="F15" s="51"/>
      <c r="G15" s="29">
        <v>0</v>
      </c>
      <c r="H15" s="47"/>
      <c r="J15" s="200">
        <f t="shared" si="0"/>
        <v>2023</v>
      </c>
      <c r="K15" s="45">
        <v>12</v>
      </c>
      <c r="M15" s="51"/>
    </row>
    <row r="16" spans="1:15">
      <c r="A16" s="45" t="s">
        <v>35</v>
      </c>
      <c r="D16" s="53"/>
      <c r="E16" s="51"/>
      <c r="F16" s="51"/>
      <c r="G16" s="29">
        <v>0</v>
      </c>
      <c r="H16" s="30"/>
      <c r="I16" s="51"/>
      <c r="J16" s="200">
        <f t="shared" si="0"/>
        <v>2024</v>
      </c>
      <c r="K16" s="45">
        <v>12</v>
      </c>
    </row>
    <row r="17" spans="1:18">
      <c r="A17" s="45" t="s">
        <v>29</v>
      </c>
      <c r="D17" s="55">
        <v>-84634469.470000014</v>
      </c>
      <c r="E17" s="51"/>
      <c r="F17" s="51"/>
      <c r="G17" s="56"/>
      <c r="H17" s="47"/>
      <c r="I17" s="51"/>
      <c r="J17" s="200">
        <f t="shared" si="0"/>
        <v>2025</v>
      </c>
      <c r="K17" s="45">
        <v>12</v>
      </c>
    </row>
    <row r="18" spans="1:18">
      <c r="D18" s="53"/>
      <c r="E18" s="51"/>
      <c r="F18" s="51"/>
      <c r="G18" s="57"/>
      <c r="H18" s="47"/>
      <c r="I18" s="51"/>
      <c r="J18" s="200">
        <f t="shared" si="0"/>
        <v>2026</v>
      </c>
      <c r="K18" s="45">
        <v>12</v>
      </c>
    </row>
    <row r="19" spans="1:18">
      <c r="A19" s="45" t="s">
        <v>37</v>
      </c>
      <c r="D19" s="53">
        <f>SUM(D13:D18)</f>
        <v>50243629.390000001</v>
      </c>
      <c r="E19" s="51"/>
      <c r="F19" s="51"/>
      <c r="G19" s="58">
        <f>SUM(G14:G18)</f>
        <v>30992513</v>
      </c>
      <c r="H19" s="47"/>
      <c r="I19" s="58"/>
      <c r="J19" s="200">
        <f t="shared" si="0"/>
        <v>2027</v>
      </c>
      <c r="K19" s="45">
        <v>12</v>
      </c>
    </row>
    <row r="20" spans="1:18">
      <c r="A20" s="45" t="s">
        <v>36</v>
      </c>
      <c r="D20" s="356">
        <f>K32</f>
        <v>325</v>
      </c>
      <c r="E20" s="357"/>
      <c r="F20" s="357"/>
      <c r="G20" s="357">
        <f>D20</f>
        <v>325</v>
      </c>
      <c r="H20" s="47"/>
      <c r="I20" s="51"/>
      <c r="J20" s="200">
        <f t="shared" si="0"/>
        <v>2028</v>
      </c>
      <c r="K20" s="45">
        <v>12</v>
      </c>
    </row>
    <row r="21" spans="1:18">
      <c r="D21" s="53"/>
      <c r="E21" s="51"/>
      <c r="F21" s="51"/>
      <c r="G21" s="57"/>
      <c r="H21" s="47"/>
      <c r="I21" s="51"/>
      <c r="J21" s="200">
        <f t="shared" si="0"/>
        <v>2029</v>
      </c>
      <c r="K21" s="45">
        <v>12</v>
      </c>
    </row>
    <row r="22" spans="1:18" ht="15" thickBot="1">
      <c r="A22" s="45" t="s">
        <v>30</v>
      </c>
      <c r="D22" s="59">
        <f>(D19/D20)</f>
        <v>154595.78273846154</v>
      </c>
      <c r="E22" s="51"/>
      <c r="F22" s="51"/>
      <c r="G22" s="397">
        <f>(G19/G20)</f>
        <v>95361.578461538462</v>
      </c>
      <c r="H22" s="47"/>
      <c r="I22" s="37"/>
      <c r="J22" s="200">
        <f t="shared" si="0"/>
        <v>2030</v>
      </c>
      <c r="K22" s="45">
        <v>12</v>
      </c>
    </row>
    <row r="23" spans="1:18" ht="15" thickTop="1">
      <c r="D23" s="53"/>
      <c r="E23" s="51"/>
      <c r="F23" s="51"/>
      <c r="G23" s="53"/>
      <c r="H23" s="47"/>
      <c r="I23" s="51"/>
      <c r="J23" s="200">
        <f t="shared" si="0"/>
        <v>2031</v>
      </c>
      <c r="K23" s="45">
        <v>12</v>
      </c>
      <c r="R23" s="222"/>
    </row>
    <row r="24" spans="1:18" ht="15" thickBot="1">
      <c r="A24" s="45" t="s">
        <v>31</v>
      </c>
      <c r="D24" s="59">
        <f>(D22*12)</f>
        <v>1855149.3928615386</v>
      </c>
      <c r="E24" s="51"/>
      <c r="F24" s="51"/>
      <c r="G24" s="59">
        <f>(G22*12)</f>
        <v>1144338.9415384615</v>
      </c>
      <c r="H24" s="47"/>
      <c r="I24" s="51"/>
      <c r="J24" s="200">
        <f t="shared" si="0"/>
        <v>2032</v>
      </c>
      <c r="K24" s="45">
        <v>12</v>
      </c>
    </row>
    <row r="25" spans="1:18" ht="15" thickTop="1">
      <c r="D25" s="53"/>
      <c r="E25" s="51"/>
      <c r="F25" s="51"/>
      <c r="G25" s="53"/>
      <c r="H25" s="47"/>
      <c r="I25" s="51"/>
      <c r="J25" s="200">
        <f t="shared" si="0"/>
        <v>2033</v>
      </c>
      <c r="K25" s="45">
        <v>12</v>
      </c>
      <c r="L25" s="60"/>
    </row>
    <row r="26" spans="1:18">
      <c r="A26" s="45" t="s">
        <v>32</v>
      </c>
      <c r="D26" s="212">
        <f>ROUND(D24/D13,8)</f>
        <v>1.3754270000000001E-2</v>
      </c>
      <c r="E26" s="31"/>
      <c r="F26" s="31"/>
      <c r="G26" s="212">
        <f>ROUND(G24/G19,8)</f>
        <v>3.6923079999999997E-2</v>
      </c>
      <c r="H26" s="47"/>
      <c r="I26" s="61"/>
      <c r="J26" s="200">
        <f t="shared" si="0"/>
        <v>2034</v>
      </c>
      <c r="K26" s="45">
        <v>12</v>
      </c>
      <c r="L26" s="60"/>
    </row>
    <row r="27" spans="1:18">
      <c r="D27" s="31"/>
      <c r="E27" s="31"/>
      <c r="F27" s="31"/>
      <c r="G27" s="31"/>
      <c r="H27" s="47"/>
      <c r="I27" s="61"/>
      <c r="J27" s="200">
        <f>J26+1</f>
        <v>2035</v>
      </c>
      <c r="K27" s="45">
        <v>12</v>
      </c>
      <c r="L27" s="60"/>
    </row>
    <row r="28" spans="1:18" ht="15" thickBot="1">
      <c r="A28" s="45" t="s">
        <v>33</v>
      </c>
      <c r="D28" s="59">
        <f>D13*ROUND(D24/D13,8)</f>
        <v>1855149.7888071325</v>
      </c>
      <c r="E28" s="31"/>
      <c r="F28" s="31"/>
      <c r="G28" s="59">
        <f>G14*ROUND(G24/G14,8)</f>
        <v>1144339.03690004</v>
      </c>
      <c r="H28" s="47"/>
      <c r="I28" s="61"/>
      <c r="J28" s="200">
        <f t="shared" si="0"/>
        <v>2036</v>
      </c>
      <c r="K28" s="45">
        <v>12</v>
      </c>
      <c r="L28" s="60"/>
    </row>
    <row r="29" spans="1:18" ht="15" thickTop="1">
      <c r="D29" s="31"/>
      <c r="E29" s="31"/>
      <c r="F29" s="31"/>
      <c r="G29" s="31"/>
      <c r="H29" s="47"/>
      <c r="I29" s="61"/>
      <c r="J29" s="200">
        <f t="shared" si="0"/>
        <v>2037</v>
      </c>
      <c r="K29" s="45">
        <v>12</v>
      </c>
      <c r="L29" s="60"/>
    </row>
    <row r="30" spans="1:18">
      <c r="A30" s="45" t="s">
        <v>181</v>
      </c>
      <c r="D30" s="63"/>
      <c r="H30" s="47"/>
      <c r="I30" s="61"/>
      <c r="J30" s="200">
        <f t="shared" si="0"/>
        <v>2038</v>
      </c>
      <c r="K30" s="45">
        <v>12</v>
      </c>
      <c r="L30" s="60"/>
    </row>
    <row r="31" spans="1:18">
      <c r="A31" s="45" t="s">
        <v>179</v>
      </c>
      <c r="H31" s="47"/>
      <c r="I31" s="61"/>
      <c r="J31" s="200">
        <f>J30+1</f>
        <v>2039</v>
      </c>
      <c r="K31" s="45">
        <v>11.5</v>
      </c>
      <c r="L31" s="60"/>
    </row>
    <row r="32" spans="1:18" ht="15" thickBot="1">
      <c r="A32" s="213" t="s">
        <v>180</v>
      </c>
      <c r="H32" s="47"/>
      <c r="I32" s="61"/>
      <c r="J32" s="62" t="s">
        <v>149</v>
      </c>
      <c r="K32" s="202">
        <f>SUM(K4:K31)</f>
        <v>325</v>
      </c>
      <c r="L32" s="60"/>
    </row>
    <row r="33" spans="1:12" ht="15" thickTop="1">
      <c r="A33" s="69" t="s">
        <v>182</v>
      </c>
      <c r="D33" s="70">
        <f>D19+G19</f>
        <v>81236142.390000001</v>
      </c>
      <c r="H33" s="47"/>
      <c r="I33" s="61"/>
      <c r="J33" s="64"/>
      <c r="K33" s="61"/>
      <c r="L33" s="60"/>
    </row>
    <row r="34" spans="1:12">
      <c r="H34" s="47"/>
      <c r="I34" s="61"/>
      <c r="J34" s="64"/>
      <c r="K34" s="61"/>
      <c r="L34" s="60"/>
    </row>
    <row r="35" spans="1:12">
      <c r="D35" s="45" t="s">
        <v>201</v>
      </c>
      <c r="G35" s="45" t="s">
        <v>202</v>
      </c>
      <c r="H35" s="47"/>
      <c r="I35" s="65"/>
      <c r="J35" s="52"/>
      <c r="K35" s="51"/>
      <c r="L35" s="60"/>
    </row>
    <row r="36" spans="1:12">
      <c r="A36" s="45" t="s">
        <v>183</v>
      </c>
      <c r="D36" s="388" t="s">
        <v>45</v>
      </c>
      <c r="E36" s="49"/>
      <c r="F36" s="49"/>
      <c r="G36" s="389" t="s">
        <v>48</v>
      </c>
      <c r="H36" s="47"/>
      <c r="I36" s="65"/>
      <c r="J36" s="52"/>
      <c r="K36" s="51"/>
      <c r="L36" s="60"/>
    </row>
    <row r="37" spans="1:12">
      <c r="A37" s="224">
        <v>41214</v>
      </c>
      <c r="D37" s="366">
        <v>164129.14000000001</v>
      </c>
      <c r="E37" s="366"/>
      <c r="F37" s="366"/>
      <c r="G37" s="366">
        <v>49938.14</v>
      </c>
      <c r="H37" s="66"/>
      <c r="I37" s="61"/>
      <c r="L37" s="60"/>
    </row>
    <row r="38" spans="1:12">
      <c r="A38" s="224">
        <v>41244</v>
      </c>
      <c r="D38" s="366">
        <v>164443.92000000001</v>
      </c>
      <c r="E38" s="366"/>
      <c r="F38" s="366"/>
      <c r="G38" s="366">
        <v>102797.01</v>
      </c>
      <c r="H38" s="66"/>
      <c r="I38" s="51"/>
    </row>
    <row r="39" spans="1:12">
      <c r="A39" s="386">
        <v>41275</v>
      </c>
      <c r="D39" s="366">
        <v>84316</v>
      </c>
      <c r="E39" s="366"/>
      <c r="F39" s="366"/>
      <c r="G39" s="366">
        <v>85104.18</v>
      </c>
      <c r="H39" s="66"/>
    </row>
    <row r="40" spans="1:12">
      <c r="A40" s="387">
        <v>41306</v>
      </c>
      <c r="B40" s="359"/>
      <c r="C40" s="364"/>
      <c r="D40" s="360">
        <v>162125.49</v>
      </c>
      <c r="E40" s="365"/>
      <c r="F40" s="365"/>
      <c r="G40" s="360">
        <v>95366</v>
      </c>
      <c r="H40" s="66"/>
    </row>
    <row r="41" spans="1:12">
      <c r="A41" s="67"/>
      <c r="H41" s="66"/>
    </row>
    <row r="43" spans="1:12">
      <c r="A43" s="68"/>
    </row>
    <row r="44" spans="1:12">
      <c r="A44" s="28"/>
    </row>
    <row r="45" spans="1:12">
      <c r="A45" s="32"/>
    </row>
    <row r="46" spans="1:12">
      <c r="A46" s="32"/>
    </row>
  </sheetData>
  <mergeCells count="2">
    <mergeCell ref="A3:G3"/>
    <mergeCell ref="A4:G4"/>
  </mergeCells>
  <pageMargins left="0" right="0" top="0.75" bottom="0.75" header="0.3" footer="0.3"/>
  <pageSetup scale="71"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8"/>
  <sheetViews>
    <sheetView tabSelected="1" workbookViewId="0">
      <selection activeCell="G4" sqref="G4"/>
    </sheetView>
  </sheetViews>
  <sheetFormatPr defaultRowHeight="14.4"/>
  <cols>
    <col min="1" max="1" width="10.6640625" bestFit="1" customWidth="1"/>
    <col min="4" max="5" width="12.33203125" bestFit="1" customWidth="1"/>
    <col min="6" max="6" width="13.44140625" customWidth="1"/>
    <col min="7" max="7" width="18.109375" bestFit="1" customWidth="1"/>
    <col min="8" max="8" width="23.33203125" bestFit="1" customWidth="1"/>
    <col min="9" max="9" width="12.33203125" bestFit="1" customWidth="1"/>
    <col min="10" max="10" width="15.6640625" customWidth="1"/>
    <col min="11" max="11" width="16" bestFit="1" customWidth="1"/>
    <col min="12" max="12" width="8.44140625" bestFit="1" customWidth="1"/>
    <col min="13" max="13" width="17.33203125" bestFit="1" customWidth="1"/>
    <col min="14" max="17" width="11.33203125" bestFit="1" customWidth="1"/>
  </cols>
  <sheetData>
    <row r="1" spans="1:13" ht="18">
      <c r="A1" s="205" t="s">
        <v>217</v>
      </c>
      <c r="F1" t="s">
        <v>207</v>
      </c>
    </row>
    <row r="2" spans="1:13">
      <c r="F2" t="s">
        <v>208</v>
      </c>
    </row>
    <row r="3" spans="1:13">
      <c r="F3" t="s">
        <v>204</v>
      </c>
    </row>
    <row r="4" spans="1:13">
      <c r="A4" t="s">
        <v>154</v>
      </c>
      <c r="D4" s="209">
        <v>1660493</v>
      </c>
      <c r="E4" s="209"/>
      <c r="F4" s="209">
        <f>E6+H12+H13+H14</f>
        <v>-3144651.46</v>
      </c>
    </row>
    <row r="5" spans="1:13" ht="15" thickBot="1">
      <c r="A5" t="s">
        <v>155</v>
      </c>
      <c r="D5" s="398">
        <v>-1562307</v>
      </c>
      <c r="E5" s="209"/>
    </row>
    <row r="6" spans="1:13">
      <c r="A6" t="s">
        <v>156</v>
      </c>
      <c r="D6" s="368">
        <v>-4712117.46</v>
      </c>
      <c r="E6" s="209">
        <f>D6-D5</f>
        <v>-3149810.46</v>
      </c>
      <c r="F6" s="361">
        <f>F4/321.5</f>
        <v>-9781.186500777605</v>
      </c>
      <c r="G6" s="411" t="s">
        <v>209</v>
      </c>
      <c r="H6" s="412"/>
      <c r="I6" s="372" t="s">
        <v>195</v>
      </c>
      <c r="J6" s="373"/>
      <c r="K6" s="374"/>
      <c r="L6" s="367"/>
      <c r="M6" s="367"/>
    </row>
    <row r="7" spans="1:13" ht="15" thickBot="1">
      <c r="C7" s="369"/>
      <c r="D7" s="367"/>
      <c r="G7" s="375">
        <f>SUM(G24:G35)</f>
        <v>57756</v>
      </c>
      <c r="H7" s="375">
        <f>SUM(H24:H35)</f>
        <v>117379.23800933127</v>
      </c>
      <c r="I7" s="376">
        <f>(I23+I35+SUM(I24:I34)*2)/24</f>
        <v>1562307</v>
      </c>
      <c r="J7" s="376">
        <f>(J23+J35+SUM(J24:J34)*2)/24</f>
        <v>1475672</v>
      </c>
      <c r="K7" s="376">
        <f>(K23+K35+SUM(K24:K34)*2)/24</f>
        <v>-1716252.5491783291</v>
      </c>
      <c r="L7" s="367"/>
      <c r="M7" s="376">
        <f>(M23+M35+SUM(M24:M34)*2)/24</f>
        <v>83480.981212415747</v>
      </c>
    </row>
    <row r="8" spans="1:13">
      <c r="D8" s="413" t="s">
        <v>172</v>
      </c>
      <c r="E8" s="413"/>
      <c r="F8" s="413"/>
      <c r="G8" s="377"/>
      <c r="H8" s="367"/>
      <c r="I8" s="378"/>
      <c r="J8" s="379"/>
      <c r="K8" s="380"/>
      <c r="L8" s="367" t="s">
        <v>192</v>
      </c>
      <c r="M8" s="390" t="s">
        <v>46</v>
      </c>
    </row>
    <row r="9" spans="1:13" ht="15" thickBot="1">
      <c r="A9" t="s">
        <v>164</v>
      </c>
      <c r="D9" s="210" t="s">
        <v>168</v>
      </c>
      <c r="E9" s="210" t="s">
        <v>171</v>
      </c>
      <c r="F9" s="210" t="s">
        <v>150</v>
      </c>
      <c r="G9" s="381" t="s">
        <v>166</v>
      </c>
      <c r="H9" s="381" t="s">
        <v>167</v>
      </c>
      <c r="I9" s="382" t="s">
        <v>198</v>
      </c>
      <c r="J9" s="383" t="s">
        <v>199</v>
      </c>
      <c r="K9" s="384" t="s">
        <v>196</v>
      </c>
      <c r="L9" s="385" t="s">
        <v>90</v>
      </c>
      <c r="M9" s="385" t="s">
        <v>206</v>
      </c>
    </row>
    <row r="10" spans="1:13">
      <c r="A10" t="s">
        <v>165</v>
      </c>
      <c r="L10" s="367"/>
      <c r="M10" s="367"/>
    </row>
    <row r="11" spans="1:13">
      <c r="A11" s="206">
        <v>41243</v>
      </c>
      <c r="D11" s="208">
        <f>D5</f>
        <v>-1562307</v>
      </c>
      <c r="E11" s="208">
        <f>E6</f>
        <v>-3149810.46</v>
      </c>
      <c r="F11" s="208">
        <f>D11+E11</f>
        <v>-4712117.46</v>
      </c>
      <c r="G11" s="211">
        <v>0</v>
      </c>
      <c r="H11" s="211">
        <v>0</v>
      </c>
      <c r="I11" s="208">
        <f>-D11</f>
        <v>1562307</v>
      </c>
      <c r="J11" s="208">
        <f>-D5-G11</f>
        <v>1562307</v>
      </c>
      <c r="K11" s="208">
        <v>-1702319.23</v>
      </c>
      <c r="L11" s="211">
        <f>(G11+H11)*0.35</f>
        <v>0</v>
      </c>
      <c r="M11" s="211">
        <f>L11</f>
        <v>0</v>
      </c>
    </row>
    <row r="12" spans="1:13">
      <c r="A12" s="206">
        <v>41274</v>
      </c>
      <c r="D12" s="208">
        <f>D11</f>
        <v>-1562307</v>
      </c>
      <c r="E12" s="208">
        <f>E11</f>
        <v>-3149810.46</v>
      </c>
      <c r="F12" s="208">
        <f t="shared" ref="F12:F61" si="0">D12+E12</f>
        <v>-4712117.46</v>
      </c>
      <c r="G12" s="211">
        <v>2407</v>
      </c>
      <c r="H12" s="370">
        <v>0</v>
      </c>
      <c r="I12" s="211">
        <f>I11</f>
        <v>1562307</v>
      </c>
      <c r="J12" s="211">
        <f>J11-G12</f>
        <v>1559900</v>
      </c>
      <c r="K12" s="211">
        <v>-1564370.46</v>
      </c>
      <c r="L12" s="211">
        <f t="shared" ref="L12:L61" si="1">(G12+H12)*0.35</f>
        <v>842.44999999999993</v>
      </c>
      <c r="M12" s="211">
        <f>M11+L12</f>
        <v>842.44999999999993</v>
      </c>
    </row>
    <row r="13" spans="1:13">
      <c r="A13" s="206">
        <v>41275</v>
      </c>
      <c r="D13" s="208">
        <f t="shared" ref="D13:E28" si="2">D12</f>
        <v>-1562307</v>
      </c>
      <c r="E13" s="208">
        <f t="shared" si="2"/>
        <v>-3149810.46</v>
      </c>
      <c r="F13" s="208">
        <f t="shared" si="0"/>
        <v>-4712117.46</v>
      </c>
      <c r="G13" s="211">
        <v>7220</v>
      </c>
      <c r="H13" s="370">
        <v>2577</v>
      </c>
      <c r="I13" s="211">
        <f>I12</f>
        <v>1562307</v>
      </c>
      <c r="J13" s="211">
        <f>J12-G13</f>
        <v>1552680</v>
      </c>
      <c r="K13" s="211">
        <f t="shared" ref="K13:K60" si="3">K12-H13</f>
        <v>-1566947.46</v>
      </c>
      <c r="L13" s="211">
        <f t="shared" si="1"/>
        <v>3428.95</v>
      </c>
      <c r="M13" s="211">
        <f t="shared" ref="M13:M61" si="4">M12+L13</f>
        <v>4271.3999999999996</v>
      </c>
    </row>
    <row r="14" spans="1:13">
      <c r="A14" s="206">
        <v>41333</v>
      </c>
      <c r="D14" s="208">
        <f t="shared" si="2"/>
        <v>-1562307</v>
      </c>
      <c r="E14" s="208">
        <f t="shared" si="2"/>
        <v>-3149810.46</v>
      </c>
      <c r="F14" s="208">
        <f t="shared" si="0"/>
        <v>-4712117.46</v>
      </c>
      <c r="G14" s="211">
        <v>4813</v>
      </c>
      <c r="H14" s="370">
        <v>2582</v>
      </c>
      <c r="I14" s="211">
        <f t="shared" ref="I14:I61" si="5">I13</f>
        <v>1562307</v>
      </c>
      <c r="J14" s="211">
        <f t="shared" ref="J14:J58" si="6">J13-G14</f>
        <v>1547867</v>
      </c>
      <c r="K14" s="211">
        <f t="shared" si="3"/>
        <v>-1569529.46</v>
      </c>
      <c r="L14" s="211">
        <f t="shared" si="1"/>
        <v>2588.25</v>
      </c>
      <c r="M14" s="211">
        <f t="shared" si="4"/>
        <v>6859.65</v>
      </c>
    </row>
    <row r="15" spans="1:13">
      <c r="A15" s="206">
        <v>41364</v>
      </c>
      <c r="D15" s="208">
        <f t="shared" si="2"/>
        <v>-1562307</v>
      </c>
      <c r="E15" s="208">
        <f t="shared" si="2"/>
        <v>-3149810.46</v>
      </c>
      <c r="F15" s="208">
        <f t="shared" si="0"/>
        <v>-4712117.46</v>
      </c>
      <c r="G15" s="211">
        <f t="shared" ref="G15:G36" si="7">G14</f>
        <v>4813</v>
      </c>
      <c r="H15" s="211">
        <f>-F6</f>
        <v>9781.186500777605</v>
      </c>
      <c r="I15" s="208">
        <f t="shared" si="5"/>
        <v>1562307</v>
      </c>
      <c r="J15" s="208">
        <f t="shared" si="6"/>
        <v>1543054</v>
      </c>
      <c r="K15" s="208">
        <f>K14-H15</f>
        <v>-1579310.6465007775</v>
      </c>
      <c r="L15" s="211">
        <f>(G15+H15)*0.35</f>
        <v>5107.9652752721613</v>
      </c>
      <c r="M15" s="211">
        <f t="shared" si="4"/>
        <v>11967.615275272161</v>
      </c>
    </row>
    <row r="16" spans="1:13">
      <c r="A16" s="206">
        <v>41394</v>
      </c>
      <c r="D16" s="208">
        <f t="shared" si="2"/>
        <v>-1562307</v>
      </c>
      <c r="E16" s="208">
        <f t="shared" si="2"/>
        <v>-3149810.46</v>
      </c>
      <c r="F16" s="208">
        <f t="shared" si="0"/>
        <v>-4712117.46</v>
      </c>
      <c r="G16" s="211">
        <f t="shared" si="7"/>
        <v>4813</v>
      </c>
      <c r="H16" s="211">
        <f>-F6</f>
        <v>9781.186500777605</v>
      </c>
      <c r="I16" s="208">
        <f t="shared" si="5"/>
        <v>1562307</v>
      </c>
      <c r="J16" s="208">
        <f t="shared" si="6"/>
        <v>1538241</v>
      </c>
      <c r="K16" s="208">
        <f t="shared" si="3"/>
        <v>-1589091.8330015549</v>
      </c>
      <c r="L16" s="211">
        <f t="shared" si="1"/>
        <v>5107.9652752721613</v>
      </c>
      <c r="M16" s="211">
        <f t="shared" si="4"/>
        <v>17075.58055054432</v>
      </c>
    </row>
    <row r="17" spans="1:13">
      <c r="A17" s="206">
        <v>41425</v>
      </c>
      <c r="D17" s="208">
        <f t="shared" si="2"/>
        <v>-1562307</v>
      </c>
      <c r="E17" s="208">
        <f t="shared" si="2"/>
        <v>-3149810.46</v>
      </c>
      <c r="F17" s="208">
        <f t="shared" si="0"/>
        <v>-4712117.46</v>
      </c>
      <c r="G17" s="211">
        <f t="shared" si="7"/>
        <v>4813</v>
      </c>
      <c r="H17" s="211">
        <f t="shared" ref="H17:H35" si="8">H16</f>
        <v>9781.186500777605</v>
      </c>
      <c r="I17" s="208">
        <f t="shared" si="5"/>
        <v>1562307</v>
      </c>
      <c r="J17" s="208">
        <f t="shared" si="6"/>
        <v>1533428</v>
      </c>
      <c r="K17" s="208">
        <f t="shared" si="3"/>
        <v>-1598873.0195023324</v>
      </c>
      <c r="L17" s="211">
        <f t="shared" si="1"/>
        <v>5107.9652752721613</v>
      </c>
      <c r="M17" s="211">
        <f t="shared" si="4"/>
        <v>22183.54582581648</v>
      </c>
    </row>
    <row r="18" spans="1:13">
      <c r="A18" s="206">
        <v>41455</v>
      </c>
      <c r="D18" s="208">
        <f t="shared" si="2"/>
        <v>-1562307</v>
      </c>
      <c r="E18" s="208">
        <f t="shared" si="2"/>
        <v>-3149810.46</v>
      </c>
      <c r="F18" s="208">
        <f t="shared" si="0"/>
        <v>-4712117.46</v>
      </c>
      <c r="G18" s="211">
        <f t="shared" si="7"/>
        <v>4813</v>
      </c>
      <c r="H18" s="211">
        <f>H17+1</f>
        <v>9782.186500777605</v>
      </c>
      <c r="I18" s="208">
        <f t="shared" si="5"/>
        <v>1562307</v>
      </c>
      <c r="J18" s="208">
        <f t="shared" si="6"/>
        <v>1528615</v>
      </c>
      <c r="K18" s="208">
        <f t="shared" si="3"/>
        <v>-1608655.2060031099</v>
      </c>
      <c r="L18" s="211">
        <f t="shared" si="1"/>
        <v>5108.3152752721617</v>
      </c>
      <c r="M18" s="211">
        <f t="shared" si="4"/>
        <v>27291.861101088642</v>
      </c>
    </row>
    <row r="19" spans="1:13">
      <c r="A19" s="206">
        <v>41486</v>
      </c>
      <c r="D19" s="208">
        <f t="shared" si="2"/>
        <v>-1562307</v>
      </c>
      <c r="E19" s="208">
        <f t="shared" si="2"/>
        <v>-3149810.46</v>
      </c>
      <c r="F19" s="208">
        <f t="shared" si="0"/>
        <v>-4712117.46</v>
      </c>
      <c r="G19" s="211">
        <f t="shared" si="7"/>
        <v>4813</v>
      </c>
      <c r="H19" s="211">
        <f>-F6</f>
        <v>9781.186500777605</v>
      </c>
      <c r="I19" s="208">
        <f t="shared" si="5"/>
        <v>1562307</v>
      </c>
      <c r="J19" s="208">
        <f t="shared" si="6"/>
        <v>1523802</v>
      </c>
      <c r="K19" s="208">
        <f t="shared" si="3"/>
        <v>-1618436.3925038874</v>
      </c>
      <c r="L19" s="211">
        <f t="shared" si="1"/>
        <v>5107.9652752721613</v>
      </c>
      <c r="M19" s="211">
        <f t="shared" si="4"/>
        <v>32399.826376360805</v>
      </c>
    </row>
    <row r="20" spans="1:13">
      <c r="A20" s="206">
        <v>41517</v>
      </c>
      <c r="D20" s="208">
        <f t="shared" si="2"/>
        <v>-1562307</v>
      </c>
      <c r="E20" s="208">
        <f t="shared" si="2"/>
        <v>-3149810.46</v>
      </c>
      <c r="F20" s="208">
        <f t="shared" si="0"/>
        <v>-4712117.46</v>
      </c>
      <c r="G20" s="211">
        <f t="shared" si="7"/>
        <v>4813</v>
      </c>
      <c r="H20" s="211">
        <f t="shared" si="8"/>
        <v>9781.186500777605</v>
      </c>
      <c r="I20" s="208">
        <f t="shared" si="5"/>
        <v>1562307</v>
      </c>
      <c r="J20" s="208">
        <f t="shared" si="6"/>
        <v>1518989</v>
      </c>
      <c r="K20" s="208">
        <f t="shared" si="3"/>
        <v>-1628217.5790046649</v>
      </c>
      <c r="L20" s="211">
        <f t="shared" si="1"/>
        <v>5107.9652752721613</v>
      </c>
      <c r="M20" s="211">
        <f t="shared" si="4"/>
        <v>37507.791651632964</v>
      </c>
    </row>
    <row r="21" spans="1:13">
      <c r="A21" s="206">
        <v>41547</v>
      </c>
      <c r="D21" s="208">
        <f t="shared" si="2"/>
        <v>-1562307</v>
      </c>
      <c r="E21" s="208">
        <f t="shared" si="2"/>
        <v>-3149810.46</v>
      </c>
      <c r="F21" s="208">
        <f t="shared" si="0"/>
        <v>-4712117.46</v>
      </c>
      <c r="G21" s="211">
        <f t="shared" si="7"/>
        <v>4813</v>
      </c>
      <c r="H21" s="211">
        <f>H20+1</f>
        <v>9782.186500777605</v>
      </c>
      <c r="I21" s="208">
        <f t="shared" si="5"/>
        <v>1562307</v>
      </c>
      <c r="J21" s="208">
        <f t="shared" si="6"/>
        <v>1514176</v>
      </c>
      <c r="K21" s="208">
        <f t="shared" si="3"/>
        <v>-1637999.7655054424</v>
      </c>
      <c r="L21" s="211">
        <f t="shared" si="1"/>
        <v>5108.3152752721617</v>
      </c>
      <c r="M21" s="211">
        <f t="shared" si="4"/>
        <v>42616.106926905122</v>
      </c>
    </row>
    <row r="22" spans="1:13">
      <c r="A22" s="206">
        <v>41578</v>
      </c>
      <c r="D22" s="208">
        <f t="shared" si="2"/>
        <v>-1562307</v>
      </c>
      <c r="E22" s="208">
        <f t="shared" si="2"/>
        <v>-3149810.46</v>
      </c>
      <c r="F22" s="208">
        <f t="shared" si="0"/>
        <v>-4712117.46</v>
      </c>
      <c r="G22" s="211">
        <f t="shared" si="7"/>
        <v>4813</v>
      </c>
      <c r="H22" s="211">
        <f>-F6</f>
        <v>9781.186500777605</v>
      </c>
      <c r="I22" s="208">
        <f t="shared" si="5"/>
        <v>1562307</v>
      </c>
      <c r="J22" s="208">
        <f t="shared" si="6"/>
        <v>1509363</v>
      </c>
      <c r="K22" s="208">
        <f t="shared" si="3"/>
        <v>-1647780.9520062199</v>
      </c>
      <c r="L22" s="211">
        <f t="shared" si="1"/>
        <v>5107.9652752721613</v>
      </c>
      <c r="M22" s="211">
        <f t="shared" si="4"/>
        <v>47724.072202177282</v>
      </c>
    </row>
    <row r="23" spans="1:13">
      <c r="A23" s="206">
        <v>41608</v>
      </c>
      <c r="D23" s="208">
        <f t="shared" si="2"/>
        <v>-1562307</v>
      </c>
      <c r="E23" s="208">
        <f t="shared" si="2"/>
        <v>-3149810.46</v>
      </c>
      <c r="F23" s="208">
        <f t="shared" si="0"/>
        <v>-4712117.46</v>
      </c>
      <c r="G23" s="211">
        <f t="shared" si="7"/>
        <v>4813</v>
      </c>
      <c r="H23" s="211">
        <f t="shared" si="8"/>
        <v>9781.186500777605</v>
      </c>
      <c r="I23" s="208">
        <f t="shared" si="5"/>
        <v>1562307</v>
      </c>
      <c r="J23" s="208">
        <f t="shared" si="6"/>
        <v>1504550</v>
      </c>
      <c r="K23" s="208">
        <f t="shared" si="3"/>
        <v>-1657562.1385069974</v>
      </c>
      <c r="L23" s="211">
        <f t="shared" si="1"/>
        <v>5107.9652752721613</v>
      </c>
      <c r="M23" s="211">
        <f t="shared" si="4"/>
        <v>52832.037477449441</v>
      </c>
    </row>
    <row r="24" spans="1:13">
      <c r="A24" s="206">
        <v>41639</v>
      </c>
      <c r="D24" s="208">
        <f t="shared" si="2"/>
        <v>-1562307</v>
      </c>
      <c r="E24" s="208">
        <f t="shared" si="2"/>
        <v>-3149810.46</v>
      </c>
      <c r="F24" s="208">
        <f t="shared" si="0"/>
        <v>-4712117.46</v>
      </c>
      <c r="G24" s="211">
        <f t="shared" si="7"/>
        <v>4813</v>
      </c>
      <c r="H24" s="211">
        <f>H23+2</f>
        <v>9783.186500777605</v>
      </c>
      <c r="I24" s="208">
        <f t="shared" si="5"/>
        <v>1562307</v>
      </c>
      <c r="J24" s="208">
        <f t="shared" si="6"/>
        <v>1499737</v>
      </c>
      <c r="K24" s="208">
        <f t="shared" si="3"/>
        <v>-1667345.3250077749</v>
      </c>
      <c r="L24" s="211">
        <f t="shared" si="1"/>
        <v>5108.6652752721611</v>
      </c>
      <c r="M24" s="211">
        <f t="shared" si="4"/>
        <v>57940.702752721605</v>
      </c>
    </row>
    <row r="25" spans="1:13">
      <c r="A25" s="206">
        <v>41670</v>
      </c>
      <c r="D25" s="208">
        <f t="shared" si="2"/>
        <v>-1562307</v>
      </c>
      <c r="E25" s="208">
        <f t="shared" si="2"/>
        <v>-3149810.46</v>
      </c>
      <c r="F25" s="208">
        <f t="shared" si="0"/>
        <v>-4712117.46</v>
      </c>
      <c r="G25" s="211">
        <f t="shared" si="7"/>
        <v>4813</v>
      </c>
      <c r="H25" s="211">
        <f>-F6</f>
        <v>9781.186500777605</v>
      </c>
      <c r="I25" s="208">
        <f t="shared" si="5"/>
        <v>1562307</v>
      </c>
      <c r="J25" s="208">
        <f t="shared" si="6"/>
        <v>1494924</v>
      </c>
      <c r="K25" s="208">
        <f t="shared" si="3"/>
        <v>-1677126.5115085524</v>
      </c>
      <c r="L25" s="211">
        <f t="shared" si="1"/>
        <v>5107.9652752721613</v>
      </c>
      <c r="M25" s="211">
        <f t="shared" si="4"/>
        <v>63048.668027993765</v>
      </c>
    </row>
    <row r="26" spans="1:13">
      <c r="A26" s="206">
        <v>41698</v>
      </c>
      <c r="D26" s="208">
        <f t="shared" si="2"/>
        <v>-1562307</v>
      </c>
      <c r="E26" s="208">
        <f t="shared" si="2"/>
        <v>-3149810.46</v>
      </c>
      <c r="F26" s="208">
        <f t="shared" si="0"/>
        <v>-4712117.46</v>
      </c>
      <c r="G26" s="211">
        <f t="shared" si="7"/>
        <v>4813</v>
      </c>
      <c r="H26" s="211">
        <f t="shared" si="8"/>
        <v>9781.186500777605</v>
      </c>
      <c r="I26" s="208">
        <f t="shared" si="5"/>
        <v>1562307</v>
      </c>
      <c r="J26" s="208">
        <f t="shared" si="6"/>
        <v>1490111</v>
      </c>
      <c r="K26" s="208">
        <f t="shared" si="3"/>
        <v>-1686907.6980093298</v>
      </c>
      <c r="L26" s="211">
        <f t="shared" si="1"/>
        <v>5107.9652752721613</v>
      </c>
      <c r="M26" s="211">
        <f t="shared" si="4"/>
        <v>68156.633303265931</v>
      </c>
    </row>
    <row r="27" spans="1:13">
      <c r="A27" s="206">
        <v>41364</v>
      </c>
      <c r="D27" s="208">
        <f t="shared" si="2"/>
        <v>-1562307</v>
      </c>
      <c r="E27" s="208">
        <f t="shared" si="2"/>
        <v>-3149810.46</v>
      </c>
      <c r="F27" s="208">
        <f t="shared" si="0"/>
        <v>-4712117.46</v>
      </c>
      <c r="G27" s="211">
        <f t="shared" si="7"/>
        <v>4813</v>
      </c>
      <c r="H27" s="211">
        <f>H26+1</f>
        <v>9782.186500777605</v>
      </c>
      <c r="I27" s="208">
        <f t="shared" si="5"/>
        <v>1562307</v>
      </c>
      <c r="J27" s="208">
        <f t="shared" si="6"/>
        <v>1485298</v>
      </c>
      <c r="K27" s="208">
        <f t="shared" si="3"/>
        <v>-1696689.8845101073</v>
      </c>
      <c r="L27" s="211">
        <f t="shared" si="1"/>
        <v>5108.3152752721617</v>
      </c>
      <c r="M27" s="211">
        <f t="shared" si="4"/>
        <v>73264.948578538097</v>
      </c>
    </row>
    <row r="28" spans="1:13">
      <c r="A28" s="206">
        <v>41759</v>
      </c>
      <c r="D28" s="208">
        <f t="shared" si="2"/>
        <v>-1562307</v>
      </c>
      <c r="E28" s="208">
        <f t="shared" si="2"/>
        <v>-3149810.46</v>
      </c>
      <c r="F28" s="208">
        <f t="shared" si="0"/>
        <v>-4712117.46</v>
      </c>
      <c r="G28" s="211">
        <f t="shared" si="7"/>
        <v>4813</v>
      </c>
      <c r="H28" s="211">
        <f>-F6</f>
        <v>9781.186500777605</v>
      </c>
      <c r="I28" s="208">
        <f t="shared" si="5"/>
        <v>1562307</v>
      </c>
      <c r="J28" s="208">
        <f t="shared" si="6"/>
        <v>1480485</v>
      </c>
      <c r="K28" s="208">
        <f t="shared" si="3"/>
        <v>-1706471.0710108848</v>
      </c>
      <c r="L28" s="211">
        <f t="shared" si="1"/>
        <v>5107.9652752721613</v>
      </c>
      <c r="M28" s="211">
        <f t="shared" si="4"/>
        <v>78372.913853810256</v>
      </c>
    </row>
    <row r="29" spans="1:13">
      <c r="A29" s="206">
        <v>41790</v>
      </c>
      <c r="D29" s="208">
        <f t="shared" ref="D29:E44" si="9">D28</f>
        <v>-1562307</v>
      </c>
      <c r="E29" s="208">
        <f t="shared" si="9"/>
        <v>-3149810.46</v>
      </c>
      <c r="F29" s="208">
        <f t="shared" si="0"/>
        <v>-4712117.46</v>
      </c>
      <c r="G29" s="211">
        <f t="shared" si="7"/>
        <v>4813</v>
      </c>
      <c r="H29" s="211">
        <f t="shared" si="8"/>
        <v>9781.186500777605</v>
      </c>
      <c r="I29" s="208">
        <f t="shared" si="5"/>
        <v>1562307</v>
      </c>
      <c r="J29" s="208">
        <f t="shared" si="6"/>
        <v>1475672</v>
      </c>
      <c r="K29" s="208">
        <f t="shared" si="3"/>
        <v>-1716252.2575116623</v>
      </c>
      <c r="L29" s="211">
        <f t="shared" si="1"/>
        <v>5107.9652752721613</v>
      </c>
      <c r="M29" s="211">
        <f t="shared" si="4"/>
        <v>83480.879129082416</v>
      </c>
    </row>
    <row r="30" spans="1:13">
      <c r="A30" s="206">
        <v>41820</v>
      </c>
      <c r="D30" s="208">
        <f t="shared" si="9"/>
        <v>-1562307</v>
      </c>
      <c r="E30" s="208">
        <f t="shared" si="9"/>
        <v>-3149810.46</v>
      </c>
      <c r="F30" s="208">
        <f t="shared" si="0"/>
        <v>-4712117.46</v>
      </c>
      <c r="G30" s="211">
        <f t="shared" si="7"/>
        <v>4813</v>
      </c>
      <c r="H30" s="211">
        <f>H29+1</f>
        <v>9782.186500777605</v>
      </c>
      <c r="I30" s="208">
        <f t="shared" si="5"/>
        <v>1562307</v>
      </c>
      <c r="J30" s="208">
        <f t="shared" si="6"/>
        <v>1470859</v>
      </c>
      <c r="K30" s="208">
        <f t="shared" si="3"/>
        <v>-1726034.4440124398</v>
      </c>
      <c r="L30" s="211">
        <f t="shared" si="1"/>
        <v>5108.3152752721617</v>
      </c>
      <c r="M30" s="211">
        <f t="shared" si="4"/>
        <v>88589.194404354581</v>
      </c>
    </row>
    <row r="31" spans="1:13">
      <c r="A31" s="206">
        <v>41851</v>
      </c>
      <c r="D31" s="208">
        <f t="shared" si="9"/>
        <v>-1562307</v>
      </c>
      <c r="E31" s="208">
        <f t="shared" si="9"/>
        <v>-3149810.46</v>
      </c>
      <c r="F31" s="208">
        <f t="shared" si="0"/>
        <v>-4712117.46</v>
      </c>
      <c r="G31" s="211">
        <f t="shared" si="7"/>
        <v>4813</v>
      </c>
      <c r="H31" s="211">
        <f>-F6</f>
        <v>9781.186500777605</v>
      </c>
      <c r="I31" s="208">
        <f t="shared" si="5"/>
        <v>1562307</v>
      </c>
      <c r="J31" s="208">
        <f t="shared" si="6"/>
        <v>1466046</v>
      </c>
      <c r="K31" s="208">
        <f t="shared" si="3"/>
        <v>-1735815.6305132173</v>
      </c>
      <c r="L31" s="211">
        <f t="shared" si="1"/>
        <v>5107.9652752721613</v>
      </c>
      <c r="M31" s="211">
        <f t="shared" si="4"/>
        <v>93697.15967962674</v>
      </c>
    </row>
    <row r="32" spans="1:13">
      <c r="A32" s="206">
        <v>41882</v>
      </c>
      <c r="D32" s="208">
        <f t="shared" si="9"/>
        <v>-1562307</v>
      </c>
      <c r="E32" s="208">
        <f t="shared" si="9"/>
        <v>-3149810.46</v>
      </c>
      <c r="F32" s="208">
        <f t="shared" si="0"/>
        <v>-4712117.46</v>
      </c>
      <c r="G32" s="211">
        <f t="shared" si="7"/>
        <v>4813</v>
      </c>
      <c r="H32" s="211">
        <f t="shared" si="8"/>
        <v>9781.186500777605</v>
      </c>
      <c r="I32" s="208">
        <f t="shared" si="5"/>
        <v>1562307</v>
      </c>
      <c r="J32" s="208">
        <f t="shared" si="6"/>
        <v>1461233</v>
      </c>
      <c r="K32" s="208">
        <f t="shared" si="3"/>
        <v>-1745596.8170139948</v>
      </c>
      <c r="L32" s="211">
        <f t="shared" si="1"/>
        <v>5107.9652752721613</v>
      </c>
      <c r="M32" s="211">
        <f t="shared" si="4"/>
        <v>98805.1249548989</v>
      </c>
    </row>
    <row r="33" spans="1:13">
      <c r="A33" s="206">
        <v>41912</v>
      </c>
      <c r="D33" s="208">
        <f t="shared" si="9"/>
        <v>-1562307</v>
      </c>
      <c r="E33" s="208">
        <f t="shared" si="9"/>
        <v>-3149810.46</v>
      </c>
      <c r="F33" s="208">
        <f t="shared" si="0"/>
        <v>-4712117.46</v>
      </c>
      <c r="G33" s="211">
        <f t="shared" si="7"/>
        <v>4813</v>
      </c>
      <c r="H33" s="211">
        <f>H32+1</f>
        <v>9782.186500777605</v>
      </c>
      <c r="I33" s="208">
        <f t="shared" si="5"/>
        <v>1562307</v>
      </c>
      <c r="J33" s="208">
        <f t="shared" si="6"/>
        <v>1456420</v>
      </c>
      <c r="K33" s="208">
        <f t="shared" si="3"/>
        <v>-1755379.0035147723</v>
      </c>
      <c r="L33" s="211">
        <f t="shared" si="1"/>
        <v>5108.3152752721617</v>
      </c>
      <c r="M33" s="211">
        <f t="shared" si="4"/>
        <v>103913.44023017107</v>
      </c>
    </row>
    <row r="34" spans="1:13">
      <c r="A34" s="206">
        <v>41943</v>
      </c>
      <c r="D34" s="208">
        <f t="shared" si="9"/>
        <v>-1562307</v>
      </c>
      <c r="E34" s="208">
        <f t="shared" si="9"/>
        <v>-3149810.46</v>
      </c>
      <c r="F34" s="208">
        <f t="shared" si="0"/>
        <v>-4712117.46</v>
      </c>
      <c r="G34" s="211">
        <f t="shared" si="7"/>
        <v>4813</v>
      </c>
      <c r="H34" s="211">
        <f>-F6</f>
        <v>9781.186500777605</v>
      </c>
      <c r="I34" s="208">
        <f t="shared" si="5"/>
        <v>1562307</v>
      </c>
      <c r="J34" s="208">
        <f t="shared" si="6"/>
        <v>1451607</v>
      </c>
      <c r="K34" s="208">
        <f t="shared" si="3"/>
        <v>-1765160.1900155498</v>
      </c>
      <c r="L34" s="211">
        <f t="shared" si="1"/>
        <v>5107.9652752721613</v>
      </c>
      <c r="M34" s="211">
        <f t="shared" si="4"/>
        <v>109021.40550544322</v>
      </c>
    </row>
    <row r="35" spans="1:13">
      <c r="A35" s="206">
        <v>41973</v>
      </c>
      <c r="D35" s="208">
        <f t="shared" si="9"/>
        <v>-1562307</v>
      </c>
      <c r="E35" s="208">
        <f t="shared" si="9"/>
        <v>-3149810.46</v>
      </c>
      <c r="F35" s="208">
        <f t="shared" si="0"/>
        <v>-4712117.46</v>
      </c>
      <c r="G35" s="211">
        <f t="shared" si="7"/>
        <v>4813</v>
      </c>
      <c r="H35" s="211">
        <f t="shared" si="8"/>
        <v>9781.186500777605</v>
      </c>
      <c r="I35" s="208">
        <f t="shared" si="5"/>
        <v>1562307</v>
      </c>
      <c r="J35" s="208">
        <f t="shared" si="6"/>
        <v>1446794</v>
      </c>
      <c r="K35" s="208">
        <f t="shared" si="3"/>
        <v>-1774941.3765163273</v>
      </c>
      <c r="L35" s="211">
        <f t="shared" si="1"/>
        <v>5107.9652752721613</v>
      </c>
      <c r="M35" s="211">
        <f t="shared" si="4"/>
        <v>114129.37078071538</v>
      </c>
    </row>
    <row r="36" spans="1:13">
      <c r="A36" s="206">
        <v>42004</v>
      </c>
      <c r="D36" s="208">
        <f t="shared" si="9"/>
        <v>-1562307</v>
      </c>
      <c r="E36" s="208">
        <f t="shared" si="9"/>
        <v>-3149810.46</v>
      </c>
      <c r="F36" s="208">
        <f t="shared" si="0"/>
        <v>-4712117.46</v>
      </c>
      <c r="G36" s="211">
        <f t="shared" si="7"/>
        <v>4813</v>
      </c>
      <c r="H36" s="211">
        <f>H35+1</f>
        <v>9782.186500777605</v>
      </c>
      <c r="I36" s="208">
        <f t="shared" si="5"/>
        <v>1562307</v>
      </c>
      <c r="J36" s="208">
        <f t="shared" si="6"/>
        <v>1441981</v>
      </c>
      <c r="K36" s="208">
        <f t="shared" si="3"/>
        <v>-1784723.5630171048</v>
      </c>
      <c r="L36" s="211">
        <f t="shared" si="1"/>
        <v>5108.3152752721617</v>
      </c>
      <c r="M36" s="211">
        <f t="shared" si="4"/>
        <v>119237.68605598755</v>
      </c>
    </row>
    <row r="37" spans="1:13">
      <c r="A37" s="207">
        <v>2015</v>
      </c>
      <c r="D37" s="208">
        <f t="shared" si="9"/>
        <v>-1562307</v>
      </c>
      <c r="E37" s="208">
        <f t="shared" si="9"/>
        <v>-3149810.46</v>
      </c>
      <c r="F37" s="208">
        <f t="shared" si="0"/>
        <v>-4712117.46</v>
      </c>
      <c r="G37" s="208">
        <f>G36*12</f>
        <v>57756</v>
      </c>
      <c r="H37" s="399">
        <f>-F6*12</f>
        <v>117374.23800933125</v>
      </c>
      <c r="I37" s="208">
        <f t="shared" si="5"/>
        <v>1562307</v>
      </c>
      <c r="J37" s="208">
        <f t="shared" si="6"/>
        <v>1384225</v>
      </c>
      <c r="K37" s="208">
        <f t="shared" si="3"/>
        <v>-1902097.801026436</v>
      </c>
      <c r="L37" s="211">
        <f t="shared" si="1"/>
        <v>61295.583303265936</v>
      </c>
      <c r="M37" s="211">
        <f t="shared" si="4"/>
        <v>180533.26935925349</v>
      </c>
    </row>
    <row r="38" spans="1:13">
      <c r="A38" s="207">
        <f>A37+1</f>
        <v>2016</v>
      </c>
      <c r="D38" s="208">
        <f t="shared" si="9"/>
        <v>-1562307</v>
      </c>
      <c r="E38" s="208">
        <f t="shared" si="9"/>
        <v>-3149810.46</v>
      </c>
      <c r="F38" s="208">
        <f t="shared" si="0"/>
        <v>-4712117.46</v>
      </c>
      <c r="G38" s="208">
        <f>G37</f>
        <v>57756</v>
      </c>
      <c r="H38" s="208">
        <f>H37</f>
        <v>117374.23800933125</v>
      </c>
      <c r="I38" s="208">
        <f t="shared" si="5"/>
        <v>1562307</v>
      </c>
      <c r="J38" s="208">
        <f t="shared" si="6"/>
        <v>1326469</v>
      </c>
      <c r="K38" s="208">
        <f t="shared" si="3"/>
        <v>-2019472.0390357673</v>
      </c>
      <c r="L38" s="211">
        <f t="shared" si="1"/>
        <v>61295.583303265936</v>
      </c>
      <c r="M38" s="211">
        <f t="shared" si="4"/>
        <v>241828.85266251944</v>
      </c>
    </row>
    <row r="39" spans="1:13">
      <c r="A39" s="207">
        <f t="shared" ref="A39:A60" si="10">A38+1</f>
        <v>2017</v>
      </c>
      <c r="D39" s="208">
        <f t="shared" si="9"/>
        <v>-1562307</v>
      </c>
      <c r="E39" s="208">
        <f t="shared" si="9"/>
        <v>-3149810.46</v>
      </c>
      <c r="F39" s="208">
        <f t="shared" si="0"/>
        <v>-4712117.46</v>
      </c>
      <c r="G39" s="208">
        <f t="shared" ref="G39:G60" si="11">G38</f>
        <v>57756</v>
      </c>
      <c r="H39" s="208">
        <f t="shared" ref="H39:H60" si="12">H38</f>
        <v>117374.23800933125</v>
      </c>
      <c r="I39" s="208">
        <f t="shared" si="5"/>
        <v>1562307</v>
      </c>
      <c r="J39" s="208">
        <f t="shared" si="6"/>
        <v>1268713</v>
      </c>
      <c r="K39" s="208">
        <f t="shared" si="3"/>
        <v>-2136846.2770450986</v>
      </c>
      <c r="L39" s="211">
        <f t="shared" si="1"/>
        <v>61295.583303265936</v>
      </c>
      <c r="M39" s="211">
        <f t="shared" si="4"/>
        <v>303124.43596578535</v>
      </c>
    </row>
    <row r="40" spans="1:13">
      <c r="A40" s="207">
        <f t="shared" si="10"/>
        <v>2018</v>
      </c>
      <c r="D40" s="208">
        <f t="shared" si="9"/>
        <v>-1562307</v>
      </c>
      <c r="E40" s="208">
        <f t="shared" si="9"/>
        <v>-3149810.46</v>
      </c>
      <c r="F40" s="208">
        <f t="shared" si="0"/>
        <v>-4712117.46</v>
      </c>
      <c r="G40" s="208">
        <f t="shared" si="11"/>
        <v>57756</v>
      </c>
      <c r="H40" s="208">
        <f t="shared" si="12"/>
        <v>117374.23800933125</v>
      </c>
      <c r="I40" s="208">
        <f t="shared" si="5"/>
        <v>1562307</v>
      </c>
      <c r="J40" s="208">
        <f t="shared" si="6"/>
        <v>1210957</v>
      </c>
      <c r="K40" s="208">
        <f t="shared" si="3"/>
        <v>-2254220.5150544299</v>
      </c>
      <c r="L40" s="211">
        <f t="shared" si="1"/>
        <v>61295.583303265936</v>
      </c>
      <c r="M40" s="211">
        <f t="shared" si="4"/>
        <v>364420.01926905126</v>
      </c>
    </row>
    <row r="41" spans="1:13">
      <c r="A41" s="207">
        <f t="shared" si="10"/>
        <v>2019</v>
      </c>
      <c r="D41" s="208">
        <f t="shared" si="9"/>
        <v>-1562307</v>
      </c>
      <c r="E41" s="208">
        <f t="shared" si="9"/>
        <v>-3149810.46</v>
      </c>
      <c r="F41" s="208">
        <f t="shared" si="0"/>
        <v>-4712117.46</v>
      </c>
      <c r="G41" s="208">
        <f t="shared" si="11"/>
        <v>57756</v>
      </c>
      <c r="H41" s="208">
        <f t="shared" si="12"/>
        <v>117374.23800933125</v>
      </c>
      <c r="I41" s="208">
        <f t="shared" si="5"/>
        <v>1562307</v>
      </c>
      <c r="J41" s="208">
        <f t="shared" si="6"/>
        <v>1153201</v>
      </c>
      <c r="K41" s="208">
        <f t="shared" si="3"/>
        <v>-2371594.7530637612</v>
      </c>
      <c r="L41" s="211">
        <f t="shared" si="1"/>
        <v>61295.583303265936</v>
      </c>
      <c r="M41" s="211">
        <f t="shared" si="4"/>
        <v>425715.60257231718</v>
      </c>
    </row>
    <row r="42" spans="1:13">
      <c r="A42" s="207">
        <f t="shared" si="10"/>
        <v>2020</v>
      </c>
      <c r="D42" s="208">
        <f t="shared" si="9"/>
        <v>-1562307</v>
      </c>
      <c r="E42" s="208">
        <f t="shared" si="9"/>
        <v>-3149810.46</v>
      </c>
      <c r="F42" s="208">
        <f t="shared" si="0"/>
        <v>-4712117.46</v>
      </c>
      <c r="G42" s="208">
        <f t="shared" si="11"/>
        <v>57756</v>
      </c>
      <c r="H42" s="208">
        <f t="shared" si="12"/>
        <v>117374.23800933125</v>
      </c>
      <c r="I42" s="208">
        <f t="shared" si="5"/>
        <v>1562307</v>
      </c>
      <c r="J42" s="208">
        <f t="shared" si="6"/>
        <v>1095445</v>
      </c>
      <c r="K42" s="208">
        <f t="shared" si="3"/>
        <v>-2488968.9910730924</v>
      </c>
      <c r="L42" s="211">
        <f t="shared" si="1"/>
        <v>61295.583303265936</v>
      </c>
      <c r="M42" s="211">
        <f t="shared" si="4"/>
        <v>487011.18587558309</v>
      </c>
    </row>
    <row r="43" spans="1:13">
      <c r="A43" s="207">
        <f t="shared" si="10"/>
        <v>2021</v>
      </c>
      <c r="D43" s="208">
        <f t="shared" si="9"/>
        <v>-1562307</v>
      </c>
      <c r="E43" s="208">
        <f t="shared" si="9"/>
        <v>-3149810.46</v>
      </c>
      <c r="F43" s="208">
        <f t="shared" si="0"/>
        <v>-4712117.46</v>
      </c>
      <c r="G43" s="208">
        <f t="shared" si="11"/>
        <v>57756</v>
      </c>
      <c r="H43" s="208">
        <f t="shared" si="12"/>
        <v>117374.23800933125</v>
      </c>
      <c r="I43" s="208">
        <f t="shared" si="5"/>
        <v>1562307</v>
      </c>
      <c r="J43" s="208">
        <f>J42-G43</f>
        <v>1037689</v>
      </c>
      <c r="K43" s="208">
        <f t="shared" si="3"/>
        <v>-2606343.2290824237</v>
      </c>
      <c r="L43" s="211">
        <f t="shared" si="1"/>
        <v>61295.583303265936</v>
      </c>
      <c r="M43" s="211">
        <f t="shared" si="4"/>
        <v>548306.76917884906</v>
      </c>
    </row>
    <row r="44" spans="1:13">
      <c r="A44" s="207">
        <f t="shared" si="10"/>
        <v>2022</v>
      </c>
      <c r="D44" s="208">
        <f t="shared" si="9"/>
        <v>-1562307</v>
      </c>
      <c r="E44" s="208">
        <f t="shared" si="9"/>
        <v>-3149810.46</v>
      </c>
      <c r="F44" s="208">
        <f t="shared" si="0"/>
        <v>-4712117.46</v>
      </c>
      <c r="G44" s="208">
        <f t="shared" si="11"/>
        <v>57756</v>
      </c>
      <c r="H44" s="208">
        <f t="shared" si="12"/>
        <v>117374.23800933125</v>
      </c>
      <c r="I44" s="208">
        <f t="shared" si="5"/>
        <v>1562307</v>
      </c>
      <c r="J44" s="208">
        <f t="shared" si="6"/>
        <v>979933</v>
      </c>
      <c r="K44" s="208">
        <f t="shared" si="3"/>
        <v>-2723717.467091755</v>
      </c>
      <c r="L44" s="211">
        <f t="shared" si="1"/>
        <v>61295.583303265936</v>
      </c>
      <c r="M44" s="211">
        <f t="shared" si="4"/>
        <v>609602.35248211503</v>
      </c>
    </row>
    <row r="45" spans="1:13">
      <c r="A45" s="207">
        <f t="shared" si="10"/>
        <v>2023</v>
      </c>
      <c r="D45" s="208">
        <f t="shared" ref="D45:E60" si="13">D44</f>
        <v>-1562307</v>
      </c>
      <c r="E45" s="208">
        <f t="shared" si="13"/>
        <v>-3149810.46</v>
      </c>
      <c r="F45" s="208">
        <f t="shared" si="0"/>
        <v>-4712117.46</v>
      </c>
      <c r="G45" s="208">
        <f t="shared" si="11"/>
        <v>57756</v>
      </c>
      <c r="H45" s="208">
        <f t="shared" si="12"/>
        <v>117374.23800933125</v>
      </c>
      <c r="I45" s="208">
        <f t="shared" si="5"/>
        <v>1562307</v>
      </c>
      <c r="J45" s="208">
        <f t="shared" si="6"/>
        <v>922177</v>
      </c>
      <c r="K45" s="208">
        <f t="shared" si="3"/>
        <v>-2841091.7051010863</v>
      </c>
      <c r="L45" s="211">
        <f t="shared" si="1"/>
        <v>61295.583303265936</v>
      </c>
      <c r="M45" s="211">
        <f t="shared" si="4"/>
        <v>670897.93578538101</v>
      </c>
    </row>
    <row r="46" spans="1:13">
      <c r="A46" s="207">
        <f t="shared" si="10"/>
        <v>2024</v>
      </c>
      <c r="D46" s="208">
        <f t="shared" si="13"/>
        <v>-1562307</v>
      </c>
      <c r="E46" s="208">
        <f t="shared" si="13"/>
        <v>-3149810.46</v>
      </c>
      <c r="F46" s="208">
        <f t="shared" si="0"/>
        <v>-4712117.46</v>
      </c>
      <c r="G46" s="208">
        <f t="shared" si="11"/>
        <v>57756</v>
      </c>
      <c r="H46" s="208">
        <f t="shared" si="12"/>
        <v>117374.23800933125</v>
      </c>
      <c r="I46" s="208">
        <f t="shared" si="5"/>
        <v>1562307</v>
      </c>
      <c r="J46" s="208">
        <f t="shared" si="6"/>
        <v>864421</v>
      </c>
      <c r="K46" s="208">
        <f t="shared" si="3"/>
        <v>-2958465.9431104176</v>
      </c>
      <c r="L46" s="211">
        <f t="shared" si="1"/>
        <v>61295.583303265936</v>
      </c>
      <c r="M46" s="211">
        <f t="shared" si="4"/>
        <v>732193.51908864698</v>
      </c>
    </row>
    <row r="47" spans="1:13">
      <c r="A47" s="207">
        <f t="shared" si="10"/>
        <v>2025</v>
      </c>
      <c r="D47" s="208">
        <f t="shared" si="13"/>
        <v>-1562307</v>
      </c>
      <c r="E47" s="208">
        <f t="shared" si="13"/>
        <v>-3149810.46</v>
      </c>
      <c r="F47" s="208">
        <f t="shared" si="0"/>
        <v>-4712117.46</v>
      </c>
      <c r="G47" s="208">
        <f t="shared" si="11"/>
        <v>57756</v>
      </c>
      <c r="H47" s="208">
        <f t="shared" si="12"/>
        <v>117374.23800933125</v>
      </c>
      <c r="I47" s="208">
        <f t="shared" si="5"/>
        <v>1562307</v>
      </c>
      <c r="J47" s="208">
        <f t="shared" si="6"/>
        <v>806665</v>
      </c>
      <c r="K47" s="208">
        <f t="shared" si="3"/>
        <v>-3075840.1811197489</v>
      </c>
      <c r="L47" s="211">
        <f t="shared" si="1"/>
        <v>61295.583303265936</v>
      </c>
      <c r="M47" s="211">
        <f t="shared" si="4"/>
        <v>793489.10239191295</v>
      </c>
    </row>
    <row r="48" spans="1:13">
      <c r="A48" s="207">
        <f t="shared" si="10"/>
        <v>2026</v>
      </c>
      <c r="D48" s="208">
        <f t="shared" si="13"/>
        <v>-1562307</v>
      </c>
      <c r="E48" s="208">
        <f t="shared" si="13"/>
        <v>-3149810.46</v>
      </c>
      <c r="F48" s="208">
        <f t="shared" si="0"/>
        <v>-4712117.46</v>
      </c>
      <c r="G48" s="208">
        <f t="shared" si="11"/>
        <v>57756</v>
      </c>
      <c r="H48" s="208">
        <f t="shared" si="12"/>
        <v>117374.23800933125</v>
      </c>
      <c r="I48" s="208">
        <f t="shared" si="5"/>
        <v>1562307</v>
      </c>
      <c r="J48" s="208">
        <f t="shared" si="6"/>
        <v>748909</v>
      </c>
      <c r="K48" s="208">
        <f t="shared" si="3"/>
        <v>-3193214.4191290801</v>
      </c>
      <c r="L48" s="211">
        <f t="shared" si="1"/>
        <v>61295.583303265936</v>
      </c>
      <c r="M48" s="211">
        <f t="shared" si="4"/>
        <v>854784.68569517892</v>
      </c>
    </row>
    <row r="49" spans="1:13">
      <c r="A49" s="207">
        <f t="shared" si="10"/>
        <v>2027</v>
      </c>
      <c r="D49" s="208">
        <f t="shared" si="13"/>
        <v>-1562307</v>
      </c>
      <c r="E49" s="208">
        <f t="shared" si="13"/>
        <v>-3149810.46</v>
      </c>
      <c r="F49" s="208">
        <f t="shared" si="0"/>
        <v>-4712117.46</v>
      </c>
      <c r="G49" s="208">
        <f t="shared" si="11"/>
        <v>57756</v>
      </c>
      <c r="H49" s="208">
        <f t="shared" si="12"/>
        <v>117374.23800933125</v>
      </c>
      <c r="I49" s="208">
        <f t="shared" si="5"/>
        <v>1562307</v>
      </c>
      <c r="J49" s="208">
        <f t="shared" si="6"/>
        <v>691153</v>
      </c>
      <c r="K49" s="208">
        <f t="shared" si="3"/>
        <v>-3310588.6571384114</v>
      </c>
      <c r="L49" s="211">
        <f t="shared" si="1"/>
        <v>61295.583303265936</v>
      </c>
      <c r="M49" s="211">
        <f t="shared" si="4"/>
        <v>916080.2689984449</v>
      </c>
    </row>
    <row r="50" spans="1:13">
      <c r="A50" s="207">
        <f>A49+1</f>
        <v>2028</v>
      </c>
      <c r="D50" s="208">
        <f t="shared" si="13"/>
        <v>-1562307</v>
      </c>
      <c r="E50" s="208">
        <f t="shared" si="13"/>
        <v>-3149810.46</v>
      </c>
      <c r="F50" s="208">
        <f t="shared" si="0"/>
        <v>-4712117.46</v>
      </c>
      <c r="G50" s="208">
        <f t="shared" si="11"/>
        <v>57756</v>
      </c>
      <c r="H50" s="208">
        <f t="shared" si="12"/>
        <v>117374.23800933125</v>
      </c>
      <c r="I50" s="208">
        <f t="shared" si="5"/>
        <v>1562307</v>
      </c>
      <c r="J50" s="208">
        <f t="shared" si="6"/>
        <v>633397</v>
      </c>
      <c r="K50" s="208">
        <f t="shared" si="3"/>
        <v>-3427962.8951477427</v>
      </c>
      <c r="L50" s="211">
        <f t="shared" si="1"/>
        <v>61295.583303265936</v>
      </c>
      <c r="M50" s="211">
        <f t="shared" si="4"/>
        <v>977375.85230171087</v>
      </c>
    </row>
    <row r="51" spans="1:13">
      <c r="A51" s="207">
        <f t="shared" si="10"/>
        <v>2029</v>
      </c>
      <c r="D51" s="208">
        <f t="shared" si="13"/>
        <v>-1562307</v>
      </c>
      <c r="E51" s="208">
        <f t="shared" si="13"/>
        <v>-3149810.46</v>
      </c>
      <c r="F51" s="208">
        <f t="shared" si="0"/>
        <v>-4712117.46</v>
      </c>
      <c r="G51" s="208">
        <f t="shared" si="11"/>
        <v>57756</v>
      </c>
      <c r="H51" s="208">
        <f t="shared" si="12"/>
        <v>117374.23800933125</v>
      </c>
      <c r="I51" s="208">
        <f t="shared" si="5"/>
        <v>1562307</v>
      </c>
      <c r="J51" s="208">
        <f t="shared" si="6"/>
        <v>575641</v>
      </c>
      <c r="K51" s="208">
        <f t="shared" si="3"/>
        <v>-3545337.133157074</v>
      </c>
      <c r="L51" s="211">
        <f t="shared" si="1"/>
        <v>61295.583303265936</v>
      </c>
      <c r="M51" s="211">
        <f t="shared" si="4"/>
        <v>1038671.4356049768</v>
      </c>
    </row>
    <row r="52" spans="1:13">
      <c r="A52" s="207">
        <f t="shared" si="10"/>
        <v>2030</v>
      </c>
      <c r="D52" s="208">
        <f t="shared" si="13"/>
        <v>-1562307</v>
      </c>
      <c r="E52" s="208">
        <f t="shared" si="13"/>
        <v>-3149810.46</v>
      </c>
      <c r="F52" s="208">
        <f t="shared" si="0"/>
        <v>-4712117.46</v>
      </c>
      <c r="G52" s="208">
        <f t="shared" si="11"/>
        <v>57756</v>
      </c>
      <c r="H52" s="208">
        <f t="shared" si="12"/>
        <v>117374.23800933125</v>
      </c>
      <c r="I52" s="208">
        <f t="shared" si="5"/>
        <v>1562307</v>
      </c>
      <c r="J52" s="208">
        <f t="shared" si="6"/>
        <v>517885</v>
      </c>
      <c r="K52" s="208">
        <f t="shared" si="3"/>
        <v>-3662711.3711664053</v>
      </c>
      <c r="L52" s="211">
        <f t="shared" si="1"/>
        <v>61295.583303265936</v>
      </c>
      <c r="M52" s="211">
        <f t="shared" si="4"/>
        <v>1099967.0189082427</v>
      </c>
    </row>
    <row r="53" spans="1:13">
      <c r="A53" s="207">
        <f t="shared" si="10"/>
        <v>2031</v>
      </c>
      <c r="D53" s="208">
        <f t="shared" si="13"/>
        <v>-1562307</v>
      </c>
      <c r="E53" s="208">
        <f t="shared" si="13"/>
        <v>-3149810.46</v>
      </c>
      <c r="F53" s="208">
        <f t="shared" si="0"/>
        <v>-4712117.46</v>
      </c>
      <c r="G53" s="208">
        <f t="shared" si="11"/>
        <v>57756</v>
      </c>
      <c r="H53" s="208">
        <f t="shared" si="12"/>
        <v>117374.23800933125</v>
      </c>
      <c r="I53" s="208">
        <f t="shared" si="5"/>
        <v>1562307</v>
      </c>
      <c r="J53" s="208">
        <f t="shared" si="6"/>
        <v>460129</v>
      </c>
      <c r="K53" s="208">
        <f t="shared" si="3"/>
        <v>-3780085.6091757366</v>
      </c>
      <c r="L53" s="211">
        <f t="shared" si="1"/>
        <v>61295.583303265936</v>
      </c>
      <c r="M53" s="211">
        <f t="shared" si="4"/>
        <v>1161262.6022115087</v>
      </c>
    </row>
    <row r="54" spans="1:13">
      <c r="A54" s="207">
        <f t="shared" si="10"/>
        <v>2032</v>
      </c>
      <c r="D54" s="208">
        <f t="shared" si="13"/>
        <v>-1562307</v>
      </c>
      <c r="E54" s="208">
        <f t="shared" si="13"/>
        <v>-3149810.46</v>
      </c>
      <c r="F54" s="208">
        <f t="shared" si="0"/>
        <v>-4712117.46</v>
      </c>
      <c r="G54" s="208">
        <f t="shared" si="11"/>
        <v>57756</v>
      </c>
      <c r="H54" s="208">
        <f t="shared" si="12"/>
        <v>117374.23800933125</v>
      </c>
      <c r="I54" s="208">
        <f t="shared" si="5"/>
        <v>1562307</v>
      </c>
      <c r="J54" s="208">
        <f t="shared" si="6"/>
        <v>402373</v>
      </c>
      <c r="K54" s="208">
        <f t="shared" si="3"/>
        <v>-3897459.8471850678</v>
      </c>
      <c r="L54" s="211">
        <f t="shared" si="1"/>
        <v>61295.583303265936</v>
      </c>
      <c r="M54" s="211">
        <f t="shared" si="4"/>
        <v>1222558.1855147746</v>
      </c>
    </row>
    <row r="55" spans="1:13">
      <c r="A55" s="207">
        <f t="shared" si="10"/>
        <v>2033</v>
      </c>
      <c r="D55" s="208">
        <f t="shared" si="13"/>
        <v>-1562307</v>
      </c>
      <c r="E55" s="208">
        <f t="shared" si="13"/>
        <v>-3149810.46</v>
      </c>
      <c r="F55" s="208">
        <f t="shared" si="0"/>
        <v>-4712117.46</v>
      </c>
      <c r="G55" s="208">
        <f t="shared" si="11"/>
        <v>57756</v>
      </c>
      <c r="H55" s="208">
        <f t="shared" si="12"/>
        <v>117374.23800933125</v>
      </c>
      <c r="I55" s="208">
        <f t="shared" si="5"/>
        <v>1562307</v>
      </c>
      <c r="J55" s="208">
        <f t="shared" si="6"/>
        <v>344617</v>
      </c>
      <c r="K55" s="208">
        <f t="shared" si="3"/>
        <v>-4014834.0851943991</v>
      </c>
      <c r="L55" s="211">
        <f t="shared" si="1"/>
        <v>61295.583303265936</v>
      </c>
      <c r="M55" s="211">
        <f t="shared" si="4"/>
        <v>1283853.7688180406</v>
      </c>
    </row>
    <row r="56" spans="1:13">
      <c r="A56" s="207">
        <f>A55+1</f>
        <v>2034</v>
      </c>
      <c r="D56" s="208">
        <f t="shared" si="13"/>
        <v>-1562307</v>
      </c>
      <c r="E56" s="208">
        <f t="shared" si="13"/>
        <v>-3149810.46</v>
      </c>
      <c r="F56" s="208">
        <f t="shared" si="0"/>
        <v>-4712117.46</v>
      </c>
      <c r="G56" s="208">
        <f t="shared" si="11"/>
        <v>57756</v>
      </c>
      <c r="H56" s="208">
        <f t="shared" si="12"/>
        <v>117374.23800933125</v>
      </c>
      <c r="I56" s="208">
        <f t="shared" si="5"/>
        <v>1562307</v>
      </c>
      <c r="J56" s="208">
        <f t="shared" si="6"/>
        <v>286861</v>
      </c>
      <c r="K56" s="208">
        <f t="shared" si="3"/>
        <v>-4132208.3232037304</v>
      </c>
      <c r="L56" s="211">
        <f t="shared" si="1"/>
        <v>61295.583303265936</v>
      </c>
      <c r="M56" s="211">
        <f t="shared" si="4"/>
        <v>1345149.3521213066</v>
      </c>
    </row>
    <row r="57" spans="1:13">
      <c r="A57" s="207">
        <f t="shared" si="10"/>
        <v>2035</v>
      </c>
      <c r="D57" s="208">
        <f t="shared" si="13"/>
        <v>-1562307</v>
      </c>
      <c r="E57" s="208">
        <f t="shared" si="13"/>
        <v>-3149810.46</v>
      </c>
      <c r="F57" s="208">
        <f t="shared" si="0"/>
        <v>-4712117.46</v>
      </c>
      <c r="G57" s="208">
        <f t="shared" si="11"/>
        <v>57756</v>
      </c>
      <c r="H57" s="208">
        <f t="shared" si="12"/>
        <v>117374.23800933125</v>
      </c>
      <c r="I57" s="208">
        <f t="shared" si="5"/>
        <v>1562307</v>
      </c>
      <c r="J57" s="208">
        <f t="shared" si="6"/>
        <v>229105</v>
      </c>
      <c r="K57" s="208">
        <f t="shared" si="3"/>
        <v>-4249582.5612130612</v>
      </c>
      <c r="L57" s="211">
        <f t="shared" si="1"/>
        <v>61295.583303265936</v>
      </c>
      <c r="M57" s="211">
        <f t="shared" si="4"/>
        <v>1406444.9354245726</v>
      </c>
    </row>
    <row r="58" spans="1:13">
      <c r="A58" s="207">
        <f t="shared" si="10"/>
        <v>2036</v>
      </c>
      <c r="D58" s="208">
        <f t="shared" si="13"/>
        <v>-1562307</v>
      </c>
      <c r="E58" s="208">
        <f t="shared" si="13"/>
        <v>-3149810.46</v>
      </c>
      <c r="F58" s="208">
        <f t="shared" si="0"/>
        <v>-4712117.46</v>
      </c>
      <c r="G58" s="208">
        <f t="shared" si="11"/>
        <v>57756</v>
      </c>
      <c r="H58" s="208">
        <f t="shared" si="12"/>
        <v>117374.23800933125</v>
      </c>
      <c r="I58" s="208">
        <f t="shared" si="5"/>
        <v>1562307</v>
      </c>
      <c r="J58" s="208">
        <f t="shared" si="6"/>
        <v>171349</v>
      </c>
      <c r="K58" s="208">
        <f t="shared" si="3"/>
        <v>-4366956.799222392</v>
      </c>
      <c r="L58" s="211">
        <f t="shared" si="1"/>
        <v>61295.583303265936</v>
      </c>
      <c r="M58" s="211">
        <f t="shared" si="4"/>
        <v>1467740.5187278385</v>
      </c>
    </row>
    <row r="59" spans="1:13">
      <c r="A59" s="207">
        <f t="shared" si="10"/>
        <v>2037</v>
      </c>
      <c r="D59" s="208">
        <f t="shared" si="13"/>
        <v>-1562307</v>
      </c>
      <c r="E59" s="208">
        <f t="shared" si="13"/>
        <v>-3149810.46</v>
      </c>
      <c r="F59" s="208">
        <f t="shared" si="0"/>
        <v>-4712117.46</v>
      </c>
      <c r="G59" s="208">
        <f t="shared" si="11"/>
        <v>57756</v>
      </c>
      <c r="H59" s="208">
        <f t="shared" si="12"/>
        <v>117374.23800933125</v>
      </c>
      <c r="I59" s="208">
        <f t="shared" si="5"/>
        <v>1562307</v>
      </c>
      <c r="J59" s="208">
        <f>J58-G59</f>
        <v>113593</v>
      </c>
      <c r="K59" s="208">
        <f t="shared" si="3"/>
        <v>-4484331.0372317228</v>
      </c>
      <c r="L59" s="211">
        <f t="shared" si="1"/>
        <v>61295.583303265936</v>
      </c>
      <c r="M59" s="211">
        <f t="shared" si="4"/>
        <v>1529036.1020311045</v>
      </c>
    </row>
    <row r="60" spans="1:13">
      <c r="A60" s="207">
        <f t="shared" si="10"/>
        <v>2038</v>
      </c>
      <c r="D60" s="208">
        <f t="shared" si="13"/>
        <v>-1562307</v>
      </c>
      <c r="E60" s="208">
        <f t="shared" si="13"/>
        <v>-3149810.46</v>
      </c>
      <c r="F60" s="208">
        <f t="shared" si="0"/>
        <v>-4712117.46</v>
      </c>
      <c r="G60" s="208">
        <f t="shared" si="11"/>
        <v>57756</v>
      </c>
      <c r="H60" s="208">
        <f t="shared" si="12"/>
        <v>117374.23800933125</v>
      </c>
      <c r="I60" s="208">
        <f t="shared" si="5"/>
        <v>1562307</v>
      </c>
      <c r="J60" s="208">
        <f>J59-G60</f>
        <v>55837</v>
      </c>
      <c r="K60" s="208">
        <f t="shared" si="3"/>
        <v>-4601705.2752410537</v>
      </c>
      <c r="L60" s="211">
        <f t="shared" si="1"/>
        <v>61295.583303265936</v>
      </c>
      <c r="M60" s="211">
        <f t="shared" si="4"/>
        <v>1590331.6853343705</v>
      </c>
    </row>
    <row r="61" spans="1:13">
      <c r="A61" s="207">
        <f>A60+1</f>
        <v>2039</v>
      </c>
      <c r="D61" s="208">
        <f t="shared" ref="D61:E61" si="14">D60</f>
        <v>-1562307</v>
      </c>
      <c r="E61" s="208">
        <f t="shared" si="14"/>
        <v>-3149810.46</v>
      </c>
      <c r="F61" s="208">
        <f t="shared" si="0"/>
        <v>-4712117.46</v>
      </c>
      <c r="G61" s="208">
        <f>-D5-SUM(G11:G60)</f>
        <v>55837</v>
      </c>
      <c r="H61" s="208">
        <f>-E6-SUM(H11:H60)</f>
        <v>112475.64475894207</v>
      </c>
      <c r="I61" s="208">
        <f t="shared" si="5"/>
        <v>1562307</v>
      </c>
      <c r="J61" s="208">
        <f>J60-G61</f>
        <v>0</v>
      </c>
      <c r="K61" s="208">
        <f>K60-H61+1</f>
        <v>-4714179.9199999962</v>
      </c>
      <c r="L61" s="211">
        <f t="shared" si="1"/>
        <v>58909.425665629722</v>
      </c>
      <c r="M61" s="211">
        <f t="shared" si="4"/>
        <v>1649241.1110000003</v>
      </c>
    </row>
    <row r="62" spans="1:13">
      <c r="G62" s="208">
        <f>SUM(G11:G61)</f>
        <v>1562307</v>
      </c>
      <c r="H62" s="208">
        <f>SUM(H11:H61)</f>
        <v>3149810.46</v>
      </c>
    </row>
    <row r="64" spans="1:13">
      <c r="G64" s="362"/>
      <c r="H64" s="363"/>
    </row>
    <row r="68" spans="11:11">
      <c r="K68" s="208"/>
    </row>
  </sheetData>
  <mergeCells count="2">
    <mergeCell ref="G6:H6"/>
    <mergeCell ref="D8:F8"/>
  </mergeCells>
  <pageMargins left="0.2" right="0.2" top="0.5" bottom="0.5" header="0.3" footer="0.3"/>
  <pageSetup scale="7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2013-04-25T07:00:00+00:00</OpenedDate>
    <Date1 xmlns="dc463f71-b30c-4ab2-9473-d307f9d35888">2013-08-14T07:00:00+00:00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130617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C83C83ECB19D4DB5F4F888CFD68042" ma:contentTypeVersion="135" ma:contentTypeDescription="" ma:contentTypeScope="" ma:versionID="f9a628cbf326db48f4ee322a25a2e0e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B16C92B-D6A9-41EA-95D6-5105D882B84B}"/>
</file>

<file path=customXml/itemProps2.xml><?xml version="1.0" encoding="utf-8"?>
<ds:datastoreItem xmlns:ds="http://schemas.openxmlformats.org/officeDocument/2006/customXml" ds:itemID="{4CA92FB8-198B-4BF6-BDB1-B1264DD95207}"/>
</file>

<file path=customXml/itemProps3.xml><?xml version="1.0" encoding="utf-8"?>
<ds:datastoreItem xmlns:ds="http://schemas.openxmlformats.org/officeDocument/2006/customXml" ds:itemID="{BAE3B870-C8B3-4419-9ED2-8025FDFE76D0}"/>
</file>

<file path=customXml/itemProps4.xml><?xml version="1.0" encoding="utf-8"?>
<ds:datastoreItem xmlns:ds="http://schemas.openxmlformats.org/officeDocument/2006/customXml" ds:itemID="{B4557985-FE85-465F-9316-E9DA47FA37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Lead Sheet</vt:lpstr>
      <vt:lpstr>Plant and Amort Balances</vt:lpstr>
      <vt:lpstr>DFIT</vt:lpstr>
      <vt:lpstr>DFIT Test Year</vt:lpstr>
      <vt:lpstr>Value and Depreciation Expense</vt:lpstr>
      <vt:lpstr>ARC and ARO Balances</vt:lpstr>
      <vt:lpstr>'ARC and ARO Balances'!Print_Titles</vt:lpstr>
      <vt:lpstr>'Plant and Amort Balances'!Print_Titles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Mickelson, Christopher (UTC)</dc:creator>
  <cp:lastModifiedBy>Jason Ball</cp:lastModifiedBy>
  <cp:lastPrinted>2013-07-23T14:25:05Z</cp:lastPrinted>
  <dcterms:created xsi:type="dcterms:W3CDTF">2012-08-21T18:32:48Z</dcterms:created>
  <dcterms:modified xsi:type="dcterms:W3CDTF">2013-08-12T23:32:27Z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0x0101006E56B4D1795A2E4DB2F0B01679ED314A0007C83C83ECB19D4DB5F4F888CFD68042</vt:lpwstr>
  </property>
  <property fmtid="{D5CDD505-2E9C-101B-9397-08002B2CF9AE}" pid="3" name="_docset_NoMedatataSyncRequired">
    <vt:lpwstr>False</vt:lpwstr>
  </property>
</Properties>
</file>