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filterPrivacy="1" defaultThemeVersion="124226"/>
  <xr:revisionPtr revIDLastSave="0" documentId="13_ncr:1_{0695E7CE-FF7E-41C7-B82A-BDA7F18C7BC1}" xr6:coauthVersionLast="47" xr6:coauthVersionMax="47" xr10:uidLastSave="{00000000-0000-0000-0000-000000000000}"/>
  <bookViews>
    <workbookView xWindow="19080" yWindow="480" windowWidth="19440" windowHeight="15000" xr2:uid="{00000000-000D-0000-FFFF-FFFF00000000}"/>
  </bookViews>
  <sheets>
    <sheet name="15.6" sheetId="4" r:id="rId1"/>
    <sheet name="15.6.1" sheetId="8" r:id="rId2"/>
    <sheet name="15.6.2 - 15.6.3" sheetId="9" r:id="rId3"/>
  </sheets>
  <definedNames>
    <definedName name="_xlnm.Print_Area" localSheetId="0">'15.6'!$A$1:$J$54</definedName>
    <definedName name="_xlnm.Print_Area" localSheetId="1">'15.6.1'!$A$1:$J$21</definedName>
    <definedName name="_xlnm.Print_Titles" localSheetId="2">'15.6.2 - 15.6.3'!$1:$9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9" i="4" l="1"/>
  <c r="F18" i="4"/>
  <c r="F16" i="4"/>
  <c r="E10" i="9"/>
  <c r="E5" i="9" l="1"/>
  <c r="E13" i="9"/>
  <c r="F13" i="9" s="1"/>
  <c r="G13" i="9" s="1"/>
  <c r="L13" i="9" s="1"/>
  <c r="E12" i="9"/>
  <c r="F12" i="9"/>
  <c r="G12" i="9" s="1"/>
  <c r="L12" i="9" s="1"/>
  <c r="E15" i="9"/>
  <c r="F15" i="9" s="1"/>
  <c r="G15" i="9" s="1"/>
  <c r="L15" i="9" s="1"/>
  <c r="E17" i="9"/>
  <c r="F17" i="9" s="1"/>
  <c r="G17" i="9" s="1"/>
  <c r="L17" i="9" s="1"/>
  <c r="E18" i="9"/>
  <c r="F18" i="9" s="1"/>
  <c r="G18" i="9" s="1"/>
  <c r="L18" i="9" s="1"/>
  <c r="E23" i="9"/>
  <c r="F23" i="9" s="1"/>
  <c r="G23" i="9" s="1"/>
  <c r="L23" i="9" s="1"/>
  <c r="E26" i="9"/>
  <c r="F26" i="9" s="1"/>
  <c r="G26" i="9" s="1"/>
  <c r="L26" i="9" s="1"/>
  <c r="E28" i="9"/>
  <c r="F28" i="9"/>
  <c r="G28" i="9" s="1"/>
  <c r="L28" i="9" s="1"/>
  <c r="E31" i="9"/>
  <c r="F31" i="9" s="1"/>
  <c r="G31" i="9" s="1"/>
  <c r="L31" i="9" s="1"/>
  <c r="E33" i="9"/>
  <c r="F33" i="9" s="1"/>
  <c r="G33" i="9" s="1"/>
  <c r="L33" i="9" s="1"/>
  <c r="E34" i="9"/>
  <c r="F34" i="9" s="1"/>
  <c r="G34" i="9" s="1"/>
  <c r="L34" i="9" s="1"/>
  <c r="E39" i="9"/>
  <c r="F39" i="9" s="1"/>
  <c r="G39" i="9" s="1"/>
  <c r="L39" i="9" s="1"/>
  <c r="E42" i="9"/>
  <c r="F42" i="9" s="1"/>
  <c r="G42" i="9" s="1"/>
  <c r="L42" i="9" s="1"/>
  <c r="E44" i="9"/>
  <c r="F44" i="9" s="1"/>
  <c r="G44" i="9" s="1"/>
  <c r="L44" i="9" s="1"/>
  <c r="D46" i="9"/>
  <c r="J46" i="9"/>
  <c r="E48" i="9"/>
  <c r="F48" i="9" s="1"/>
  <c r="G48" i="9" s="1"/>
  <c r="E50" i="9"/>
  <c r="F50" i="9"/>
  <c r="G50" i="9" s="1"/>
  <c r="L50" i="9" s="1"/>
  <c r="E52" i="9"/>
  <c r="F52" i="9"/>
  <c r="G52" i="9" s="1"/>
  <c r="L52" i="9" s="1"/>
  <c r="E53" i="9"/>
  <c r="F53" i="9" s="1"/>
  <c r="G53" i="9" s="1"/>
  <c r="L53" i="9" s="1"/>
  <c r="E55" i="9"/>
  <c r="F55" i="9" s="1"/>
  <c r="G55" i="9" s="1"/>
  <c r="L55" i="9" s="1"/>
  <c r="E56" i="9"/>
  <c r="F56" i="9" s="1"/>
  <c r="G56" i="9" s="1"/>
  <c r="L56" i="9" s="1"/>
  <c r="E57" i="9"/>
  <c r="F57" i="9" s="1"/>
  <c r="G57" i="9" s="1"/>
  <c r="L57" i="9" s="1"/>
  <c r="D58" i="9"/>
  <c r="D72" i="9" s="1"/>
  <c r="D9" i="8" s="1"/>
  <c r="J58" i="9"/>
  <c r="E61" i="9"/>
  <c r="F61" i="9" s="1"/>
  <c r="E63" i="9"/>
  <c r="F63" i="9" s="1"/>
  <c r="G63" i="9" s="1"/>
  <c r="L63" i="9" s="1"/>
  <c r="E65" i="9"/>
  <c r="F65" i="9" s="1"/>
  <c r="G65" i="9" s="1"/>
  <c r="L65" i="9" s="1"/>
  <c r="E67" i="9"/>
  <c r="F67" i="9" s="1"/>
  <c r="G67" i="9" s="1"/>
  <c r="L67" i="9" s="1"/>
  <c r="E69" i="9"/>
  <c r="F69" i="9" s="1"/>
  <c r="G69" i="9" s="1"/>
  <c r="L69" i="9" s="1"/>
  <c r="D70" i="9"/>
  <c r="J70" i="9"/>
  <c r="E49" i="9" l="1"/>
  <c r="F49" i="9" s="1"/>
  <c r="G49" i="9" s="1"/>
  <c r="E43" i="9"/>
  <c r="F43" i="9" s="1"/>
  <c r="G43" i="9" s="1"/>
  <c r="L43" i="9" s="1"/>
  <c r="E38" i="9"/>
  <c r="F38" i="9" s="1"/>
  <c r="G38" i="9" s="1"/>
  <c r="L38" i="9" s="1"/>
  <c r="E27" i="9"/>
  <c r="F27" i="9" s="1"/>
  <c r="G27" i="9" s="1"/>
  <c r="L27" i="9" s="1"/>
  <c r="E22" i="9"/>
  <c r="F22" i="9" s="1"/>
  <c r="G22" i="9" s="1"/>
  <c r="L22" i="9" s="1"/>
  <c r="E11" i="9"/>
  <c r="F11" i="9" s="1"/>
  <c r="G11" i="9" s="1"/>
  <c r="E68" i="9"/>
  <c r="F68" i="9" s="1"/>
  <c r="G68" i="9" s="1"/>
  <c r="L68" i="9" s="1"/>
  <c r="E64" i="9"/>
  <c r="F64" i="9" s="1"/>
  <c r="G64" i="9" s="1"/>
  <c r="L64" i="9" s="1"/>
  <c r="E60" i="9"/>
  <c r="F60" i="9" s="1"/>
  <c r="G60" i="9" s="1"/>
  <c r="L60" i="9" s="1"/>
  <c r="E54" i="9"/>
  <c r="F54" i="9" s="1"/>
  <c r="G54" i="9" s="1"/>
  <c r="L54" i="9" s="1"/>
  <c r="E37" i="9"/>
  <c r="F37" i="9" s="1"/>
  <c r="G37" i="9" s="1"/>
  <c r="L37" i="9" s="1"/>
  <c r="E32" i="9"/>
  <c r="F32" i="9" s="1"/>
  <c r="G32" i="9" s="1"/>
  <c r="L32" i="9" s="1"/>
  <c r="E21" i="9"/>
  <c r="F21" i="9" s="1"/>
  <c r="G21" i="9" s="1"/>
  <c r="L21" i="9" s="1"/>
  <c r="E16" i="9"/>
  <c r="F16" i="9" s="1"/>
  <c r="G16" i="9" s="1"/>
  <c r="L16" i="9" s="1"/>
  <c r="F10" i="9"/>
  <c r="G10" i="9" s="1"/>
  <c r="L10" i="9" s="1"/>
  <c r="J74" i="9"/>
  <c r="G18" i="8" s="1"/>
  <c r="E41" i="9"/>
  <c r="F41" i="9" s="1"/>
  <c r="G41" i="9" s="1"/>
  <c r="L41" i="9" s="1"/>
  <c r="E36" i="9"/>
  <c r="F36" i="9" s="1"/>
  <c r="G36" i="9" s="1"/>
  <c r="L36" i="9" s="1"/>
  <c r="E25" i="9"/>
  <c r="F25" i="9" s="1"/>
  <c r="G25" i="9" s="1"/>
  <c r="L25" i="9" s="1"/>
  <c r="E20" i="9"/>
  <c r="F20" i="9" s="1"/>
  <c r="G20" i="9" s="1"/>
  <c r="L20" i="9" s="1"/>
  <c r="E35" i="9"/>
  <c r="F35" i="9" s="1"/>
  <c r="G35" i="9" s="1"/>
  <c r="L35" i="9" s="1"/>
  <c r="E30" i="9"/>
  <c r="F30" i="9" s="1"/>
  <c r="G30" i="9" s="1"/>
  <c r="L30" i="9" s="1"/>
  <c r="E19" i="9"/>
  <c r="F19" i="9" s="1"/>
  <c r="G19" i="9" s="1"/>
  <c r="L19" i="9" s="1"/>
  <c r="E14" i="9"/>
  <c r="F14" i="9" s="1"/>
  <c r="G14" i="9" s="1"/>
  <c r="L14" i="9" s="1"/>
  <c r="E66" i="9"/>
  <c r="F66" i="9" s="1"/>
  <c r="G66" i="9" s="1"/>
  <c r="L66" i="9" s="1"/>
  <c r="E62" i="9"/>
  <c r="F62" i="9" s="1"/>
  <c r="G62" i="9" s="1"/>
  <c r="L62" i="9" s="1"/>
  <c r="E51" i="9"/>
  <c r="F51" i="9" s="1"/>
  <c r="G51" i="9" s="1"/>
  <c r="L51" i="9" s="1"/>
  <c r="E45" i="9"/>
  <c r="F45" i="9" s="1"/>
  <c r="G45" i="9" s="1"/>
  <c r="L45" i="9" s="1"/>
  <c r="E40" i="9"/>
  <c r="F40" i="9" s="1"/>
  <c r="G40" i="9" s="1"/>
  <c r="L40" i="9" s="1"/>
  <c r="E29" i="9"/>
  <c r="F29" i="9" s="1"/>
  <c r="G29" i="9" s="1"/>
  <c r="L29" i="9" s="1"/>
  <c r="E24" i="9"/>
  <c r="F24" i="9" s="1"/>
  <c r="G24" i="9" s="1"/>
  <c r="L24" i="9" s="1"/>
  <c r="G61" i="9"/>
  <c r="L48" i="9"/>
  <c r="F46" i="9" l="1"/>
  <c r="L11" i="9"/>
  <c r="L46" i="9" s="1"/>
  <c r="F14" i="4" s="1"/>
  <c r="G46" i="9"/>
  <c r="L49" i="9"/>
  <c r="L58" i="9" s="1"/>
  <c r="G58" i="9"/>
  <c r="F58" i="9"/>
  <c r="F70" i="9"/>
  <c r="L61" i="9"/>
  <c r="L70" i="9" s="1"/>
  <c r="G70" i="9"/>
  <c r="G74" i="9" l="1"/>
  <c r="D18" i="8" s="1"/>
  <c r="L74" i="9"/>
  <c r="A3" i="8" l="1"/>
  <c r="I18" i="4" l="1"/>
  <c r="I16" i="4"/>
  <c r="I14" i="4"/>
  <c r="F19" i="4" l="1"/>
  <c r="J18" i="8"/>
  <c r="I8" i="8" l="1"/>
  <c r="J9" i="8" l="1"/>
  <c r="C14" i="8" l="1"/>
  <c r="D14" i="8" s="1"/>
  <c r="C16" i="8" l="1"/>
  <c r="C18" i="8" l="1"/>
  <c r="I16" i="8"/>
  <c r="I18" i="8" s="1"/>
  <c r="F11" i="4" s="1"/>
  <c r="I11" i="4" s="1"/>
</calcChain>
</file>

<file path=xl/sharedStrings.xml><?xml version="1.0" encoding="utf-8"?>
<sst xmlns="http://schemas.openxmlformats.org/spreadsheetml/2006/main" count="208" uniqueCount="121">
  <si>
    <t>PAGE</t>
  </si>
  <si>
    <t>ACCOUNT</t>
  </si>
  <si>
    <t>FACTOR</t>
  </si>
  <si>
    <t>FACTOR %</t>
  </si>
  <si>
    <t>ALLOCATED</t>
  </si>
  <si>
    <t>REF#</t>
  </si>
  <si>
    <t>Description of Adjustment:</t>
  </si>
  <si>
    <t>WA</t>
  </si>
  <si>
    <t>Def Inc Tax Expense</t>
  </si>
  <si>
    <t>Adjustment to Tax:</t>
  </si>
  <si>
    <t>ADIT Balance</t>
  </si>
  <si>
    <t>Description</t>
  </si>
  <si>
    <t>PacifiCorp</t>
  </si>
  <si>
    <t>Tax Rates</t>
  </si>
  <si>
    <t>ADIT State Balance</t>
  </si>
  <si>
    <t>Def State Tax Rate in the Combined Deferred Tax Rate</t>
  </si>
  <si>
    <t>Combined Deferred Tax Rate</t>
  </si>
  <si>
    <t>Ratio of Deferred State Tax Rate to Combined Deferred Tax rate</t>
  </si>
  <si>
    <t>Portion of Total Deferred Income Tax Expense related to State</t>
  </si>
  <si>
    <t>Adjustment to remove the State portion of Def Inc Tax Exp &amp; ADIT</t>
  </si>
  <si>
    <t xml:space="preserve"> </t>
  </si>
  <si>
    <t>Total Deferred Income Tax Balance Allocated to Washington before removal of State Tax portion</t>
  </si>
  <si>
    <t>INCREMENTAL</t>
  </si>
  <si>
    <t>Ref. 15.6</t>
  </si>
  <si>
    <t>15.6.1</t>
  </si>
  <si>
    <t>Washington 2023 General Rate Case</t>
  </si>
  <si>
    <t>WASHINGTON</t>
  </si>
  <si>
    <t>Remove Deferred State Tax Expense &amp; Balance - Year 2</t>
  </si>
  <si>
    <t>PRO</t>
  </si>
  <si>
    <t>COMPANY</t>
  </si>
  <si>
    <t>TOTAL</t>
  </si>
  <si>
    <t>This adjustment removes the deferred state income tax expense  and associated balances from results since state income tax expense is excluded under the WIJAM allocation methodology.</t>
  </si>
  <si>
    <t>Type</t>
  </si>
  <si>
    <t>Situs</t>
  </si>
  <si>
    <t>Total Deferred Income Tax Expense Allocated to Washington before removal of State Tax portion</t>
  </si>
  <si>
    <t>Ref to 15.6</t>
  </si>
  <si>
    <t>Ref to 7.6.1</t>
  </si>
  <si>
    <t>Total Account 283</t>
  </si>
  <si>
    <t>- - - - -</t>
  </si>
  <si>
    <t>Klamath Asset Transfer Reg Asset</t>
  </si>
  <si>
    <t>Prepaid Aircraft Maintenance Costs</t>
  </si>
  <si>
    <t>Property Taxes - Lien Date</t>
  </si>
  <si>
    <t>Post Merger Loss - Reacquired Debt</t>
  </si>
  <si>
    <t>Other Prepaid</t>
  </si>
  <si>
    <t>Hermiston Swap</t>
  </si>
  <si>
    <t>Prepaid - FSA O&amp;M - West</t>
  </si>
  <si>
    <t>Prepaid - FSA O&amp;M - East</t>
  </si>
  <si>
    <t>Reg Asset - WA - Major Mtc Expense - Colstrip #4</t>
  </si>
  <si>
    <t>Reg Asset - WA Equity Advisory Group (CETA)</t>
  </si>
  <si>
    <t>Total Account 282</t>
  </si>
  <si>
    <t>Amortization NOPAs 99-00 RAR</t>
  </si>
  <si>
    <t>Basis Intangible Difference</t>
  </si>
  <si>
    <t>PP&amp;E FIN 48 Balances</t>
  </si>
  <si>
    <t>Removal of Colstrip #3</t>
  </si>
  <si>
    <t>PP&amp;E Adjustment - SO</t>
  </si>
  <si>
    <t>PP&amp;E Adjustment - SG</t>
  </si>
  <si>
    <t>PP&amp;E Adjustment - CAGW</t>
  </si>
  <si>
    <t>PP&amp;E Adjustment - JBG</t>
  </si>
  <si>
    <t>Accumulated Deferred Income Taxes (WA)</t>
  </si>
  <si>
    <t>Total Account 190</t>
  </si>
  <si>
    <t>Incremental Decommissioning - WA</t>
  </si>
  <si>
    <t>Inventory Reserve - PMI</t>
  </si>
  <si>
    <t>Sick Leave Accrual - PMI</t>
  </si>
  <si>
    <t>Bridger Coal Company Underground Mine Cost Depletion</t>
  </si>
  <si>
    <t>Book Depreciation - PMI</t>
  </si>
  <si>
    <t>Sec. 263A Inventory Change - PMI</t>
  </si>
  <si>
    <t>Accrued Severance - PMI</t>
  </si>
  <si>
    <t>Vacation Accrual - PMI</t>
  </si>
  <si>
    <t>PMI Development Cost Amortization</t>
  </si>
  <si>
    <t>Coal Mine Development Expense - PMI</t>
  </si>
  <si>
    <t>Bridger Coal Company Extraction Taxes Payable - PMI</t>
  </si>
  <si>
    <t>PMI-Fuel Cost Adjustment</t>
  </si>
  <si>
    <t>Inventory Reserve</t>
  </si>
  <si>
    <t xml:space="preserve">Accrued Retention Bonus </t>
  </si>
  <si>
    <t>WA Flow-through - Non-Property - DTL</t>
  </si>
  <si>
    <t>Oregon BETC Carryforward - Self Generated</t>
  </si>
  <si>
    <t>Unearned Joint Use Pole Contact Revenue</t>
  </si>
  <si>
    <t>287341/287970</t>
  </si>
  <si>
    <t>Injuries and Damage reserve</t>
  </si>
  <si>
    <t>Bad Debt Allowances</t>
  </si>
  <si>
    <t>Transmission Service Deposits</t>
  </si>
  <si>
    <t>MCI FOG Wire Lease</t>
  </si>
  <si>
    <t>Accrued Vacation</t>
  </si>
  <si>
    <t>Pension/Retirement Accrual</t>
  </si>
  <si>
    <t>Accrued Severance</t>
  </si>
  <si>
    <t>Deferred Compensation Plan Benefits - PPL</t>
  </si>
  <si>
    <t>Accrued Bonus</t>
  </si>
  <si>
    <t>PMI EITF04-06 Pre-Stripping Cost</t>
  </si>
  <si>
    <t>Reg Liability - Property Insurance Reserve - WA</t>
  </si>
  <si>
    <t>Chehalis WA EFSEC C02 Mitigation Obligation</t>
  </si>
  <si>
    <t>Contra Receivable from Joint Owners</t>
  </si>
  <si>
    <t>Accrued Payroll Tax</t>
  </si>
  <si>
    <t>Reg Liability - Protected PP&amp;E EDIT - WA</t>
  </si>
  <si>
    <t>Accrued Payroll Taxes - PMI</t>
  </si>
  <si>
    <t>Reg Liability - Bridger Accelerated Depreciation - WA</t>
  </si>
  <si>
    <t>Reg Liability - WA Plant Closure Costs</t>
  </si>
  <si>
    <t>PMI CWIP Adjustment</t>
  </si>
  <si>
    <t>Adjustment</t>
  </si>
  <si>
    <t>Factors</t>
  </si>
  <si>
    <t>Rate</t>
  </si>
  <si>
    <t>State Portion</t>
  </si>
  <si>
    <t>ADIT Bal</t>
  </si>
  <si>
    <t>Account</t>
  </si>
  <si>
    <t>Def State</t>
  </si>
  <si>
    <t>Allocation</t>
  </si>
  <si>
    <t>Balance times</t>
  </si>
  <si>
    <t xml:space="preserve">Ratio of </t>
  </si>
  <si>
    <t>FERC</t>
  </si>
  <si>
    <t xml:space="preserve">SAP </t>
  </si>
  <si>
    <t>Total Deferred Rate</t>
  </si>
  <si>
    <t>Deferred - State Rate</t>
  </si>
  <si>
    <t>Washington Allocated</t>
  </si>
  <si>
    <t>15.6.2</t>
  </si>
  <si>
    <t>Regulatory Adj: Effects of Ratemaking - Fixed Assets - PMI - Fed Only</t>
  </si>
  <si>
    <t xml:space="preserve">Washington 2023 General Rate Case </t>
  </si>
  <si>
    <t>Twelve Months Ended Balance - December 2025</t>
  </si>
  <si>
    <t>Ref to 15.6.1</t>
  </si>
  <si>
    <t>Ref 7.6.1</t>
  </si>
  <si>
    <t>Ref 15.6.3</t>
  </si>
  <si>
    <t>15.6.3</t>
  </si>
  <si>
    <t>Exh. SLC-4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</si>
</sst>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0.0000%"/>
    <numFmt numFmtId="166" formatCode="0.000%"/>
  </numFmts>
  <fonts count="1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b/>
      <i/>
      <sz val="10"/>
      <color rgb="FFFF0000"/>
      <name val="Arial"/>
      <family val="2"/>
    </font>
    <font>
      <sz val="10"/>
      <color rgb="FFFF0000"/>
      <name val="Arial"/>
      <family val="2"/>
    </font>
    <font>
      <u/>
      <sz val="10"/>
      <name val="Arial"/>
      <family val="2"/>
    </font>
    <font>
      <sz val="8"/>
      <name val="Calibri"/>
      <family val="2"/>
      <scheme val="minor"/>
    </font>
    <font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1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" fontId="3" fillId="0" borderId="9" applyNumberFormat="0" applyProtection="0">
      <alignment horizontal="left" vertical="center" indent="1"/>
    </xf>
    <xf numFmtId="4" fontId="3" fillId="0" borderId="9" applyNumberFormat="0" applyProtection="0">
      <alignment horizontal="right"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1" fontId="2" fillId="0" borderId="0" applyFont="0" applyFill="0" applyBorder="0" applyAlignment="0" applyProtection="0"/>
  </cellStyleXfs>
  <cellXfs count="121">
    <xf numFmtId="0" fontId="0" fillId="0" borderId="0" xfId="0"/>
    <xf numFmtId="0" fontId="1" fillId="0" borderId="0" xfId="0" applyFont="1"/>
    <xf numFmtId="0" fontId="4" fillId="0" borderId="0" xfId="0" applyFont="1"/>
    <xf numFmtId="0" fontId="1" fillId="0" borderId="13" xfId="0" applyFont="1" applyBorder="1"/>
    <xf numFmtId="0" fontId="5" fillId="0" borderId="0" xfId="0" applyFont="1"/>
    <xf numFmtId="0" fontId="4" fillId="0" borderId="0" xfId="0" applyFont="1" applyAlignment="1">
      <alignment horizontal="center"/>
    </xf>
    <xf numFmtId="0" fontId="4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17" fontId="4" fillId="0" borderId="0" xfId="0" applyNumberFormat="1" applyFont="1"/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NumberFormat="1" applyFont="1" applyAlignment="1">
      <alignment horizontal="center"/>
    </xf>
    <xf numFmtId="0" fontId="4" fillId="0" borderId="0" xfId="0" applyFont="1" applyBorder="1"/>
    <xf numFmtId="0" fontId="5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164" fontId="4" fillId="0" borderId="0" xfId="1" applyNumberFormat="1" applyFont="1" applyBorder="1" applyAlignment="1">
      <alignment horizontal="center"/>
    </xf>
    <xf numFmtId="1" fontId="4" fillId="0" borderId="0" xfId="0" applyNumberFormat="1" applyFont="1" applyBorder="1" applyAlignment="1">
      <alignment horizontal="center"/>
    </xf>
    <xf numFmtId="41" fontId="8" fillId="0" borderId="0" xfId="1" applyNumberFormat="1" applyFont="1" applyBorder="1" applyAlignment="1">
      <alignment horizontal="center"/>
    </xf>
    <xf numFmtId="165" fontId="4" fillId="0" borderId="0" xfId="2" applyNumberFormat="1" applyFont="1" applyAlignment="1">
      <alignment horizontal="center"/>
    </xf>
    <xf numFmtId="41" fontId="4" fillId="0" borderId="0" xfId="1" applyNumberFormat="1" applyFont="1" applyAlignment="1">
      <alignment horizontal="center"/>
    </xf>
    <xf numFmtId="41" fontId="4" fillId="0" borderId="0" xfId="1" applyNumberFormat="1" applyFont="1" applyFill="1" applyBorder="1" applyAlignment="1">
      <alignment horizontal="center"/>
    </xf>
    <xf numFmtId="41" fontId="8" fillId="0" borderId="0" xfId="1" applyNumberFormat="1" applyFont="1" applyFill="1" applyBorder="1" applyAlignment="1">
      <alignment horizontal="center"/>
    </xf>
    <xf numFmtId="165" fontId="4" fillId="0" borderId="0" xfId="2" applyNumberFormat="1" applyFont="1" applyBorder="1" applyAlignment="1">
      <alignment horizontal="center"/>
    </xf>
    <xf numFmtId="41" fontId="4" fillId="0" borderId="0" xfId="1" applyNumberFormat="1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4" fillId="0" borderId="0" xfId="0" quotePrefix="1" applyFont="1" applyBorder="1" applyAlignment="1">
      <alignment horizontal="left"/>
    </xf>
    <xf numFmtId="0" fontId="5" fillId="0" borderId="0" xfId="0" applyFont="1" applyBorder="1"/>
    <xf numFmtId="0" fontId="4" fillId="0" borderId="1" xfId="0" applyFont="1" applyBorder="1"/>
    <xf numFmtId="0" fontId="4" fillId="0" borderId="4" xfId="0" applyFont="1" applyBorder="1"/>
    <xf numFmtId="0" fontId="4" fillId="0" borderId="6" xfId="0" applyFont="1" applyBorder="1"/>
    <xf numFmtId="0" fontId="4" fillId="0" borderId="0" xfId="0" applyFont="1" applyAlignment="1">
      <alignment horizontal="right"/>
    </xf>
    <xf numFmtId="41" fontId="4" fillId="0" borderId="19" xfId="1" applyNumberFormat="1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165" fontId="5" fillId="0" borderId="0" xfId="2" applyNumberFormat="1" applyFont="1" applyBorder="1" applyAlignment="1">
      <alignment horizontal="center"/>
    </xf>
    <xf numFmtId="0" fontId="6" fillId="0" borderId="0" xfId="0" applyFont="1" applyBorder="1"/>
    <xf numFmtId="0" fontId="1" fillId="0" borderId="0" xfId="0" applyFont="1" applyBorder="1"/>
    <xf numFmtId="41" fontId="1" fillId="0" borderId="0" xfId="10" applyFont="1" applyBorder="1" applyAlignment="1">
      <alignment horizontal="right"/>
    </xf>
    <xf numFmtId="41" fontId="1" fillId="0" borderId="0" xfId="10" applyFont="1" applyBorder="1"/>
    <xf numFmtId="0" fontId="6" fillId="0" borderId="10" xfId="0" applyFont="1" applyFill="1" applyBorder="1" applyAlignment="1">
      <alignment horizontal="center" wrapText="1"/>
    </xf>
    <xf numFmtId="41" fontId="6" fillId="0" borderId="10" xfId="10" applyFont="1" applyFill="1" applyBorder="1" applyAlignment="1">
      <alignment horizontal="center" wrapText="1"/>
    </xf>
    <xf numFmtId="0" fontId="6" fillId="0" borderId="11" xfId="0" applyFont="1" applyFill="1" applyBorder="1" applyAlignment="1">
      <alignment horizontal="center" wrapText="1"/>
    </xf>
    <xf numFmtId="0" fontId="6" fillId="0" borderId="0" xfId="0" applyFont="1" applyFill="1" applyAlignment="1">
      <alignment wrapText="1"/>
    </xf>
    <xf numFmtId="0" fontId="1" fillId="0" borderId="0" xfId="0" applyFont="1" applyAlignment="1">
      <alignment wrapText="1"/>
    </xf>
    <xf numFmtId="0" fontId="1" fillId="0" borderId="14" xfId="0" applyFont="1" applyBorder="1"/>
    <xf numFmtId="0" fontId="1" fillId="0" borderId="12" xfId="0" applyFont="1" applyBorder="1"/>
    <xf numFmtId="17" fontId="1" fillId="0" borderId="16" xfId="0" applyNumberFormat="1" applyFont="1" applyBorder="1"/>
    <xf numFmtId="41" fontId="1" fillId="0" borderId="13" xfId="10" applyFont="1" applyBorder="1"/>
    <xf numFmtId="0" fontId="1" fillId="0" borderId="17" xfId="0" applyFont="1" applyBorder="1"/>
    <xf numFmtId="0" fontId="1" fillId="0" borderId="15" xfId="0" applyFont="1" applyBorder="1"/>
    <xf numFmtId="41" fontId="1" fillId="0" borderId="15" xfId="10" applyFont="1" applyBorder="1"/>
    <xf numFmtId="17" fontId="1" fillId="0" borderId="16" xfId="0" applyNumberFormat="1" applyFont="1" applyBorder="1" applyAlignment="1">
      <alignment vertical="top" wrapText="1"/>
    </xf>
    <xf numFmtId="41" fontId="1" fillId="0" borderId="12" xfId="0" applyNumberFormat="1" applyFont="1" applyBorder="1"/>
    <xf numFmtId="0" fontId="4" fillId="0" borderId="17" xfId="0" applyFont="1" applyBorder="1"/>
    <xf numFmtId="0" fontId="1" fillId="0" borderId="12" xfId="0" applyFont="1" applyBorder="1" applyAlignment="1">
      <alignment horizontal="center"/>
    </xf>
    <xf numFmtId="165" fontId="1" fillId="0" borderId="0" xfId="0" applyNumberFormat="1" applyFont="1" applyBorder="1" applyAlignment="1">
      <alignment horizontal="center"/>
    </xf>
    <xf numFmtId="41" fontId="1" fillId="0" borderId="12" xfId="10" applyFont="1" applyBorder="1"/>
    <xf numFmtId="41" fontId="1" fillId="0" borderId="18" xfId="10" applyFont="1" applyBorder="1"/>
    <xf numFmtId="41" fontId="6" fillId="0" borderId="15" xfId="10" applyFont="1" applyFill="1" applyBorder="1"/>
    <xf numFmtId="41" fontId="6" fillId="0" borderId="15" xfId="10" applyFont="1" applyBorder="1"/>
    <xf numFmtId="41" fontId="6" fillId="0" borderId="0" xfId="10" applyFont="1" applyAlignment="1">
      <alignment horizontal="right"/>
    </xf>
    <xf numFmtId="41" fontId="6" fillId="0" borderId="0" xfId="10" quotePrefix="1" applyFont="1" applyAlignment="1">
      <alignment horizontal="right"/>
    </xf>
    <xf numFmtId="41" fontId="6" fillId="0" borderId="0" xfId="10" applyFont="1" applyAlignment="1">
      <alignment horizontal="center"/>
    </xf>
    <xf numFmtId="17" fontId="1" fillId="0" borderId="0" xfId="0" applyNumberFormat="1" applyFont="1" applyBorder="1"/>
    <xf numFmtId="41" fontId="1" fillId="0" borderId="0" xfId="10" applyFont="1"/>
    <xf numFmtId="41" fontId="1" fillId="0" borderId="0" xfId="0" applyNumberFormat="1" applyFont="1"/>
    <xf numFmtId="166" fontId="1" fillId="0" borderId="15" xfId="2" applyNumberFormat="1" applyFont="1" applyBorder="1" applyAlignment="1">
      <alignment horizontal="center"/>
    </xf>
    <xf numFmtId="166" fontId="1" fillId="0" borderId="12" xfId="0" applyNumberFormat="1" applyFont="1" applyBorder="1" applyAlignment="1">
      <alignment horizontal="center"/>
    </xf>
    <xf numFmtId="166" fontId="1" fillId="0" borderId="0" xfId="0" applyNumberFormat="1" applyFont="1" applyAlignment="1">
      <alignment horizontal="center"/>
    </xf>
    <xf numFmtId="41" fontId="1" fillId="0" borderId="13" xfId="1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1" fillId="0" borderId="0" xfId="0" applyFont="1" applyAlignment="1">
      <alignment horizontal="left" vertical="center" readingOrder="1"/>
    </xf>
    <xf numFmtId="164" fontId="1" fillId="0" borderId="0" xfId="1" applyNumberFormat="1" applyFont="1"/>
    <xf numFmtId="0" fontId="6" fillId="0" borderId="0" xfId="0" applyFont="1"/>
    <xf numFmtId="0" fontId="6" fillId="0" borderId="0" xfId="0" applyFont="1" applyAlignment="1">
      <alignment horizontal="right"/>
    </xf>
    <xf numFmtId="164" fontId="1" fillId="0" borderId="0" xfId="0" applyNumberFormat="1" applyFont="1"/>
    <xf numFmtId="165" fontId="1" fillId="0" borderId="0" xfId="2" applyNumberFormat="1" applyFont="1"/>
    <xf numFmtId="164" fontId="1" fillId="0" borderId="21" xfId="1" applyNumberFormat="1" applyFont="1" applyBorder="1"/>
    <xf numFmtId="164" fontId="1" fillId="0" borderId="0" xfId="1" applyNumberFormat="1" applyFont="1" applyFill="1" applyBorder="1"/>
    <xf numFmtId="0" fontId="1" fillId="0" borderId="0" xfId="0" applyFont="1" applyAlignment="1">
      <alignment horizontal="center"/>
    </xf>
    <xf numFmtId="164" fontId="1" fillId="0" borderId="22" xfId="1" applyNumberFormat="1" applyFont="1" applyFill="1" applyBorder="1"/>
    <xf numFmtId="165" fontId="1" fillId="0" borderId="23" xfId="2" applyNumberFormat="1" applyFont="1" applyBorder="1"/>
    <xf numFmtId="0" fontId="1" fillId="0" borderId="23" xfId="0" applyFont="1" applyBorder="1" applyAlignment="1">
      <alignment horizontal="center"/>
    </xf>
    <xf numFmtId="0" fontId="1" fillId="0" borderId="23" xfId="0" applyFont="1" applyBorder="1" applyAlignment="1">
      <alignment horizontal="left"/>
    </xf>
    <xf numFmtId="164" fontId="1" fillId="0" borderId="0" xfId="1" applyNumberFormat="1" applyFont="1" applyFill="1"/>
    <xf numFmtId="0" fontId="1" fillId="0" borderId="0" xfId="0" applyFont="1" applyAlignment="1">
      <alignment horizontal="left"/>
    </xf>
    <xf numFmtId="164" fontId="1" fillId="0" borderId="20" xfId="0" applyNumberFormat="1" applyFont="1" applyBorder="1"/>
    <xf numFmtId="164" fontId="1" fillId="0" borderId="0" xfId="1" applyNumberFormat="1" applyFont="1" applyAlignment="1">
      <alignment horizontal="center"/>
    </xf>
    <xf numFmtId="0" fontId="1" fillId="0" borderId="15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17" fontId="1" fillId="0" borderId="14" xfId="0" applyNumberFormat="1" applyFont="1" applyBorder="1" applyAlignment="1">
      <alignment horizontal="center"/>
    </xf>
    <xf numFmtId="0" fontId="6" fillId="0" borderId="20" xfId="1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166" fontId="1" fillId="0" borderId="18" xfId="2" applyNumberFormat="1" applyFont="1" applyBorder="1"/>
    <xf numFmtId="0" fontId="1" fillId="0" borderId="20" xfId="0" applyFont="1" applyBorder="1" applyAlignment="1">
      <alignment horizontal="right"/>
    </xf>
    <xf numFmtId="166" fontId="1" fillId="0" borderId="24" xfId="2" applyNumberFormat="1" applyFont="1" applyBorder="1"/>
    <xf numFmtId="0" fontId="1" fillId="0" borderId="23" xfId="0" applyFont="1" applyBorder="1" applyAlignment="1">
      <alignment horizontal="right"/>
    </xf>
    <xf numFmtId="0" fontId="1" fillId="0" borderId="25" xfId="0" applyFont="1" applyBorder="1"/>
    <xf numFmtId="0" fontId="1" fillId="0" borderId="0" xfId="0" applyFont="1" applyAlignment="1">
      <alignment horizontal="right"/>
    </xf>
    <xf numFmtId="164" fontId="6" fillId="0" borderId="0" xfId="0" applyNumberFormat="1" applyFont="1"/>
    <xf numFmtId="43" fontId="1" fillId="0" borderId="0" xfId="0" applyNumberFormat="1" applyFont="1"/>
    <xf numFmtId="164" fontId="1" fillId="0" borderId="0" xfId="1" applyNumberFormat="1" applyFont="1" applyBorder="1"/>
    <xf numFmtId="41" fontId="1" fillId="0" borderId="0" xfId="10" applyFont="1" applyAlignment="1">
      <alignment horizontal="right"/>
    </xf>
    <xf numFmtId="0" fontId="4" fillId="0" borderId="2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4" fillId="0" borderId="8" xfId="0" applyFont="1" applyBorder="1" applyAlignment="1">
      <alignment horizontal="left" vertical="top" wrapText="1"/>
    </xf>
    <xf numFmtId="0" fontId="1" fillId="0" borderId="14" xfId="0" applyFont="1" applyBorder="1" applyAlignment="1">
      <alignment horizontal="left" wrapText="1"/>
    </xf>
    <xf numFmtId="0" fontId="1" fillId="0" borderId="15" xfId="0" applyFont="1" applyBorder="1" applyAlignment="1">
      <alignment horizontal="left" wrapText="1"/>
    </xf>
    <xf numFmtId="0" fontId="1" fillId="0" borderId="14" xfId="0" applyFont="1" applyBorder="1" applyAlignment="1">
      <alignment horizontal="center" wrapText="1"/>
    </xf>
    <xf numFmtId="0" fontId="1" fillId="0" borderId="15" xfId="0" applyFont="1" applyBorder="1" applyAlignment="1">
      <alignment horizontal="center" wrapText="1"/>
    </xf>
    <xf numFmtId="0" fontId="6" fillId="0" borderId="20" xfId="0" applyFont="1" applyBorder="1" applyAlignment="1">
      <alignment horizontal="center"/>
    </xf>
    <xf numFmtId="0" fontId="6" fillId="0" borderId="20" xfId="10" applyNumberFormat="1" applyFont="1" applyBorder="1" applyAlignment="1">
      <alignment horizontal="center"/>
    </xf>
    <xf numFmtId="0" fontId="6" fillId="0" borderId="20" xfId="0" applyNumberFormat="1" applyFont="1" applyBorder="1" applyAlignment="1">
      <alignment horizontal="center"/>
    </xf>
    <xf numFmtId="0" fontId="1" fillId="0" borderId="13" xfId="0" applyFont="1" applyBorder="1" applyAlignment="1">
      <alignment horizontal="left" wrapText="1"/>
    </xf>
    <xf numFmtId="0" fontId="11" fillId="0" borderId="0" xfId="0" applyFont="1" applyAlignment="1">
      <alignment horizontal="right"/>
    </xf>
  </cellXfs>
  <cellStyles count="11">
    <cellStyle name="Comma" xfId="1" builtinId="3"/>
    <cellStyle name="Comma [0]" xfId="10" builtinId="6"/>
    <cellStyle name="Normal" xfId="0" builtinId="0"/>
    <cellStyle name="Normal 16" xfId="8" xr:uid="{00000000-0005-0000-0000-000003000000}"/>
    <cellStyle name="Normal 18" xfId="5" xr:uid="{00000000-0005-0000-0000-000004000000}"/>
    <cellStyle name="Normal 19" xfId="6" xr:uid="{00000000-0005-0000-0000-000005000000}"/>
    <cellStyle name="Normal 22" xfId="7" xr:uid="{00000000-0005-0000-0000-000006000000}"/>
    <cellStyle name="Normal 6" xfId="9" xr:uid="{00000000-0005-0000-0000-000007000000}"/>
    <cellStyle name="Percent" xfId="2" builtinId="5"/>
    <cellStyle name="SAPBEXstdData" xfId="4" xr:uid="{00000000-0005-0000-0000-000009000000}"/>
    <cellStyle name="SAPBEXstdItem" xfId="3" xr:uid="{00000000-0005-0000-0000-00000A000000}"/>
  </cellStyles>
  <dxfs count="5"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J61"/>
  <sheetViews>
    <sheetView tabSelected="1" view="pageBreakPreview" zoomScale="85" zoomScaleNormal="100" zoomScaleSheetLayoutView="85" workbookViewId="0">
      <selection activeCell="I32" sqref="I32"/>
    </sheetView>
  </sheetViews>
  <sheetFormatPr defaultColWidth="9.140625" defaultRowHeight="12.75" x14ac:dyDescent="0.2"/>
  <cols>
    <col min="1" max="1" width="2.5703125" style="2" customWidth="1"/>
    <col min="2" max="2" width="4.140625" style="2" customWidth="1"/>
    <col min="3" max="3" width="17.5703125" style="2" customWidth="1"/>
    <col min="4" max="4" width="9.85546875" style="2" bestFit="1" customWidth="1"/>
    <col min="5" max="5" width="5.140625" style="2" bestFit="1" customWidth="1"/>
    <col min="6" max="6" width="10.5703125" style="2" bestFit="1" customWidth="1"/>
    <col min="7" max="7" width="8.42578125" style="2" bestFit="1" customWidth="1"/>
    <col min="8" max="8" width="10.7109375" style="2" bestFit="1" customWidth="1"/>
    <col min="9" max="9" width="13.7109375" style="2" bestFit="1" customWidth="1"/>
    <col min="10" max="10" width="6.140625" style="2" bestFit="1" customWidth="1"/>
    <col min="11" max="16384" width="9.140625" style="2"/>
  </cols>
  <sheetData>
    <row r="2" spans="1:10" x14ac:dyDescent="0.2">
      <c r="B2" s="4" t="s">
        <v>12</v>
      </c>
      <c r="D2" s="5"/>
      <c r="E2" s="5"/>
      <c r="F2" s="5"/>
      <c r="G2" s="5"/>
      <c r="H2" s="5"/>
      <c r="I2" s="31" t="s">
        <v>0</v>
      </c>
      <c r="J2" s="6">
        <v>15.6</v>
      </c>
    </row>
    <row r="3" spans="1:10" x14ac:dyDescent="0.2">
      <c r="B3" s="4" t="s">
        <v>25</v>
      </c>
      <c r="D3" s="5"/>
      <c r="E3" s="5"/>
      <c r="F3" s="5"/>
      <c r="G3" s="5"/>
      <c r="H3" s="5"/>
      <c r="I3" s="5"/>
      <c r="J3" s="6"/>
    </row>
    <row r="4" spans="1:10" x14ac:dyDescent="0.2">
      <c r="B4" s="4" t="s">
        <v>27</v>
      </c>
      <c r="D4" s="5"/>
      <c r="E4" s="5"/>
      <c r="F4" s="7"/>
      <c r="G4" s="5"/>
      <c r="H4" s="5"/>
      <c r="I4" s="5"/>
      <c r="J4" s="6"/>
    </row>
    <row r="5" spans="1:10" x14ac:dyDescent="0.2">
      <c r="B5" s="8"/>
      <c r="D5" s="5"/>
      <c r="E5" s="5"/>
      <c r="F5" s="9"/>
      <c r="G5" s="5"/>
      <c r="H5" s="5"/>
      <c r="I5" s="5"/>
      <c r="J5" s="6"/>
    </row>
    <row r="6" spans="1:10" x14ac:dyDescent="0.2">
      <c r="D6" s="5"/>
      <c r="E6" s="5"/>
      <c r="F6" s="9"/>
      <c r="G6" s="5"/>
      <c r="H6" s="5"/>
      <c r="I6" s="5"/>
      <c r="J6" s="6"/>
    </row>
    <row r="7" spans="1:10" x14ac:dyDescent="0.2">
      <c r="D7" s="5"/>
      <c r="E7" s="5"/>
      <c r="F7" s="5" t="s">
        <v>30</v>
      </c>
      <c r="G7" s="5"/>
      <c r="H7" s="5"/>
      <c r="I7" s="5" t="s">
        <v>26</v>
      </c>
      <c r="J7" s="6"/>
    </row>
    <row r="8" spans="1:10" x14ac:dyDescent="0.2">
      <c r="D8" s="10" t="s">
        <v>1</v>
      </c>
      <c r="E8" s="10" t="s">
        <v>32</v>
      </c>
      <c r="F8" s="10" t="s">
        <v>29</v>
      </c>
      <c r="G8" s="10" t="s">
        <v>2</v>
      </c>
      <c r="H8" s="10" t="s">
        <v>3</v>
      </c>
      <c r="I8" s="10" t="s">
        <v>4</v>
      </c>
      <c r="J8" s="11" t="s">
        <v>5</v>
      </c>
    </row>
    <row r="9" spans="1:10" x14ac:dyDescent="0.2">
      <c r="A9" s="12"/>
      <c r="B9" s="13" t="s">
        <v>9</v>
      </c>
      <c r="C9" s="12"/>
      <c r="D9" s="14"/>
      <c r="E9" s="14"/>
      <c r="F9" s="15"/>
      <c r="G9" s="14"/>
      <c r="H9" s="14"/>
      <c r="I9" s="16"/>
      <c r="J9" s="6"/>
    </row>
    <row r="10" spans="1:10" x14ac:dyDescent="0.2">
      <c r="A10" s="12"/>
      <c r="C10" s="12"/>
      <c r="D10" s="17"/>
      <c r="E10" s="14"/>
      <c r="F10" s="18"/>
      <c r="G10" s="14"/>
      <c r="H10" s="19"/>
      <c r="I10" s="20"/>
      <c r="J10" s="6"/>
    </row>
    <row r="11" spans="1:10" x14ac:dyDescent="0.2">
      <c r="A11" s="12"/>
      <c r="B11" s="12" t="s">
        <v>8</v>
      </c>
      <c r="C11" s="12"/>
      <c r="D11" s="17">
        <v>41110</v>
      </c>
      <c r="E11" s="5" t="s">
        <v>28</v>
      </c>
      <c r="F11" s="21">
        <f>'15.6.1'!I18</f>
        <v>-517664</v>
      </c>
      <c r="G11" s="14" t="s">
        <v>7</v>
      </c>
      <c r="H11" s="19" t="s">
        <v>33</v>
      </c>
      <c r="I11" s="20">
        <f>F11</f>
        <v>-517664</v>
      </c>
      <c r="J11" s="6" t="s">
        <v>24</v>
      </c>
    </row>
    <row r="12" spans="1:10" x14ac:dyDescent="0.2">
      <c r="A12" s="12"/>
      <c r="B12" s="12"/>
      <c r="C12" s="12"/>
      <c r="D12" s="17"/>
      <c r="E12" s="14"/>
      <c r="F12" s="21"/>
      <c r="G12" s="14"/>
      <c r="H12" s="19"/>
      <c r="I12" s="20"/>
      <c r="J12" s="6"/>
    </row>
    <row r="13" spans="1:10" x14ac:dyDescent="0.2">
      <c r="A13" s="12"/>
      <c r="B13" s="12"/>
      <c r="C13" s="12"/>
      <c r="D13" s="17"/>
      <c r="E13" s="14"/>
      <c r="F13" s="22"/>
      <c r="G13" s="14"/>
      <c r="H13" s="23"/>
      <c r="I13" s="24"/>
      <c r="J13" s="6"/>
    </row>
    <row r="14" spans="1:10" x14ac:dyDescent="0.2">
      <c r="A14" s="12"/>
      <c r="B14" s="12" t="s">
        <v>10</v>
      </c>
      <c r="C14" s="12"/>
      <c r="D14" s="17">
        <v>190</v>
      </c>
      <c r="E14" s="5" t="s">
        <v>28</v>
      </c>
      <c r="F14" s="21">
        <f>'15.6.2 - 15.6.3'!L46</f>
        <v>-119622</v>
      </c>
      <c r="G14" s="14" t="s">
        <v>7</v>
      </c>
      <c r="H14" s="19" t="s">
        <v>33</v>
      </c>
      <c r="I14" s="20">
        <f>F14</f>
        <v>-119622</v>
      </c>
      <c r="J14" s="6" t="s">
        <v>112</v>
      </c>
    </row>
    <row r="15" spans="1:10" x14ac:dyDescent="0.2">
      <c r="A15" s="12"/>
      <c r="B15" s="12" t="s">
        <v>20</v>
      </c>
      <c r="C15" s="12"/>
      <c r="D15" s="17"/>
      <c r="E15" s="14"/>
      <c r="F15" s="21"/>
      <c r="G15" s="14"/>
      <c r="H15" s="23"/>
      <c r="I15" s="24"/>
      <c r="J15" s="6"/>
    </row>
    <row r="16" spans="1:10" x14ac:dyDescent="0.2">
      <c r="A16" s="12"/>
      <c r="B16" s="12" t="s">
        <v>10</v>
      </c>
      <c r="C16" s="12"/>
      <c r="D16" s="17">
        <v>282</v>
      </c>
      <c r="E16" s="5" t="s">
        <v>28</v>
      </c>
      <c r="F16" s="21">
        <f>'15.6.2 - 15.6.3'!L58</f>
        <v>3402567</v>
      </c>
      <c r="G16" s="14" t="s">
        <v>7</v>
      </c>
      <c r="H16" s="19" t="s">
        <v>33</v>
      </c>
      <c r="I16" s="20">
        <f>F16</f>
        <v>3402567</v>
      </c>
      <c r="J16" s="6" t="s">
        <v>112</v>
      </c>
    </row>
    <row r="17" spans="1:10" x14ac:dyDescent="0.2">
      <c r="A17" s="12"/>
      <c r="B17" s="12"/>
      <c r="C17" s="12"/>
      <c r="D17" s="17"/>
      <c r="E17" s="14"/>
      <c r="F17" s="24"/>
      <c r="G17" s="14"/>
      <c r="H17" s="23"/>
      <c r="I17" s="24"/>
      <c r="J17" s="6"/>
    </row>
    <row r="18" spans="1:10" x14ac:dyDescent="0.2">
      <c r="A18" s="12"/>
      <c r="B18" s="12" t="s">
        <v>10</v>
      </c>
      <c r="C18" s="12"/>
      <c r="D18" s="17">
        <v>283</v>
      </c>
      <c r="E18" s="5" t="s">
        <v>28</v>
      </c>
      <c r="F18" s="21">
        <f>'15.6.2 - 15.6.3'!L70</f>
        <v>-17547</v>
      </c>
      <c r="G18" s="14" t="s">
        <v>7</v>
      </c>
      <c r="H18" s="19" t="s">
        <v>33</v>
      </c>
      <c r="I18" s="20">
        <f>F18</f>
        <v>-17547</v>
      </c>
      <c r="J18" s="6" t="s">
        <v>119</v>
      </c>
    </row>
    <row r="19" spans="1:10" x14ac:dyDescent="0.2">
      <c r="A19" s="12"/>
      <c r="B19" s="12"/>
      <c r="C19" s="12"/>
      <c r="D19" s="17"/>
      <c r="E19" s="14"/>
      <c r="F19" s="32">
        <f>SUM(F14:F18)</f>
        <v>3265398</v>
      </c>
      <c r="G19" s="33"/>
      <c r="H19" s="34"/>
      <c r="I19" s="32">
        <f>SUM(I14:I18)</f>
        <v>3265398</v>
      </c>
      <c r="J19" s="6" t="s">
        <v>24</v>
      </c>
    </row>
    <row r="20" spans="1:10" x14ac:dyDescent="0.2">
      <c r="A20" s="12"/>
      <c r="B20" s="12"/>
      <c r="C20" s="12"/>
      <c r="D20" s="17"/>
      <c r="E20" s="14"/>
      <c r="F20" s="24"/>
      <c r="G20" s="14"/>
      <c r="H20" s="23"/>
      <c r="I20" s="24"/>
      <c r="J20" s="6"/>
    </row>
    <row r="21" spans="1:10" x14ac:dyDescent="0.2">
      <c r="A21" s="12"/>
      <c r="B21" s="25"/>
      <c r="C21" s="12"/>
      <c r="D21" s="14"/>
      <c r="E21" s="14"/>
      <c r="F21" s="24"/>
      <c r="G21" s="14"/>
      <c r="H21" s="23"/>
      <c r="I21" s="24"/>
      <c r="J21" s="6"/>
    </row>
    <row r="22" spans="1:10" x14ac:dyDescent="0.2">
      <c r="A22" s="12"/>
      <c r="B22" s="25"/>
      <c r="C22" s="12"/>
      <c r="D22" s="14"/>
      <c r="E22" s="14"/>
      <c r="F22" s="24"/>
      <c r="G22" s="14"/>
      <c r="H22" s="23"/>
      <c r="I22" s="24"/>
      <c r="J22" s="6"/>
    </row>
    <row r="23" spans="1:10" x14ac:dyDescent="0.2">
      <c r="A23" s="12"/>
      <c r="B23" s="12"/>
      <c r="C23" s="12"/>
      <c r="D23" s="14"/>
      <c r="E23" s="14"/>
      <c r="F23" s="24"/>
      <c r="G23" s="14"/>
      <c r="H23" s="19"/>
      <c r="I23" s="20"/>
      <c r="J23" s="6"/>
    </row>
    <row r="24" spans="1:10" x14ac:dyDescent="0.2">
      <c r="A24" s="12"/>
      <c r="B24" s="12"/>
      <c r="C24" s="12"/>
      <c r="D24" s="14"/>
      <c r="E24" s="14"/>
      <c r="F24" s="24"/>
      <c r="G24" s="14"/>
      <c r="H24" s="19"/>
      <c r="I24" s="20"/>
      <c r="J24" s="6"/>
    </row>
    <row r="25" spans="1:10" x14ac:dyDescent="0.2">
      <c r="A25" s="12"/>
      <c r="B25" s="12"/>
      <c r="C25" s="12"/>
      <c r="D25" s="14"/>
      <c r="E25" s="14"/>
      <c r="F25" s="24"/>
      <c r="G25" s="14"/>
      <c r="H25" s="19"/>
      <c r="I25" s="20"/>
      <c r="J25" s="6"/>
    </row>
    <row r="26" spans="1:10" x14ac:dyDescent="0.2">
      <c r="A26" s="12"/>
      <c r="B26" s="26"/>
      <c r="C26" s="12"/>
      <c r="D26" s="14"/>
      <c r="E26" s="14"/>
      <c r="F26" s="24"/>
      <c r="G26" s="14"/>
      <c r="H26" s="19"/>
      <c r="I26" s="20"/>
      <c r="J26" s="6"/>
    </row>
    <row r="27" spans="1:10" x14ac:dyDescent="0.2">
      <c r="A27" s="12"/>
      <c r="B27" s="25"/>
      <c r="C27" s="12"/>
      <c r="D27" s="14"/>
      <c r="E27" s="14"/>
      <c r="F27" s="24"/>
      <c r="G27" s="14"/>
      <c r="H27" s="19"/>
      <c r="I27" s="20"/>
      <c r="J27" s="6"/>
    </row>
    <row r="28" spans="1:10" x14ac:dyDescent="0.2">
      <c r="A28" s="12"/>
      <c r="B28" s="12"/>
      <c r="C28" s="12"/>
      <c r="D28" s="14"/>
      <c r="E28" s="14"/>
      <c r="F28" s="24"/>
      <c r="G28" s="14"/>
      <c r="H28" s="19"/>
      <c r="I28" s="20"/>
      <c r="J28" s="6"/>
    </row>
    <row r="29" spans="1:10" x14ac:dyDescent="0.2">
      <c r="A29" s="12"/>
      <c r="B29" s="27"/>
      <c r="C29" s="12"/>
      <c r="D29" s="14"/>
      <c r="E29" s="14"/>
      <c r="F29" s="24"/>
      <c r="G29" s="14"/>
      <c r="H29" s="19"/>
      <c r="I29" s="20"/>
      <c r="J29" s="6"/>
    </row>
    <row r="30" spans="1:10" x14ac:dyDescent="0.2">
      <c r="A30" s="12"/>
      <c r="B30" s="12"/>
      <c r="C30" s="12"/>
      <c r="D30" s="14"/>
      <c r="E30" s="14"/>
      <c r="F30" s="24"/>
      <c r="G30" s="14"/>
      <c r="H30" s="19"/>
      <c r="I30" s="20"/>
      <c r="J30" s="6"/>
    </row>
    <row r="31" spans="1:10" x14ac:dyDescent="0.2">
      <c r="A31" s="12"/>
      <c r="B31" s="25"/>
      <c r="C31" s="12"/>
      <c r="D31" s="14"/>
      <c r="E31" s="14"/>
      <c r="F31" s="24"/>
      <c r="G31" s="14"/>
      <c r="H31" s="19"/>
      <c r="I31" s="20"/>
      <c r="J31" s="6"/>
    </row>
    <row r="32" spans="1:10" x14ac:dyDescent="0.2">
      <c r="A32" s="12"/>
      <c r="B32" s="25"/>
      <c r="C32" s="12"/>
      <c r="D32" s="14"/>
      <c r="E32" s="14"/>
      <c r="F32" s="24"/>
      <c r="G32" s="14"/>
      <c r="H32" s="19"/>
      <c r="I32" s="20"/>
      <c r="J32" s="6"/>
    </row>
    <row r="33" spans="1:10" x14ac:dyDescent="0.2">
      <c r="A33" s="12"/>
      <c r="B33" s="12"/>
      <c r="C33" s="12"/>
      <c r="D33" s="14"/>
      <c r="E33" s="14"/>
      <c r="F33" s="24"/>
      <c r="G33" s="14"/>
      <c r="H33" s="19"/>
      <c r="I33" s="20"/>
      <c r="J33" s="6"/>
    </row>
    <row r="34" spans="1:10" x14ac:dyDescent="0.2">
      <c r="A34" s="12"/>
      <c r="B34" s="26"/>
      <c r="C34" s="12"/>
      <c r="D34" s="14"/>
      <c r="E34" s="14"/>
      <c r="F34" s="24"/>
      <c r="G34" s="14"/>
      <c r="H34" s="19"/>
      <c r="I34" s="20"/>
      <c r="J34" s="6"/>
    </row>
    <row r="35" spans="1:10" x14ac:dyDescent="0.2">
      <c r="A35" s="12"/>
      <c r="B35" s="13"/>
      <c r="C35" s="12"/>
      <c r="D35" s="14"/>
      <c r="E35" s="14"/>
      <c r="F35" s="24"/>
      <c r="G35" s="14"/>
      <c r="H35" s="19"/>
      <c r="I35" s="20"/>
      <c r="J35" s="6"/>
    </row>
    <row r="36" spans="1:10" x14ac:dyDescent="0.2">
      <c r="A36" s="12"/>
      <c r="B36" s="25"/>
      <c r="C36" s="12"/>
      <c r="D36" s="14"/>
      <c r="E36" s="14"/>
      <c r="F36" s="24"/>
      <c r="G36" s="14"/>
      <c r="H36" s="19"/>
      <c r="I36" s="20"/>
      <c r="J36" s="6"/>
    </row>
    <row r="37" spans="1:10" x14ac:dyDescent="0.2">
      <c r="A37" s="12"/>
      <c r="B37" s="25"/>
      <c r="C37" s="12"/>
      <c r="D37" s="14"/>
      <c r="E37" s="14"/>
      <c r="F37" s="24"/>
      <c r="G37" s="14"/>
      <c r="H37" s="19"/>
      <c r="I37" s="20"/>
      <c r="J37" s="6"/>
    </row>
    <row r="38" spans="1:10" x14ac:dyDescent="0.2">
      <c r="A38" s="12"/>
      <c r="B38" s="26"/>
      <c r="C38" s="12"/>
      <c r="D38" s="14"/>
      <c r="E38" s="14"/>
      <c r="F38" s="24"/>
      <c r="G38" s="14"/>
      <c r="H38" s="19"/>
      <c r="I38" s="20"/>
      <c r="J38" s="6"/>
    </row>
    <row r="39" spans="1:10" x14ac:dyDescent="0.2">
      <c r="A39" s="12"/>
      <c r="B39" s="26"/>
      <c r="C39" s="12"/>
      <c r="D39" s="14"/>
      <c r="E39" s="14"/>
      <c r="F39" s="24"/>
      <c r="G39" s="14"/>
      <c r="H39" s="19"/>
      <c r="I39" s="20"/>
      <c r="J39" s="6"/>
    </row>
    <row r="40" spans="1:10" x14ac:dyDescent="0.2">
      <c r="A40" s="12"/>
      <c r="B40" s="26"/>
      <c r="C40" s="12"/>
      <c r="D40" s="14"/>
      <c r="E40" s="14"/>
      <c r="F40" s="24"/>
      <c r="G40" s="14"/>
      <c r="H40" s="19"/>
      <c r="I40" s="20"/>
      <c r="J40" s="6"/>
    </row>
    <row r="41" spans="1:10" x14ac:dyDescent="0.2">
      <c r="A41" s="12"/>
      <c r="B41" s="12"/>
      <c r="C41" s="12"/>
      <c r="D41" s="14"/>
      <c r="E41" s="14"/>
      <c r="F41" s="24"/>
      <c r="G41" s="14"/>
      <c r="H41" s="19"/>
      <c r="I41" s="20"/>
      <c r="J41" s="6"/>
    </row>
    <row r="42" spans="1:10" x14ac:dyDescent="0.2">
      <c r="A42" s="12"/>
      <c r="B42" s="12"/>
      <c r="C42" s="12"/>
      <c r="D42" s="14"/>
      <c r="E42" s="14"/>
      <c r="F42" s="24"/>
      <c r="G42" s="14"/>
      <c r="H42" s="19"/>
      <c r="I42" s="20"/>
      <c r="J42" s="6"/>
    </row>
    <row r="43" spans="1:10" x14ac:dyDescent="0.2">
      <c r="A43" s="12"/>
      <c r="B43" s="12"/>
      <c r="C43" s="12"/>
      <c r="D43" s="14"/>
      <c r="E43" s="14"/>
      <c r="F43" s="24"/>
      <c r="G43" s="14"/>
      <c r="H43" s="19"/>
      <c r="I43" s="20"/>
      <c r="J43" s="6"/>
    </row>
    <row r="44" spans="1:10" ht="13.5" thickBot="1" x14ac:dyDescent="0.25">
      <c r="A44" s="12"/>
      <c r="B44" s="27" t="s">
        <v>6</v>
      </c>
      <c r="C44" s="12"/>
      <c r="D44" s="14"/>
      <c r="E44" s="14"/>
      <c r="F44" s="14"/>
      <c r="G44" s="14"/>
      <c r="H44" s="14"/>
      <c r="I44" s="14"/>
      <c r="J44" s="6"/>
    </row>
    <row r="45" spans="1:10" x14ac:dyDescent="0.2">
      <c r="A45" s="28"/>
      <c r="B45" s="106" t="s">
        <v>31</v>
      </c>
      <c r="C45" s="106"/>
      <c r="D45" s="106"/>
      <c r="E45" s="106"/>
      <c r="F45" s="106"/>
      <c r="G45" s="106"/>
      <c r="H45" s="106"/>
      <c r="I45" s="106"/>
      <c r="J45" s="107"/>
    </row>
    <row r="46" spans="1:10" x14ac:dyDescent="0.2">
      <c r="A46" s="29"/>
      <c r="B46" s="108"/>
      <c r="C46" s="108"/>
      <c r="D46" s="108"/>
      <c r="E46" s="108"/>
      <c r="F46" s="108"/>
      <c r="G46" s="108"/>
      <c r="H46" s="108"/>
      <c r="I46" s="108"/>
      <c r="J46" s="109"/>
    </row>
    <row r="47" spans="1:10" x14ac:dyDescent="0.2">
      <c r="A47" s="29"/>
      <c r="B47" s="108"/>
      <c r="C47" s="108"/>
      <c r="D47" s="108"/>
      <c r="E47" s="108"/>
      <c r="F47" s="108"/>
      <c r="G47" s="108"/>
      <c r="H47" s="108"/>
      <c r="I47" s="108"/>
      <c r="J47" s="109"/>
    </row>
    <row r="48" spans="1:10" x14ac:dyDescent="0.2">
      <c r="A48" s="29"/>
      <c r="B48" s="108"/>
      <c r="C48" s="108"/>
      <c r="D48" s="108"/>
      <c r="E48" s="108"/>
      <c r="F48" s="108"/>
      <c r="G48" s="108"/>
      <c r="H48" s="108"/>
      <c r="I48" s="108"/>
      <c r="J48" s="109"/>
    </row>
    <row r="49" spans="1:10" x14ac:dyDescent="0.2">
      <c r="A49" s="29"/>
      <c r="B49" s="108"/>
      <c r="C49" s="108"/>
      <c r="D49" s="108"/>
      <c r="E49" s="108"/>
      <c r="F49" s="108"/>
      <c r="G49" s="108"/>
      <c r="H49" s="108"/>
      <c r="I49" s="108"/>
      <c r="J49" s="109"/>
    </row>
    <row r="50" spans="1:10" x14ac:dyDescent="0.2">
      <c r="A50" s="29"/>
      <c r="B50" s="108"/>
      <c r="C50" s="108"/>
      <c r="D50" s="108"/>
      <c r="E50" s="108"/>
      <c r="F50" s="108"/>
      <c r="G50" s="108"/>
      <c r="H50" s="108"/>
      <c r="I50" s="108"/>
      <c r="J50" s="109"/>
    </row>
    <row r="51" spans="1:10" x14ac:dyDescent="0.2">
      <c r="A51" s="29"/>
      <c r="B51" s="108"/>
      <c r="C51" s="108"/>
      <c r="D51" s="108"/>
      <c r="E51" s="108"/>
      <c r="F51" s="108"/>
      <c r="G51" s="108"/>
      <c r="H51" s="108"/>
      <c r="I51" s="108"/>
      <c r="J51" s="109"/>
    </row>
    <row r="52" spans="1:10" x14ac:dyDescent="0.2">
      <c r="A52" s="29"/>
      <c r="B52" s="108"/>
      <c r="C52" s="108"/>
      <c r="D52" s="108"/>
      <c r="E52" s="108"/>
      <c r="F52" s="108"/>
      <c r="G52" s="108"/>
      <c r="H52" s="108"/>
      <c r="I52" s="108"/>
      <c r="J52" s="109"/>
    </row>
    <row r="53" spans="1:10" x14ac:dyDescent="0.2">
      <c r="A53" s="29"/>
      <c r="B53" s="108"/>
      <c r="C53" s="108"/>
      <c r="D53" s="108"/>
      <c r="E53" s="108"/>
      <c r="F53" s="108"/>
      <c r="G53" s="108"/>
      <c r="H53" s="108"/>
      <c r="I53" s="108"/>
      <c r="J53" s="109"/>
    </row>
    <row r="54" spans="1:10" ht="13.5" thickBot="1" x14ac:dyDescent="0.25">
      <c r="A54" s="30"/>
      <c r="B54" s="110"/>
      <c r="C54" s="110"/>
      <c r="D54" s="110"/>
      <c r="E54" s="110"/>
      <c r="F54" s="110"/>
      <c r="G54" s="110"/>
      <c r="H54" s="110"/>
      <c r="I54" s="110"/>
      <c r="J54" s="111"/>
    </row>
    <row r="61" spans="1:10" x14ac:dyDescent="0.2">
      <c r="B61" s="72"/>
    </row>
  </sheetData>
  <mergeCells count="1">
    <mergeCell ref="B45:J54"/>
  </mergeCells>
  <phoneticPr fontId="10" type="noConversion"/>
  <conditionalFormatting sqref="J2">
    <cfRule type="cellIs" dxfId="4" priority="5" stopIfTrue="1" operator="equal">
      <formula>"x.x"</formula>
    </cfRule>
  </conditionalFormatting>
  <conditionalFormatting sqref="B10 B13:B17 B19:B20">
    <cfRule type="cellIs" dxfId="3" priority="4" stopIfTrue="1" operator="equal">
      <formula>"Title"</formula>
    </cfRule>
  </conditionalFormatting>
  <conditionalFormatting sqref="B9">
    <cfRule type="cellIs" dxfId="2" priority="3" stopIfTrue="1" operator="equal">
      <formula>"Adjustment to Income/Expense/Rate Base:"</formula>
    </cfRule>
  </conditionalFormatting>
  <conditionalFormatting sqref="B11:B12">
    <cfRule type="cellIs" dxfId="1" priority="2" stopIfTrue="1" operator="equal">
      <formula>"Title"</formula>
    </cfRule>
  </conditionalFormatting>
  <conditionalFormatting sqref="B18">
    <cfRule type="cellIs" dxfId="0" priority="1" stopIfTrue="1" operator="equal">
      <formula>"Title"</formula>
    </cfRule>
  </conditionalFormatting>
  <dataValidations count="3">
    <dataValidation type="list" allowBlank="1" showInputMessage="1" showErrorMessage="1" errorTitle="Adjustment Type" error="There are only three types of adjustments:_x000a_Type 1 - ordered, reversal of prior period, correcting or normalizing adjustments._x000a_Type 2 - annualizing or change during the test period._x000a_Type 3 - adjustments beyond the test period." sqref="E10 E12:E13 E15 E17 E19:E43" xr:uid="{00000000-0002-0000-0100-000002000000}">
      <formula1>"1, 2, 3"</formula1>
    </dataValidation>
    <dataValidation type="list" errorStyle="warning" allowBlank="1" showInputMessage="1" showErrorMessage="1" errorTitle="Factor" error="This factor is not included in the drop-down list. Is this the factor you want to use?" sqref="G10:G43" xr:uid="{00000000-0002-0000-0100-000000000000}">
      <formula1>#REF!</formula1>
    </dataValidation>
    <dataValidation type="list" errorStyle="warning" allowBlank="1" showInputMessage="1" showErrorMessage="1" errorTitle="FERC ACCOUNT" error="This FERC Account is not included in the drop-down list. Is this the account you want to use?" sqref="D10:D43" xr:uid="{00000000-0002-0000-0100-000001000000}">
      <formula1>#REF!</formula1>
    </dataValidation>
  </dataValidations>
  <pageMargins left="0.7" right="0.7" top="0.75" bottom="0.75" header="0.3" footer="0.3"/>
  <pageSetup fitToHeight="0" orientation="portrait" r:id="rId1"/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22"/>
  <sheetViews>
    <sheetView view="pageBreakPreview" zoomScaleNormal="100" zoomScaleSheetLayoutView="100" workbookViewId="0">
      <selection activeCell="H28" sqref="H28"/>
    </sheetView>
  </sheetViews>
  <sheetFormatPr defaultColWidth="9.140625" defaultRowHeight="12.75" x14ac:dyDescent="0.2"/>
  <cols>
    <col min="1" max="1" width="45.7109375" style="1" customWidth="1"/>
    <col min="2" max="2" width="9.140625" style="1"/>
    <col min="3" max="3" width="13" style="64" customWidth="1"/>
    <col min="4" max="4" width="14.28515625" style="1" customWidth="1"/>
    <col min="5" max="5" width="1.7109375" style="1" customWidth="1"/>
    <col min="6" max="6" width="12.28515625" style="1" customWidth="1"/>
    <col min="7" max="7" width="14.42578125" style="1" customWidth="1"/>
    <col min="8" max="8" width="1.7109375" style="1" customWidth="1"/>
    <col min="9" max="9" width="12" style="1" customWidth="1"/>
    <col min="10" max="10" width="12.85546875" style="1" customWidth="1"/>
    <col min="11" max="16384" width="9.140625" style="1"/>
  </cols>
  <sheetData>
    <row r="1" spans="1:10" x14ac:dyDescent="0.2">
      <c r="A1" s="35" t="s">
        <v>12</v>
      </c>
      <c r="B1" s="36"/>
      <c r="C1" s="37"/>
    </row>
    <row r="2" spans="1:10" x14ac:dyDescent="0.2">
      <c r="A2" s="35" t="s">
        <v>25</v>
      </c>
      <c r="B2" s="36"/>
      <c r="C2" s="38"/>
    </row>
    <row r="3" spans="1:10" x14ac:dyDescent="0.2">
      <c r="A3" s="35" t="str">
        <f>'15.6'!B4</f>
        <v>Remove Deferred State Tax Expense &amp; Balance - Year 2</v>
      </c>
      <c r="B3" s="36"/>
      <c r="C3" s="38"/>
    </row>
    <row r="4" spans="1:10" x14ac:dyDescent="0.2">
      <c r="A4" s="35"/>
      <c r="B4" s="36"/>
      <c r="C4" s="117">
        <v>2025</v>
      </c>
      <c r="D4" s="118"/>
      <c r="F4" s="116">
        <v>2024</v>
      </c>
      <c r="G4" s="116"/>
      <c r="I4" s="116" t="s">
        <v>22</v>
      </c>
      <c r="J4" s="116"/>
    </row>
    <row r="5" spans="1:10" x14ac:dyDescent="0.2">
      <c r="A5" s="36"/>
      <c r="B5" s="36"/>
      <c r="C5" s="38"/>
    </row>
    <row r="6" spans="1:10" s="43" customFormat="1" ht="29.25" customHeight="1" x14ac:dyDescent="0.2">
      <c r="A6" s="39" t="s">
        <v>11</v>
      </c>
      <c r="B6" s="39" t="s">
        <v>13</v>
      </c>
      <c r="C6" s="40" t="s">
        <v>8</v>
      </c>
      <c r="D6" s="41" t="s">
        <v>14</v>
      </c>
      <c r="E6" s="42"/>
      <c r="F6" s="40" t="s">
        <v>8</v>
      </c>
      <c r="G6" s="41" t="s">
        <v>14</v>
      </c>
      <c r="H6" s="42"/>
      <c r="I6" s="40" t="s">
        <v>8</v>
      </c>
      <c r="J6" s="41" t="s">
        <v>14</v>
      </c>
    </row>
    <row r="7" spans="1:10" x14ac:dyDescent="0.2">
      <c r="A7" s="119" t="s">
        <v>34</v>
      </c>
      <c r="B7" s="3"/>
      <c r="C7" s="47"/>
      <c r="D7" s="45"/>
      <c r="E7" s="36"/>
      <c r="F7" s="47"/>
      <c r="G7" s="45"/>
      <c r="H7" s="36"/>
      <c r="I7" s="47"/>
      <c r="J7" s="45"/>
    </row>
    <row r="8" spans="1:10" x14ac:dyDescent="0.2">
      <c r="A8" s="113"/>
      <c r="B8" s="49"/>
      <c r="C8" s="50">
        <v>2700919</v>
      </c>
      <c r="D8" s="45"/>
      <c r="E8" s="36"/>
      <c r="F8" s="50">
        <v>-847733</v>
      </c>
      <c r="G8" s="45"/>
      <c r="H8" s="36"/>
      <c r="I8" s="50">
        <f>C8-F8</f>
        <v>3548652</v>
      </c>
      <c r="J8" s="45"/>
    </row>
    <row r="9" spans="1:10" ht="24" customHeight="1" x14ac:dyDescent="0.2">
      <c r="A9" s="51" t="s">
        <v>21</v>
      </c>
      <c r="B9" s="3"/>
      <c r="C9" s="47"/>
      <c r="D9" s="52">
        <f>'15.6.2 - 15.6.3'!D72</f>
        <v>-215513510</v>
      </c>
      <c r="E9" s="36"/>
      <c r="F9" s="47"/>
      <c r="G9" s="52">
        <v>-193128752</v>
      </c>
      <c r="H9" s="36"/>
      <c r="I9" s="47"/>
      <c r="J9" s="52">
        <f>D9-G9</f>
        <v>-22384758</v>
      </c>
    </row>
    <row r="10" spans="1:10" x14ac:dyDescent="0.2">
      <c r="A10" s="53" t="s">
        <v>15</v>
      </c>
      <c r="B10" s="66">
        <v>3.5866000000000002E-2</v>
      </c>
      <c r="C10" s="47"/>
      <c r="D10" s="54"/>
      <c r="E10" s="55"/>
      <c r="F10" s="47"/>
      <c r="G10" s="54"/>
      <c r="H10" s="38"/>
      <c r="I10" s="47"/>
      <c r="J10" s="54"/>
    </row>
    <row r="11" spans="1:10" x14ac:dyDescent="0.2">
      <c r="A11" s="46"/>
      <c r="B11" s="69"/>
      <c r="C11" s="47"/>
      <c r="D11" s="45"/>
      <c r="E11" s="36"/>
      <c r="F11" s="47"/>
      <c r="G11" s="45"/>
      <c r="H11" s="36"/>
      <c r="I11" s="47"/>
      <c r="J11" s="45"/>
    </row>
    <row r="12" spans="1:10" x14ac:dyDescent="0.2">
      <c r="A12" s="48" t="s">
        <v>16</v>
      </c>
      <c r="B12" s="66">
        <v>0.245866</v>
      </c>
      <c r="C12" s="47"/>
      <c r="D12" s="45"/>
      <c r="F12" s="47"/>
      <c r="G12" s="45"/>
      <c r="I12" s="47"/>
      <c r="J12" s="45"/>
    </row>
    <row r="13" spans="1:10" x14ac:dyDescent="0.2">
      <c r="A13" s="114" t="s">
        <v>17</v>
      </c>
      <c r="B13" s="70"/>
      <c r="C13" s="47"/>
      <c r="D13" s="45"/>
      <c r="F13" s="47"/>
      <c r="G13" s="45"/>
      <c r="I13" s="47"/>
      <c r="J13" s="45"/>
    </row>
    <row r="14" spans="1:10" x14ac:dyDescent="0.2">
      <c r="A14" s="115"/>
      <c r="B14" s="49"/>
      <c r="C14" s="66">
        <f>ROUND(B10/B12,8)</f>
        <v>0.14587621000000001</v>
      </c>
      <c r="D14" s="67">
        <f>+C14</f>
        <v>0.14587621000000001</v>
      </c>
      <c r="E14" s="68"/>
      <c r="F14" s="66">
        <v>0.14587621000000001</v>
      </c>
      <c r="G14" s="67">
        <v>0.14587621000000001</v>
      </c>
      <c r="H14" s="68"/>
      <c r="I14" s="66">
        <v>0.14587621000000001</v>
      </c>
      <c r="J14" s="67">
        <v>0.14587621000000001</v>
      </c>
    </row>
    <row r="15" spans="1:10" x14ac:dyDescent="0.2">
      <c r="A15" s="112" t="s">
        <v>18</v>
      </c>
      <c r="B15" s="3"/>
      <c r="C15" s="47"/>
      <c r="D15" s="45"/>
      <c r="F15" s="47"/>
      <c r="G15" s="45"/>
      <c r="I15" s="47"/>
      <c r="J15" s="45"/>
    </row>
    <row r="16" spans="1:10" x14ac:dyDescent="0.2">
      <c r="A16" s="113"/>
      <c r="B16" s="49"/>
      <c r="C16" s="50">
        <f>ROUND(C14*C8,0)</f>
        <v>394000</v>
      </c>
      <c r="D16" s="56"/>
      <c r="F16" s="50">
        <v>-123664</v>
      </c>
      <c r="G16" s="56"/>
      <c r="I16" s="50">
        <f>C16-F16</f>
        <v>517664</v>
      </c>
      <c r="J16" s="56"/>
    </row>
    <row r="17" spans="1:10" x14ac:dyDescent="0.2">
      <c r="A17" s="112" t="s">
        <v>19</v>
      </c>
      <c r="B17" s="3"/>
      <c r="C17" s="47"/>
      <c r="D17" s="45"/>
      <c r="F17" s="47"/>
      <c r="G17" s="45"/>
      <c r="I17" s="47"/>
      <c r="J17" s="45"/>
    </row>
    <row r="18" spans="1:10" x14ac:dyDescent="0.2">
      <c r="A18" s="113"/>
      <c r="B18" s="49"/>
      <c r="C18" s="57">
        <f>-C16</f>
        <v>-394000</v>
      </c>
      <c r="D18" s="50">
        <f>'15.6.2 - 15.6.3'!G74</f>
        <v>31438246</v>
      </c>
      <c r="F18" s="50">
        <v>123664</v>
      </c>
      <c r="G18" s="50">
        <f>'15.6.2 - 15.6.3'!J74</f>
        <v>28172848</v>
      </c>
      <c r="I18" s="58">
        <f>-I16</f>
        <v>-517664</v>
      </c>
      <c r="J18" s="59">
        <f>D18-G18</f>
        <v>3265398</v>
      </c>
    </row>
    <row r="19" spans="1:10" x14ac:dyDescent="0.2">
      <c r="C19" s="60"/>
      <c r="D19" s="105" t="s">
        <v>118</v>
      </c>
      <c r="F19" s="61" t="s">
        <v>20</v>
      </c>
      <c r="G19" s="105" t="s">
        <v>117</v>
      </c>
      <c r="I19" s="62" t="s">
        <v>23</v>
      </c>
      <c r="J19" s="62" t="s">
        <v>23</v>
      </c>
    </row>
    <row r="20" spans="1:10" x14ac:dyDescent="0.2">
      <c r="A20" s="63"/>
      <c r="G20" s="120" t="s">
        <v>120</v>
      </c>
    </row>
    <row r="21" spans="1:10" x14ac:dyDescent="0.2">
      <c r="D21" s="103"/>
    </row>
    <row r="22" spans="1:10" x14ac:dyDescent="0.2">
      <c r="G22" s="65"/>
    </row>
  </sheetData>
  <mergeCells count="7">
    <mergeCell ref="I4:J4"/>
    <mergeCell ref="A7:A8"/>
    <mergeCell ref="A17:A18"/>
    <mergeCell ref="A15:A16"/>
    <mergeCell ref="A13:A14"/>
    <mergeCell ref="F4:G4"/>
    <mergeCell ref="C4:D4"/>
  </mergeCells>
  <printOptions horizontalCentered="1"/>
  <pageMargins left="0.7" right="0.7" top="0.75" bottom="0.75" header="0.3" footer="0.3"/>
  <pageSetup scale="88" orientation="landscape" r:id="rId1"/>
  <headerFooter>
    <oddFooter>&amp;C&amp;"Arial,Regular"&amp;10Page 15.6.1</oddFooter>
  </headerFooter>
  <customProperties>
    <customPr name="_pios_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56CC50-8AD7-4A02-BD49-A90515A52624}">
  <sheetPr>
    <pageSetUpPr fitToPage="1"/>
  </sheetPr>
  <dimension ref="A1:M75"/>
  <sheetViews>
    <sheetView view="pageBreakPreview" zoomScale="70" zoomScaleNormal="100" zoomScaleSheetLayoutView="70" workbookViewId="0">
      <selection activeCell="A76" sqref="A76"/>
    </sheetView>
  </sheetViews>
  <sheetFormatPr defaultColWidth="9.140625" defaultRowHeight="12.75" x14ac:dyDescent="0.2"/>
  <cols>
    <col min="1" max="1" width="73.7109375" style="1" customWidth="1"/>
    <col min="2" max="2" width="13.42578125" style="1" bestFit="1" customWidth="1"/>
    <col min="3" max="3" width="9.28515625" style="1" bestFit="1" customWidth="1"/>
    <col min="4" max="4" width="12.85546875" style="1" customWidth="1"/>
    <col min="5" max="5" width="12.140625" style="1" customWidth="1"/>
    <col min="6" max="6" width="13.5703125" style="1" bestFit="1" customWidth="1"/>
    <col min="7" max="7" width="14" style="1" customWidth="1"/>
    <col min="8" max="8" width="9.7109375" style="1" bestFit="1" customWidth="1"/>
    <col min="9" max="9" width="0.85546875" style="1" customWidth="1"/>
    <col min="10" max="10" width="12.140625" style="73" customWidth="1"/>
    <col min="11" max="11" width="0.85546875" style="1" customWidth="1"/>
    <col min="12" max="12" width="15.85546875" style="1" customWidth="1"/>
    <col min="13" max="16384" width="9.140625" style="1"/>
  </cols>
  <sheetData>
    <row r="1" spans="1:12" x14ac:dyDescent="0.2">
      <c r="A1" s="74" t="s">
        <v>12</v>
      </c>
      <c r="K1" s="101"/>
      <c r="L1" s="80"/>
    </row>
    <row r="2" spans="1:12" x14ac:dyDescent="0.2">
      <c r="A2" s="74" t="s">
        <v>114</v>
      </c>
    </row>
    <row r="3" spans="1:12" x14ac:dyDescent="0.2">
      <c r="A3" s="74" t="s">
        <v>27</v>
      </c>
      <c r="B3" s="2"/>
    </row>
    <row r="4" spans="1:12" x14ac:dyDescent="0.2">
      <c r="A4" s="4" t="s">
        <v>115</v>
      </c>
    </row>
    <row r="5" spans="1:12" x14ac:dyDescent="0.2">
      <c r="A5" s="74" t="s">
        <v>111</v>
      </c>
      <c r="C5" s="100"/>
      <c r="D5" s="99" t="s">
        <v>110</v>
      </c>
      <c r="E5" s="98">
        <f>SUM(0.245866-0.21)</f>
        <v>3.5866000000000009E-2</v>
      </c>
    </row>
    <row r="6" spans="1:12" x14ac:dyDescent="0.2">
      <c r="C6" s="48"/>
      <c r="D6" s="97" t="s">
        <v>109</v>
      </c>
      <c r="E6" s="96">
        <v>0.245866</v>
      </c>
    </row>
    <row r="7" spans="1:12" x14ac:dyDescent="0.2">
      <c r="G7" s="95">
        <v>2025</v>
      </c>
      <c r="J7" s="94">
        <v>2024</v>
      </c>
    </row>
    <row r="8" spans="1:12" x14ac:dyDescent="0.2">
      <c r="A8" s="44"/>
      <c r="B8" s="91" t="s">
        <v>108</v>
      </c>
      <c r="C8" s="91" t="s">
        <v>107</v>
      </c>
      <c r="D8" s="93">
        <v>46022</v>
      </c>
      <c r="E8" s="91" t="s">
        <v>106</v>
      </c>
      <c r="F8" s="91" t="s">
        <v>105</v>
      </c>
      <c r="G8" s="91" t="s">
        <v>103</v>
      </c>
      <c r="H8" s="92" t="s">
        <v>104</v>
      </c>
      <c r="J8" s="91" t="s">
        <v>103</v>
      </c>
    </row>
    <row r="9" spans="1:12" x14ac:dyDescent="0.2">
      <c r="A9" s="89" t="s">
        <v>11</v>
      </c>
      <c r="B9" s="89" t="s">
        <v>102</v>
      </c>
      <c r="C9" s="89" t="s">
        <v>102</v>
      </c>
      <c r="D9" s="89" t="s">
        <v>101</v>
      </c>
      <c r="E9" s="89" t="s">
        <v>100</v>
      </c>
      <c r="F9" s="89" t="s">
        <v>99</v>
      </c>
      <c r="G9" s="89" t="s">
        <v>97</v>
      </c>
      <c r="H9" s="90" t="s">
        <v>98</v>
      </c>
      <c r="J9" s="89" t="s">
        <v>97</v>
      </c>
      <c r="L9" s="71" t="s">
        <v>22</v>
      </c>
    </row>
    <row r="10" spans="1:12" x14ac:dyDescent="0.2">
      <c r="A10" s="86" t="s">
        <v>96</v>
      </c>
      <c r="B10" s="80">
        <v>286801</v>
      </c>
      <c r="C10" s="80">
        <v>190</v>
      </c>
      <c r="D10" s="88">
        <v>62554</v>
      </c>
      <c r="E10" s="77">
        <f>ROUND($E$5/$E$6,6)</f>
        <v>0.14587600000000001</v>
      </c>
      <c r="F10" s="73">
        <f t="shared" ref="F10:F45" si="0">ROUND(D10*E10,0)</f>
        <v>9125</v>
      </c>
      <c r="G10" s="76">
        <f t="shared" ref="G10:G45" si="1">-F10</f>
        <v>-9125</v>
      </c>
      <c r="H10" s="5" t="s">
        <v>7</v>
      </c>
      <c r="J10" s="73">
        <v>-9125</v>
      </c>
      <c r="L10" s="76">
        <f t="shared" ref="L10:L45" si="2">G10-J10</f>
        <v>0</v>
      </c>
    </row>
    <row r="11" spans="1:12" x14ac:dyDescent="0.2">
      <c r="A11" s="86" t="s">
        <v>95</v>
      </c>
      <c r="B11" s="80">
        <v>287045</v>
      </c>
      <c r="C11" s="80">
        <v>190</v>
      </c>
      <c r="D11" s="88">
        <v>1499982</v>
      </c>
      <c r="E11" s="77">
        <f t="shared" ref="E11:E45" si="3">$E$10</f>
        <v>0.14587600000000001</v>
      </c>
      <c r="F11" s="73">
        <f t="shared" si="0"/>
        <v>218811</v>
      </c>
      <c r="G11" s="76">
        <f t="shared" si="1"/>
        <v>-218811</v>
      </c>
      <c r="H11" s="5" t="s">
        <v>7</v>
      </c>
      <c r="J11" s="73">
        <v>-170187</v>
      </c>
      <c r="L11" s="76">
        <f t="shared" si="2"/>
        <v>-48624</v>
      </c>
    </row>
    <row r="12" spans="1:12" x14ac:dyDescent="0.2">
      <c r="A12" s="86" t="s">
        <v>94</v>
      </c>
      <c r="B12" s="80">
        <v>287048</v>
      </c>
      <c r="C12" s="80">
        <v>190</v>
      </c>
      <c r="D12" s="88">
        <v>2704000</v>
      </c>
      <c r="E12" s="77">
        <f t="shared" si="3"/>
        <v>0.14587600000000001</v>
      </c>
      <c r="F12" s="73">
        <f t="shared" si="0"/>
        <v>394449</v>
      </c>
      <c r="G12" s="76">
        <f t="shared" si="1"/>
        <v>-394449</v>
      </c>
      <c r="H12" s="5" t="s">
        <v>7</v>
      </c>
      <c r="J12" s="73">
        <v>-314357</v>
      </c>
      <c r="L12" s="76">
        <f t="shared" si="2"/>
        <v>-80092</v>
      </c>
    </row>
    <row r="13" spans="1:12" x14ac:dyDescent="0.2">
      <c r="A13" s="86" t="s">
        <v>93</v>
      </c>
      <c r="B13" s="80">
        <v>287067</v>
      </c>
      <c r="C13" s="80">
        <v>190</v>
      </c>
      <c r="D13" s="88">
        <v>42028</v>
      </c>
      <c r="E13" s="77">
        <f t="shared" si="3"/>
        <v>0.14587600000000001</v>
      </c>
      <c r="F13" s="73">
        <f t="shared" si="0"/>
        <v>6131</v>
      </c>
      <c r="G13" s="76">
        <f t="shared" si="1"/>
        <v>-6131</v>
      </c>
      <c r="H13" s="5" t="s">
        <v>7</v>
      </c>
      <c r="J13" s="73">
        <v>-6131</v>
      </c>
      <c r="L13" s="76">
        <f t="shared" si="2"/>
        <v>0</v>
      </c>
    </row>
    <row r="14" spans="1:12" x14ac:dyDescent="0.2">
      <c r="A14" s="86" t="s">
        <v>92</v>
      </c>
      <c r="B14" s="80">
        <v>287114</v>
      </c>
      <c r="C14" s="80">
        <v>190</v>
      </c>
      <c r="D14" s="88">
        <v>15986988</v>
      </c>
      <c r="E14" s="77">
        <f t="shared" si="3"/>
        <v>0.14587600000000001</v>
      </c>
      <c r="F14" s="73">
        <f t="shared" si="0"/>
        <v>2332118</v>
      </c>
      <c r="G14" s="76">
        <f t="shared" si="1"/>
        <v>-2332118</v>
      </c>
      <c r="H14" s="5" t="s">
        <v>7</v>
      </c>
      <c r="J14" s="73">
        <v>-2425312</v>
      </c>
      <c r="L14" s="76">
        <f t="shared" si="2"/>
        <v>93194</v>
      </c>
    </row>
    <row r="15" spans="1:12" x14ac:dyDescent="0.2">
      <c r="A15" s="86" t="s">
        <v>91</v>
      </c>
      <c r="B15" s="80">
        <v>287180</v>
      </c>
      <c r="C15" s="80">
        <v>190</v>
      </c>
      <c r="D15" s="88">
        <v>318055</v>
      </c>
      <c r="E15" s="77">
        <f t="shared" si="3"/>
        <v>0.14587600000000001</v>
      </c>
      <c r="F15" s="73">
        <f t="shared" si="0"/>
        <v>46397</v>
      </c>
      <c r="G15" s="76">
        <f t="shared" si="1"/>
        <v>-46397</v>
      </c>
      <c r="H15" s="5" t="s">
        <v>7</v>
      </c>
      <c r="J15" s="73">
        <v>-46397</v>
      </c>
      <c r="L15" s="76">
        <f t="shared" si="2"/>
        <v>0</v>
      </c>
    </row>
    <row r="16" spans="1:12" x14ac:dyDescent="0.2">
      <c r="A16" s="86" t="s">
        <v>90</v>
      </c>
      <c r="B16" s="80">
        <v>287214</v>
      </c>
      <c r="C16" s="80">
        <v>190</v>
      </c>
      <c r="D16" s="88">
        <v>4104</v>
      </c>
      <c r="E16" s="77">
        <f t="shared" si="3"/>
        <v>0.14587600000000001</v>
      </c>
      <c r="F16" s="73">
        <f t="shared" si="0"/>
        <v>599</v>
      </c>
      <c r="G16" s="76">
        <f t="shared" si="1"/>
        <v>-599</v>
      </c>
      <c r="H16" s="5" t="s">
        <v>7</v>
      </c>
      <c r="J16" s="73">
        <v>-599</v>
      </c>
      <c r="L16" s="76">
        <f t="shared" si="2"/>
        <v>0</v>
      </c>
    </row>
    <row r="17" spans="1:12" x14ac:dyDescent="0.2">
      <c r="A17" s="86" t="s">
        <v>89</v>
      </c>
      <c r="B17" s="80">
        <v>287219</v>
      </c>
      <c r="C17" s="80">
        <v>190</v>
      </c>
      <c r="D17" s="88">
        <v>12799</v>
      </c>
      <c r="E17" s="77">
        <f t="shared" si="3"/>
        <v>0.14587600000000001</v>
      </c>
      <c r="F17" s="73">
        <f t="shared" si="0"/>
        <v>1867</v>
      </c>
      <c r="G17" s="76">
        <f t="shared" si="1"/>
        <v>-1867</v>
      </c>
      <c r="H17" s="5" t="s">
        <v>7</v>
      </c>
      <c r="J17" s="73">
        <v>-1867</v>
      </c>
      <c r="L17" s="76">
        <f t="shared" si="2"/>
        <v>0</v>
      </c>
    </row>
    <row r="18" spans="1:12" x14ac:dyDescent="0.2">
      <c r="A18" s="86" t="s">
        <v>88</v>
      </c>
      <c r="B18" s="80">
        <v>287256</v>
      </c>
      <c r="C18" s="80">
        <v>190</v>
      </c>
      <c r="D18" s="88">
        <v>-2011</v>
      </c>
      <c r="E18" s="77">
        <f t="shared" si="3"/>
        <v>0.14587600000000001</v>
      </c>
      <c r="F18" s="73">
        <f t="shared" si="0"/>
        <v>-293</v>
      </c>
      <c r="G18" s="76">
        <f t="shared" si="1"/>
        <v>293</v>
      </c>
      <c r="H18" s="5" t="s">
        <v>7</v>
      </c>
      <c r="J18" s="73">
        <v>293</v>
      </c>
      <c r="L18" s="76">
        <f t="shared" si="2"/>
        <v>0</v>
      </c>
    </row>
    <row r="19" spans="1:12" x14ac:dyDescent="0.2">
      <c r="A19" s="86" t="s">
        <v>87</v>
      </c>
      <c r="B19" s="80">
        <v>287302</v>
      </c>
      <c r="C19" s="80">
        <v>190</v>
      </c>
      <c r="D19" s="88">
        <v>290001</v>
      </c>
      <c r="E19" s="77">
        <f t="shared" si="3"/>
        <v>0.14587600000000001</v>
      </c>
      <c r="F19" s="73">
        <f t="shared" si="0"/>
        <v>42304</v>
      </c>
      <c r="G19" s="76">
        <f t="shared" si="1"/>
        <v>-42304</v>
      </c>
      <c r="H19" s="5" t="s">
        <v>7</v>
      </c>
      <c r="J19" s="73">
        <v>-42304</v>
      </c>
      <c r="L19" s="76">
        <f t="shared" si="2"/>
        <v>0</v>
      </c>
    </row>
    <row r="20" spans="1:12" x14ac:dyDescent="0.2">
      <c r="A20" s="86" t="s">
        <v>86</v>
      </c>
      <c r="B20" s="80">
        <v>287323</v>
      </c>
      <c r="C20" s="80">
        <v>190</v>
      </c>
      <c r="D20" s="88">
        <v>6745</v>
      </c>
      <c r="E20" s="77">
        <f t="shared" si="3"/>
        <v>0.14587600000000001</v>
      </c>
      <c r="F20" s="73">
        <f t="shared" si="0"/>
        <v>984</v>
      </c>
      <c r="G20" s="76">
        <f t="shared" si="1"/>
        <v>-984</v>
      </c>
      <c r="H20" s="5" t="s">
        <v>7</v>
      </c>
      <c r="J20" s="73">
        <v>-984</v>
      </c>
      <c r="L20" s="76">
        <f t="shared" si="2"/>
        <v>0</v>
      </c>
    </row>
    <row r="21" spans="1:12" x14ac:dyDescent="0.2">
      <c r="A21" s="86" t="s">
        <v>85</v>
      </c>
      <c r="B21" s="80">
        <v>287324</v>
      </c>
      <c r="C21" s="80">
        <v>190</v>
      </c>
      <c r="D21" s="88">
        <v>128560</v>
      </c>
      <c r="E21" s="77">
        <f t="shared" si="3"/>
        <v>0.14587600000000001</v>
      </c>
      <c r="F21" s="73">
        <f t="shared" si="0"/>
        <v>18754</v>
      </c>
      <c r="G21" s="76">
        <f t="shared" si="1"/>
        <v>-18754</v>
      </c>
      <c r="H21" s="5" t="s">
        <v>7</v>
      </c>
      <c r="J21" s="73">
        <v>-18754</v>
      </c>
      <c r="L21" s="76">
        <f t="shared" si="2"/>
        <v>0</v>
      </c>
    </row>
    <row r="22" spans="1:12" x14ac:dyDescent="0.2">
      <c r="A22" s="86" t="s">
        <v>84</v>
      </c>
      <c r="B22" s="80">
        <v>287326</v>
      </c>
      <c r="C22" s="80">
        <v>190</v>
      </c>
      <c r="D22" s="88">
        <v>56302</v>
      </c>
      <c r="E22" s="77">
        <f t="shared" si="3"/>
        <v>0.14587600000000001</v>
      </c>
      <c r="F22" s="73">
        <f t="shared" si="0"/>
        <v>8213</v>
      </c>
      <c r="G22" s="76">
        <f t="shared" si="1"/>
        <v>-8213</v>
      </c>
      <c r="H22" s="5" t="s">
        <v>7</v>
      </c>
      <c r="J22" s="73">
        <v>-8213</v>
      </c>
      <c r="L22" s="76">
        <f t="shared" si="2"/>
        <v>0</v>
      </c>
    </row>
    <row r="23" spans="1:12" x14ac:dyDescent="0.2">
      <c r="A23" s="86" t="s">
        <v>83</v>
      </c>
      <c r="B23" s="80">
        <v>287327</v>
      </c>
      <c r="C23" s="80">
        <v>190</v>
      </c>
      <c r="D23" s="88">
        <v>26747</v>
      </c>
      <c r="E23" s="77">
        <f t="shared" si="3"/>
        <v>0.14587600000000001</v>
      </c>
      <c r="F23" s="73">
        <f t="shared" si="0"/>
        <v>3902</v>
      </c>
      <c r="G23" s="76">
        <f t="shared" si="1"/>
        <v>-3902</v>
      </c>
      <c r="H23" s="5" t="s">
        <v>7</v>
      </c>
      <c r="J23" s="73">
        <v>-3902</v>
      </c>
      <c r="L23" s="76">
        <f t="shared" si="2"/>
        <v>0</v>
      </c>
    </row>
    <row r="24" spans="1:12" x14ac:dyDescent="0.2">
      <c r="A24" s="86" t="s">
        <v>82</v>
      </c>
      <c r="B24" s="80">
        <v>287332</v>
      </c>
      <c r="C24" s="80">
        <v>190</v>
      </c>
      <c r="D24" s="88">
        <v>555385</v>
      </c>
      <c r="E24" s="77">
        <f t="shared" si="3"/>
        <v>0.14587600000000001</v>
      </c>
      <c r="F24" s="73">
        <f t="shared" si="0"/>
        <v>81017</v>
      </c>
      <c r="G24" s="76">
        <f t="shared" si="1"/>
        <v>-81017</v>
      </c>
      <c r="H24" s="5" t="s">
        <v>7</v>
      </c>
      <c r="J24" s="73">
        <v>-81017</v>
      </c>
      <c r="L24" s="76">
        <f t="shared" si="2"/>
        <v>0</v>
      </c>
    </row>
    <row r="25" spans="1:12" x14ac:dyDescent="0.2">
      <c r="A25" s="86" t="s">
        <v>81</v>
      </c>
      <c r="B25" s="80">
        <v>287337</v>
      </c>
      <c r="C25" s="80">
        <v>190</v>
      </c>
      <c r="D25" s="88">
        <v>14299</v>
      </c>
      <c r="E25" s="77">
        <f t="shared" si="3"/>
        <v>0.14587600000000001</v>
      </c>
      <c r="F25" s="73">
        <f t="shared" si="0"/>
        <v>2086</v>
      </c>
      <c r="G25" s="76">
        <f t="shared" si="1"/>
        <v>-2086</v>
      </c>
      <c r="H25" s="5" t="s">
        <v>7</v>
      </c>
      <c r="J25" s="73">
        <v>-2086</v>
      </c>
      <c r="L25" s="76">
        <f t="shared" si="2"/>
        <v>0</v>
      </c>
    </row>
    <row r="26" spans="1:12" x14ac:dyDescent="0.2">
      <c r="A26" s="86" t="s">
        <v>80</v>
      </c>
      <c r="B26" s="80">
        <v>287338</v>
      </c>
      <c r="C26" s="80">
        <v>190</v>
      </c>
      <c r="D26" s="88">
        <v>36506</v>
      </c>
      <c r="E26" s="77">
        <f t="shared" si="3"/>
        <v>0.14587600000000001</v>
      </c>
      <c r="F26" s="73">
        <f t="shared" si="0"/>
        <v>5325</v>
      </c>
      <c r="G26" s="76">
        <f t="shared" si="1"/>
        <v>-5325</v>
      </c>
      <c r="H26" s="5" t="s">
        <v>7</v>
      </c>
      <c r="J26" s="73">
        <v>-5325</v>
      </c>
      <c r="L26" s="76">
        <f t="shared" si="2"/>
        <v>0</v>
      </c>
    </row>
    <row r="27" spans="1:12" x14ac:dyDescent="0.2">
      <c r="A27" s="86" t="s">
        <v>79</v>
      </c>
      <c r="B27" s="80">
        <v>287340</v>
      </c>
      <c r="C27" s="80">
        <v>190</v>
      </c>
      <c r="D27" s="88">
        <v>655548</v>
      </c>
      <c r="E27" s="77">
        <f t="shared" si="3"/>
        <v>0.14587600000000001</v>
      </c>
      <c r="F27" s="73">
        <f t="shared" si="0"/>
        <v>95629</v>
      </c>
      <c r="G27" s="76">
        <f t="shared" si="1"/>
        <v>-95629</v>
      </c>
      <c r="H27" s="5" t="s">
        <v>7</v>
      </c>
      <c r="J27" s="73">
        <v>-95629</v>
      </c>
      <c r="L27" s="76">
        <f t="shared" si="2"/>
        <v>0</v>
      </c>
    </row>
    <row r="28" spans="1:12" x14ac:dyDescent="0.2">
      <c r="A28" s="86" t="s">
        <v>78</v>
      </c>
      <c r="B28" s="80" t="s">
        <v>77</v>
      </c>
      <c r="C28" s="80">
        <v>190</v>
      </c>
      <c r="D28" s="88">
        <v>13552</v>
      </c>
      <c r="E28" s="77">
        <f t="shared" si="3"/>
        <v>0.14587600000000001</v>
      </c>
      <c r="F28" s="73">
        <f t="shared" si="0"/>
        <v>1977</v>
      </c>
      <c r="G28" s="76">
        <f t="shared" si="1"/>
        <v>-1977</v>
      </c>
      <c r="H28" s="5" t="s">
        <v>7</v>
      </c>
      <c r="J28" s="73">
        <v>-1977</v>
      </c>
      <c r="L28" s="76">
        <f t="shared" si="2"/>
        <v>0</v>
      </c>
    </row>
    <row r="29" spans="1:12" x14ac:dyDescent="0.2">
      <c r="A29" s="86" t="s">
        <v>76</v>
      </c>
      <c r="B29" s="80">
        <v>287370</v>
      </c>
      <c r="C29" s="80">
        <v>190</v>
      </c>
      <c r="D29" s="88">
        <v>49759</v>
      </c>
      <c r="E29" s="77">
        <f t="shared" si="3"/>
        <v>0.14587600000000001</v>
      </c>
      <c r="F29" s="73">
        <f t="shared" si="0"/>
        <v>7259</v>
      </c>
      <c r="G29" s="76">
        <f t="shared" si="1"/>
        <v>-7259</v>
      </c>
      <c r="H29" s="5" t="s">
        <v>7</v>
      </c>
      <c r="J29" s="73">
        <v>-7259</v>
      </c>
      <c r="L29" s="76">
        <f t="shared" si="2"/>
        <v>0</v>
      </c>
    </row>
    <row r="30" spans="1:12" x14ac:dyDescent="0.2">
      <c r="A30" s="86" t="s">
        <v>75</v>
      </c>
      <c r="B30" s="80">
        <v>287371</v>
      </c>
      <c r="C30" s="80">
        <v>190</v>
      </c>
      <c r="D30" s="88">
        <v>58238</v>
      </c>
      <c r="E30" s="77">
        <f t="shared" si="3"/>
        <v>0.14587600000000001</v>
      </c>
      <c r="F30" s="73">
        <f t="shared" si="0"/>
        <v>8496</v>
      </c>
      <c r="G30" s="76">
        <f t="shared" si="1"/>
        <v>-8496</v>
      </c>
      <c r="H30" s="5" t="s">
        <v>7</v>
      </c>
      <c r="J30" s="73">
        <v>-8496</v>
      </c>
      <c r="L30" s="76">
        <f t="shared" si="2"/>
        <v>0</v>
      </c>
    </row>
    <row r="31" spans="1:12" x14ac:dyDescent="0.2">
      <c r="A31" s="86" t="s">
        <v>74</v>
      </c>
      <c r="B31" s="80">
        <v>287374</v>
      </c>
      <c r="C31" s="80">
        <v>190</v>
      </c>
      <c r="D31" s="88">
        <v>165804</v>
      </c>
      <c r="E31" s="77">
        <f t="shared" si="3"/>
        <v>0.14587600000000001</v>
      </c>
      <c r="F31" s="73">
        <f t="shared" si="0"/>
        <v>24187</v>
      </c>
      <c r="G31" s="76">
        <f t="shared" si="1"/>
        <v>-24187</v>
      </c>
      <c r="H31" s="5" t="s">
        <v>7</v>
      </c>
      <c r="J31" s="73">
        <v>-24187</v>
      </c>
      <c r="L31" s="76">
        <f t="shared" si="2"/>
        <v>0</v>
      </c>
    </row>
    <row r="32" spans="1:12" x14ac:dyDescent="0.2">
      <c r="A32" s="86" t="s">
        <v>73</v>
      </c>
      <c r="B32" s="80">
        <v>287414</v>
      </c>
      <c r="C32" s="80">
        <v>190</v>
      </c>
      <c r="D32" s="88">
        <v>316</v>
      </c>
      <c r="E32" s="77">
        <f t="shared" si="3"/>
        <v>0.14587600000000001</v>
      </c>
      <c r="F32" s="73">
        <f t="shared" si="0"/>
        <v>46</v>
      </c>
      <c r="G32" s="76">
        <f t="shared" si="1"/>
        <v>-46</v>
      </c>
      <c r="H32" s="5" t="s">
        <v>7</v>
      </c>
      <c r="J32" s="73">
        <v>-46</v>
      </c>
      <c r="L32" s="76">
        <f t="shared" si="2"/>
        <v>0</v>
      </c>
    </row>
    <row r="33" spans="1:13" x14ac:dyDescent="0.2">
      <c r="A33" s="86" t="s">
        <v>72</v>
      </c>
      <c r="B33" s="80">
        <v>287415</v>
      </c>
      <c r="C33" s="80">
        <v>190</v>
      </c>
      <c r="D33" s="88">
        <v>27155</v>
      </c>
      <c r="E33" s="77">
        <f t="shared" si="3"/>
        <v>0.14587600000000001</v>
      </c>
      <c r="F33" s="73">
        <f t="shared" si="0"/>
        <v>3961</v>
      </c>
      <c r="G33" s="76">
        <f t="shared" si="1"/>
        <v>-3961</v>
      </c>
      <c r="H33" s="5" t="s">
        <v>7</v>
      </c>
      <c r="J33" s="73">
        <v>-3961</v>
      </c>
      <c r="L33" s="76">
        <f t="shared" si="2"/>
        <v>0</v>
      </c>
    </row>
    <row r="34" spans="1:13" x14ac:dyDescent="0.2">
      <c r="A34" s="86" t="s">
        <v>71</v>
      </c>
      <c r="B34" s="80">
        <v>287482</v>
      </c>
      <c r="C34" s="80">
        <v>190</v>
      </c>
      <c r="D34" s="88">
        <v>310221</v>
      </c>
      <c r="E34" s="77">
        <f t="shared" si="3"/>
        <v>0.14587600000000001</v>
      </c>
      <c r="F34" s="73">
        <f t="shared" si="0"/>
        <v>45254</v>
      </c>
      <c r="G34" s="76">
        <f t="shared" si="1"/>
        <v>-45254</v>
      </c>
      <c r="H34" s="5" t="s">
        <v>7</v>
      </c>
      <c r="J34" s="73">
        <v>-45254</v>
      </c>
      <c r="L34" s="76">
        <f t="shared" si="2"/>
        <v>0</v>
      </c>
    </row>
    <row r="35" spans="1:13" x14ac:dyDescent="0.2">
      <c r="A35" s="86" t="s">
        <v>70</v>
      </c>
      <c r="B35" s="80">
        <v>287681</v>
      </c>
      <c r="C35" s="80">
        <v>190</v>
      </c>
      <c r="D35" s="88">
        <v>520501</v>
      </c>
      <c r="E35" s="77">
        <f t="shared" si="3"/>
        <v>0.14587600000000001</v>
      </c>
      <c r="F35" s="73">
        <f t="shared" si="0"/>
        <v>75929</v>
      </c>
      <c r="G35" s="76">
        <f t="shared" si="1"/>
        <v>-75929</v>
      </c>
      <c r="H35" s="5" t="s">
        <v>7</v>
      </c>
      <c r="J35" s="73">
        <v>-75929</v>
      </c>
      <c r="L35" s="76">
        <f t="shared" si="2"/>
        <v>0</v>
      </c>
    </row>
    <row r="36" spans="1:13" x14ac:dyDescent="0.2">
      <c r="A36" s="86" t="s">
        <v>69</v>
      </c>
      <c r="B36" s="80">
        <v>287706</v>
      </c>
      <c r="C36" s="80">
        <v>190</v>
      </c>
      <c r="D36" s="88">
        <v>-114356</v>
      </c>
      <c r="E36" s="77">
        <f t="shared" si="3"/>
        <v>0.14587600000000001</v>
      </c>
      <c r="F36" s="73">
        <f t="shared" si="0"/>
        <v>-16682</v>
      </c>
      <c r="G36" s="76">
        <f t="shared" si="1"/>
        <v>16682</v>
      </c>
      <c r="H36" s="5" t="s">
        <v>7</v>
      </c>
      <c r="J36" s="73">
        <v>16682</v>
      </c>
      <c r="L36" s="76">
        <f t="shared" si="2"/>
        <v>0</v>
      </c>
    </row>
    <row r="37" spans="1:13" x14ac:dyDescent="0.2">
      <c r="A37" s="86" t="s">
        <v>68</v>
      </c>
      <c r="B37" s="80">
        <v>287720</v>
      </c>
      <c r="C37" s="80">
        <v>190</v>
      </c>
      <c r="D37" s="88">
        <v>-38621</v>
      </c>
      <c r="E37" s="77">
        <f t="shared" si="3"/>
        <v>0.14587600000000001</v>
      </c>
      <c r="F37" s="73">
        <f t="shared" si="0"/>
        <v>-5634</v>
      </c>
      <c r="G37" s="76">
        <f t="shared" si="1"/>
        <v>5634</v>
      </c>
      <c r="H37" s="5" t="s">
        <v>7</v>
      </c>
      <c r="J37" s="73">
        <v>5634</v>
      </c>
      <c r="L37" s="76">
        <f t="shared" si="2"/>
        <v>0</v>
      </c>
    </row>
    <row r="38" spans="1:13" x14ac:dyDescent="0.2">
      <c r="A38" s="86" t="s">
        <v>67</v>
      </c>
      <c r="B38" s="80">
        <v>287722</v>
      </c>
      <c r="C38" s="80">
        <v>190</v>
      </c>
      <c r="D38" s="88">
        <v>38195</v>
      </c>
      <c r="E38" s="77">
        <f t="shared" si="3"/>
        <v>0.14587600000000001</v>
      </c>
      <c r="F38" s="73">
        <f t="shared" si="0"/>
        <v>5572</v>
      </c>
      <c r="G38" s="76">
        <f t="shared" si="1"/>
        <v>-5572</v>
      </c>
      <c r="H38" s="5" t="s">
        <v>7</v>
      </c>
      <c r="J38" s="73">
        <v>-5572</v>
      </c>
      <c r="L38" s="76">
        <f t="shared" si="2"/>
        <v>0</v>
      </c>
    </row>
    <row r="39" spans="1:13" x14ac:dyDescent="0.2">
      <c r="A39" s="86" t="s">
        <v>66</v>
      </c>
      <c r="B39" s="80">
        <v>286800</v>
      </c>
      <c r="C39" s="80">
        <v>190</v>
      </c>
      <c r="D39" s="88">
        <v>61149</v>
      </c>
      <c r="E39" s="77">
        <f t="shared" si="3"/>
        <v>0.14587600000000001</v>
      </c>
      <c r="F39" s="73">
        <f t="shared" si="0"/>
        <v>8920</v>
      </c>
      <c r="G39" s="76">
        <f t="shared" si="1"/>
        <v>-8920</v>
      </c>
      <c r="H39" s="5" t="s">
        <v>7</v>
      </c>
      <c r="J39" s="73">
        <v>-8920</v>
      </c>
      <c r="L39" s="76">
        <f t="shared" si="2"/>
        <v>0</v>
      </c>
    </row>
    <row r="40" spans="1:13" x14ac:dyDescent="0.2">
      <c r="A40" s="86" t="s">
        <v>65</v>
      </c>
      <c r="B40" s="80">
        <v>287723</v>
      </c>
      <c r="C40" s="80">
        <v>190</v>
      </c>
      <c r="D40" s="88">
        <v>38265</v>
      </c>
      <c r="E40" s="77">
        <f t="shared" si="3"/>
        <v>0.14587600000000001</v>
      </c>
      <c r="F40" s="73">
        <f t="shared" si="0"/>
        <v>5582</v>
      </c>
      <c r="G40" s="76">
        <f t="shared" si="1"/>
        <v>-5582</v>
      </c>
      <c r="H40" s="5" t="s">
        <v>7</v>
      </c>
      <c r="J40" s="73">
        <v>-5582</v>
      </c>
      <c r="L40" s="76">
        <f t="shared" si="2"/>
        <v>0</v>
      </c>
    </row>
    <row r="41" spans="1:13" x14ac:dyDescent="0.2">
      <c r="A41" s="86" t="s">
        <v>64</v>
      </c>
      <c r="B41" s="80">
        <v>287726</v>
      </c>
      <c r="C41" s="80">
        <v>190</v>
      </c>
      <c r="D41" s="88">
        <v>-1306912</v>
      </c>
      <c r="E41" s="77">
        <f t="shared" si="3"/>
        <v>0.14587600000000001</v>
      </c>
      <c r="F41" s="73">
        <f t="shared" si="0"/>
        <v>-190647</v>
      </c>
      <c r="G41" s="76">
        <f t="shared" si="1"/>
        <v>190647</v>
      </c>
      <c r="H41" s="5" t="s">
        <v>7</v>
      </c>
      <c r="J41" s="73">
        <v>190647</v>
      </c>
      <c r="L41" s="76">
        <f t="shared" si="2"/>
        <v>0</v>
      </c>
    </row>
    <row r="42" spans="1:13" x14ac:dyDescent="0.2">
      <c r="A42" s="86" t="s">
        <v>63</v>
      </c>
      <c r="B42" s="80">
        <v>287735</v>
      </c>
      <c r="C42" s="80">
        <v>190</v>
      </c>
      <c r="D42" s="88">
        <v>-67706</v>
      </c>
      <c r="E42" s="77">
        <f t="shared" si="3"/>
        <v>0.14587600000000001</v>
      </c>
      <c r="F42" s="73">
        <f t="shared" si="0"/>
        <v>-9877</v>
      </c>
      <c r="G42" s="76">
        <f t="shared" si="1"/>
        <v>9877</v>
      </c>
      <c r="H42" s="5" t="s">
        <v>7</v>
      </c>
      <c r="J42" s="73">
        <v>9877</v>
      </c>
      <c r="L42" s="76">
        <f t="shared" si="2"/>
        <v>0</v>
      </c>
    </row>
    <row r="43" spans="1:13" x14ac:dyDescent="0.2">
      <c r="A43" s="86" t="s">
        <v>62</v>
      </c>
      <c r="B43" s="80">
        <v>287937</v>
      </c>
      <c r="C43" s="80">
        <v>190</v>
      </c>
      <c r="D43" s="88">
        <v>1723</v>
      </c>
      <c r="E43" s="77">
        <f t="shared" si="3"/>
        <v>0.14587600000000001</v>
      </c>
      <c r="F43" s="73">
        <f t="shared" si="0"/>
        <v>251</v>
      </c>
      <c r="G43" s="76">
        <f t="shared" si="1"/>
        <v>-251</v>
      </c>
      <c r="H43" s="5" t="s">
        <v>7</v>
      </c>
      <c r="J43" s="73">
        <v>-251</v>
      </c>
      <c r="L43" s="76">
        <f t="shared" si="2"/>
        <v>0</v>
      </c>
    </row>
    <row r="44" spans="1:13" x14ac:dyDescent="0.2">
      <c r="A44" s="86" t="s">
        <v>61</v>
      </c>
      <c r="B44" s="80">
        <v>287938</v>
      </c>
      <c r="C44" s="80">
        <v>190</v>
      </c>
      <c r="D44" s="88">
        <v>5859</v>
      </c>
      <c r="E44" s="77">
        <f t="shared" si="3"/>
        <v>0.14587600000000001</v>
      </c>
      <c r="F44" s="73">
        <f t="shared" si="0"/>
        <v>855</v>
      </c>
      <c r="G44" s="76">
        <f t="shared" si="1"/>
        <v>-855</v>
      </c>
      <c r="H44" s="5" t="s">
        <v>7</v>
      </c>
      <c r="J44" s="73">
        <v>-855</v>
      </c>
      <c r="L44" s="76">
        <f t="shared" si="2"/>
        <v>0</v>
      </c>
    </row>
    <row r="45" spans="1:13" x14ac:dyDescent="0.2">
      <c r="A45" s="86" t="s">
        <v>60</v>
      </c>
      <c r="B45" s="80" t="s">
        <v>38</v>
      </c>
      <c r="C45" s="80">
        <v>190</v>
      </c>
      <c r="D45" s="88">
        <v>2594329</v>
      </c>
      <c r="E45" s="77">
        <f t="shared" si="3"/>
        <v>0.14587600000000001</v>
      </c>
      <c r="F45" s="73">
        <f t="shared" si="0"/>
        <v>378450</v>
      </c>
      <c r="G45" s="76">
        <f t="shared" si="1"/>
        <v>-378450</v>
      </c>
      <c r="H45" s="5" t="s">
        <v>7</v>
      </c>
      <c r="J45" s="73">
        <v>-294350</v>
      </c>
      <c r="L45" s="87">
        <f t="shared" si="2"/>
        <v>-84100</v>
      </c>
    </row>
    <row r="46" spans="1:13" ht="13.5" thickBot="1" x14ac:dyDescent="0.25">
      <c r="A46" s="84" t="s">
        <v>59</v>
      </c>
      <c r="B46" s="84"/>
      <c r="C46" s="83"/>
      <c r="D46" s="81">
        <f>SUBTOTAL(9,D10:D45)</f>
        <v>24756063</v>
      </c>
      <c r="E46" s="82"/>
      <c r="F46" s="81">
        <f>SUBTOTAL(9,F10:F45)</f>
        <v>3611317</v>
      </c>
      <c r="G46" s="81">
        <f>SUBTOTAL(9,G10:G45)</f>
        <v>-3611317</v>
      </c>
      <c r="H46" s="5"/>
      <c r="I46" s="74"/>
      <c r="J46" s="81">
        <f>SUBTOTAL(9,J10:J45)</f>
        <v>-3491695</v>
      </c>
      <c r="L46" s="81">
        <f>SUBTOTAL(9,L10:L45)</f>
        <v>-119622</v>
      </c>
      <c r="M46" s="74"/>
    </row>
    <row r="47" spans="1:13" ht="13.5" thickTop="1" x14ac:dyDescent="0.2">
      <c r="A47" s="2"/>
      <c r="B47" s="2"/>
      <c r="C47" s="80"/>
      <c r="D47" s="85"/>
      <c r="E47" s="77"/>
      <c r="F47" s="73"/>
      <c r="G47" s="76"/>
      <c r="H47" s="5"/>
    </row>
    <row r="48" spans="1:13" x14ac:dyDescent="0.2">
      <c r="A48" s="86" t="s">
        <v>58</v>
      </c>
      <c r="B48" s="80">
        <v>287605</v>
      </c>
      <c r="C48" s="80">
        <v>282</v>
      </c>
      <c r="D48" s="85">
        <v>-261148000</v>
      </c>
      <c r="E48" s="77">
        <f t="shared" ref="E48:E57" si="4">$E$10</f>
        <v>0.14587600000000001</v>
      </c>
      <c r="F48" s="73">
        <f t="shared" ref="F48:F57" si="5">ROUND(D48*E48,0)</f>
        <v>-38095226</v>
      </c>
      <c r="G48" s="76">
        <f t="shared" ref="G48:G57" si="6">-F48</f>
        <v>38095226</v>
      </c>
      <c r="H48" s="5" t="s">
        <v>7</v>
      </c>
      <c r="J48" s="73">
        <v>34519756</v>
      </c>
      <c r="L48" s="76">
        <f t="shared" ref="L48:L57" si="7">G48-J48</f>
        <v>3575470</v>
      </c>
    </row>
    <row r="49" spans="1:13" x14ac:dyDescent="0.2">
      <c r="A49" s="86" t="s">
        <v>57</v>
      </c>
      <c r="B49" s="80">
        <v>287605</v>
      </c>
      <c r="C49" s="80">
        <v>282</v>
      </c>
      <c r="D49" s="85">
        <v>16193992</v>
      </c>
      <c r="E49" s="77">
        <f t="shared" si="4"/>
        <v>0.14587600000000001</v>
      </c>
      <c r="F49" s="73">
        <f t="shared" si="5"/>
        <v>2362315</v>
      </c>
      <c r="G49" s="76">
        <f t="shared" si="6"/>
        <v>-2362315</v>
      </c>
      <c r="H49" s="5" t="s">
        <v>7</v>
      </c>
      <c r="J49" s="73">
        <v>-2297295</v>
      </c>
      <c r="L49" s="76">
        <f t="shared" si="7"/>
        <v>-65020</v>
      </c>
    </row>
    <row r="50" spans="1:13" x14ac:dyDescent="0.2">
      <c r="A50" s="86" t="s">
        <v>56</v>
      </c>
      <c r="B50" s="80">
        <v>287605</v>
      </c>
      <c r="C50" s="80">
        <v>282</v>
      </c>
      <c r="D50" s="85">
        <v>585232</v>
      </c>
      <c r="E50" s="77">
        <f t="shared" si="4"/>
        <v>0.14587600000000001</v>
      </c>
      <c r="F50" s="73">
        <f t="shared" si="5"/>
        <v>85371</v>
      </c>
      <c r="G50" s="76">
        <f t="shared" si="6"/>
        <v>-85371</v>
      </c>
      <c r="H50" s="5" t="s">
        <v>7</v>
      </c>
      <c r="J50" s="73">
        <v>-70840</v>
      </c>
      <c r="L50" s="76">
        <f t="shared" si="7"/>
        <v>-14531</v>
      </c>
    </row>
    <row r="51" spans="1:13" x14ac:dyDescent="0.2">
      <c r="A51" s="86" t="s">
        <v>55</v>
      </c>
      <c r="B51" s="80">
        <v>287605</v>
      </c>
      <c r="C51" s="80">
        <v>282</v>
      </c>
      <c r="D51" s="85">
        <v>3664969</v>
      </c>
      <c r="E51" s="77">
        <f t="shared" si="4"/>
        <v>0.14587600000000001</v>
      </c>
      <c r="F51" s="73">
        <f t="shared" si="5"/>
        <v>534631</v>
      </c>
      <c r="G51" s="76">
        <f t="shared" si="6"/>
        <v>-534631</v>
      </c>
      <c r="H51" s="5" t="s">
        <v>7</v>
      </c>
      <c r="J51" s="73">
        <v>-516982</v>
      </c>
      <c r="L51" s="76">
        <f t="shared" si="7"/>
        <v>-17649</v>
      </c>
    </row>
    <row r="52" spans="1:13" x14ac:dyDescent="0.2">
      <c r="A52" s="86" t="s">
        <v>54</v>
      </c>
      <c r="B52" s="80">
        <v>287605</v>
      </c>
      <c r="C52" s="80">
        <v>282</v>
      </c>
      <c r="D52" s="85">
        <v>766641</v>
      </c>
      <c r="E52" s="77">
        <f t="shared" si="4"/>
        <v>0.14587600000000001</v>
      </c>
      <c r="F52" s="73">
        <f t="shared" si="5"/>
        <v>111835</v>
      </c>
      <c r="G52" s="76">
        <f t="shared" si="6"/>
        <v>-111835</v>
      </c>
      <c r="H52" s="5" t="s">
        <v>7</v>
      </c>
      <c r="J52" s="73">
        <v>-42495</v>
      </c>
      <c r="L52" s="76">
        <f t="shared" si="7"/>
        <v>-69340</v>
      </c>
    </row>
    <row r="53" spans="1:13" x14ac:dyDescent="0.2">
      <c r="A53" s="86" t="s">
        <v>53</v>
      </c>
      <c r="B53" s="80" t="s">
        <v>38</v>
      </c>
      <c r="C53" s="80">
        <v>282</v>
      </c>
      <c r="D53" s="85">
        <v>792540</v>
      </c>
      <c r="E53" s="77">
        <f t="shared" si="4"/>
        <v>0.14587600000000001</v>
      </c>
      <c r="F53" s="73">
        <f t="shared" si="5"/>
        <v>115613</v>
      </c>
      <c r="G53" s="76">
        <f t="shared" si="6"/>
        <v>-115613</v>
      </c>
      <c r="H53" s="5" t="s">
        <v>7</v>
      </c>
      <c r="J53" s="73">
        <v>-115613</v>
      </c>
      <c r="L53" s="76">
        <f t="shared" si="7"/>
        <v>0</v>
      </c>
    </row>
    <row r="54" spans="1:13" x14ac:dyDescent="0.2">
      <c r="A54" s="86" t="s">
        <v>52</v>
      </c>
      <c r="B54" s="80">
        <v>286605</v>
      </c>
      <c r="C54" s="80">
        <v>282</v>
      </c>
      <c r="D54" s="85">
        <v>-26064</v>
      </c>
      <c r="E54" s="77">
        <f t="shared" si="4"/>
        <v>0.14587600000000001</v>
      </c>
      <c r="F54" s="73">
        <f t="shared" si="5"/>
        <v>-3802</v>
      </c>
      <c r="G54" s="76">
        <f t="shared" si="6"/>
        <v>3802</v>
      </c>
      <c r="H54" s="5" t="s">
        <v>7</v>
      </c>
      <c r="J54" s="73">
        <v>3802</v>
      </c>
      <c r="L54" s="76">
        <f t="shared" si="7"/>
        <v>0</v>
      </c>
    </row>
    <row r="55" spans="1:13" x14ac:dyDescent="0.2">
      <c r="A55" s="86" t="s">
        <v>113</v>
      </c>
      <c r="B55" s="80">
        <v>287607</v>
      </c>
      <c r="C55" s="80">
        <v>282</v>
      </c>
      <c r="D55" s="85">
        <v>-292826</v>
      </c>
      <c r="E55" s="77">
        <f t="shared" si="4"/>
        <v>0.14587600000000001</v>
      </c>
      <c r="F55" s="73">
        <f t="shared" si="5"/>
        <v>-42716</v>
      </c>
      <c r="G55" s="76">
        <f t="shared" si="6"/>
        <v>42716</v>
      </c>
      <c r="H55" s="5" t="s">
        <v>7</v>
      </c>
      <c r="J55" s="73">
        <v>49079</v>
      </c>
      <c r="L55" s="76">
        <f t="shared" si="7"/>
        <v>-6363</v>
      </c>
    </row>
    <row r="56" spans="1:13" x14ac:dyDescent="0.2">
      <c r="A56" s="86" t="s">
        <v>51</v>
      </c>
      <c r="B56" s="80">
        <v>287704</v>
      </c>
      <c r="C56" s="80">
        <v>282</v>
      </c>
      <c r="D56" s="85">
        <v>-23400</v>
      </c>
      <c r="E56" s="77">
        <f t="shared" si="4"/>
        <v>0.14587600000000001</v>
      </c>
      <c r="F56" s="73">
        <f t="shared" si="5"/>
        <v>-3413</v>
      </c>
      <c r="G56" s="76">
        <f t="shared" si="6"/>
        <v>3413</v>
      </c>
      <c r="H56" s="5" t="s">
        <v>7</v>
      </c>
      <c r="J56" s="73">
        <v>3413</v>
      </c>
      <c r="L56" s="76">
        <f t="shared" si="7"/>
        <v>0</v>
      </c>
    </row>
    <row r="57" spans="1:13" x14ac:dyDescent="0.2">
      <c r="A57" s="86" t="s">
        <v>50</v>
      </c>
      <c r="B57" s="80">
        <v>287766</v>
      </c>
      <c r="C57" s="80">
        <v>282</v>
      </c>
      <c r="D57" s="85">
        <v>2779</v>
      </c>
      <c r="E57" s="77">
        <f t="shared" si="4"/>
        <v>0.14587600000000001</v>
      </c>
      <c r="F57" s="73">
        <f t="shared" si="5"/>
        <v>405</v>
      </c>
      <c r="G57" s="76">
        <f t="shared" si="6"/>
        <v>-405</v>
      </c>
      <c r="H57" s="5" t="s">
        <v>7</v>
      </c>
      <c r="J57" s="73">
        <v>-405</v>
      </c>
      <c r="L57" s="76">
        <f t="shared" si="7"/>
        <v>0</v>
      </c>
    </row>
    <row r="58" spans="1:13" ht="13.5" thickBot="1" x14ac:dyDescent="0.25">
      <c r="A58" s="84" t="s">
        <v>49</v>
      </c>
      <c r="B58" s="84"/>
      <c r="C58" s="83"/>
      <c r="D58" s="81">
        <f>SUBTOTAL(9,D48:D57)</f>
        <v>-239484137</v>
      </c>
      <c r="E58" s="82"/>
      <c r="F58" s="81">
        <f>SUBTOTAL(9,F48:F57)</f>
        <v>-34934987</v>
      </c>
      <c r="G58" s="81">
        <f>SUBTOTAL(9,G48:G57)</f>
        <v>34934987</v>
      </c>
      <c r="H58" s="5"/>
      <c r="I58" s="74"/>
      <c r="J58" s="81">
        <f>SUBTOTAL(9,J48:J57)</f>
        <v>31532420</v>
      </c>
      <c r="L58" s="81">
        <f>SUBTOTAL(9,L48:L57)</f>
        <v>3402567</v>
      </c>
      <c r="M58" s="74"/>
    </row>
    <row r="59" spans="1:13" ht="13.5" thickTop="1" x14ac:dyDescent="0.2">
      <c r="A59" s="2"/>
      <c r="B59" s="2"/>
      <c r="C59" s="80"/>
      <c r="D59" s="79"/>
      <c r="E59" s="77"/>
      <c r="F59" s="79"/>
      <c r="G59" s="79"/>
      <c r="H59" s="5"/>
      <c r="I59" s="74"/>
    </row>
    <row r="60" spans="1:13" x14ac:dyDescent="0.2">
      <c r="A60" s="2" t="s">
        <v>48</v>
      </c>
      <c r="B60" s="2">
        <v>286890</v>
      </c>
      <c r="C60" s="80">
        <v>283</v>
      </c>
      <c r="D60" s="79">
        <v>0</v>
      </c>
      <c r="E60" s="77">
        <f t="shared" ref="E60:E69" si="8">$E$10</f>
        <v>0.14587600000000001</v>
      </c>
      <c r="F60" s="73">
        <f t="shared" ref="F60:F69" si="9">ROUND(D60*E60,0)</f>
        <v>0</v>
      </c>
      <c r="G60" s="76">
        <f t="shared" ref="G60:G69" si="10">-F60</f>
        <v>0</v>
      </c>
      <c r="H60" s="5" t="s">
        <v>7</v>
      </c>
      <c r="I60" s="74"/>
      <c r="J60" s="73">
        <v>14814</v>
      </c>
      <c r="L60" s="76">
        <f t="shared" ref="L60:L69" si="11">G60-J60</f>
        <v>-14814</v>
      </c>
    </row>
    <row r="61" spans="1:13" x14ac:dyDescent="0.2">
      <c r="A61" s="2" t="s">
        <v>47</v>
      </c>
      <c r="B61" s="2">
        <v>286893</v>
      </c>
      <c r="C61" s="80">
        <v>283</v>
      </c>
      <c r="D61" s="79">
        <v>-63655</v>
      </c>
      <c r="E61" s="77">
        <f t="shared" si="8"/>
        <v>0.14587600000000001</v>
      </c>
      <c r="F61" s="73">
        <f t="shared" si="9"/>
        <v>-9286</v>
      </c>
      <c r="G61" s="76">
        <f t="shared" si="10"/>
        <v>9286</v>
      </c>
      <c r="H61" s="5" t="s">
        <v>7</v>
      </c>
      <c r="I61" s="74"/>
      <c r="J61" s="73">
        <v>9286</v>
      </c>
      <c r="L61" s="76">
        <f t="shared" si="11"/>
        <v>0</v>
      </c>
    </row>
    <row r="62" spans="1:13" x14ac:dyDescent="0.2">
      <c r="A62" s="2" t="s">
        <v>46</v>
      </c>
      <c r="B62" s="2">
        <v>286918</v>
      </c>
      <c r="C62" s="80">
        <v>283</v>
      </c>
      <c r="D62" s="79">
        <v>-37993</v>
      </c>
      <c r="E62" s="77">
        <f t="shared" si="8"/>
        <v>0.14587600000000001</v>
      </c>
      <c r="F62" s="73">
        <f t="shared" si="9"/>
        <v>-5542</v>
      </c>
      <c r="G62" s="76">
        <f t="shared" si="10"/>
        <v>5542</v>
      </c>
      <c r="H62" s="5" t="s">
        <v>7</v>
      </c>
      <c r="I62" s="74"/>
      <c r="J62" s="73">
        <v>5542</v>
      </c>
      <c r="L62" s="76">
        <f t="shared" si="11"/>
        <v>0</v>
      </c>
    </row>
    <row r="63" spans="1:13" x14ac:dyDescent="0.2">
      <c r="A63" s="2" t="s">
        <v>45</v>
      </c>
      <c r="B63" s="2">
        <v>286919</v>
      </c>
      <c r="C63" s="80">
        <v>283</v>
      </c>
      <c r="D63" s="79">
        <v>-13903</v>
      </c>
      <c r="E63" s="77">
        <f t="shared" si="8"/>
        <v>0.14587600000000001</v>
      </c>
      <c r="F63" s="73">
        <f t="shared" si="9"/>
        <v>-2028</v>
      </c>
      <c r="G63" s="76">
        <f t="shared" si="10"/>
        <v>2028</v>
      </c>
      <c r="H63" s="5" t="s">
        <v>7</v>
      </c>
      <c r="I63" s="74"/>
      <c r="J63" s="73">
        <v>2028</v>
      </c>
      <c r="L63" s="76">
        <f t="shared" si="11"/>
        <v>0</v>
      </c>
    </row>
    <row r="64" spans="1:13" x14ac:dyDescent="0.2">
      <c r="A64" s="2" t="s">
        <v>44</v>
      </c>
      <c r="B64" s="2">
        <v>287661</v>
      </c>
      <c r="C64" s="80">
        <v>283</v>
      </c>
      <c r="D64" s="79">
        <v>-136437</v>
      </c>
      <c r="E64" s="77">
        <f t="shared" si="8"/>
        <v>0.14587600000000001</v>
      </c>
      <c r="F64" s="73">
        <f t="shared" si="9"/>
        <v>-19903</v>
      </c>
      <c r="G64" s="76">
        <f t="shared" si="10"/>
        <v>19903</v>
      </c>
      <c r="H64" s="5" t="s">
        <v>7</v>
      </c>
      <c r="I64" s="74"/>
      <c r="J64" s="73">
        <v>19903</v>
      </c>
      <c r="L64" s="76">
        <f t="shared" si="11"/>
        <v>0</v>
      </c>
    </row>
    <row r="65" spans="1:13" x14ac:dyDescent="0.2">
      <c r="A65" s="2" t="s">
        <v>43</v>
      </c>
      <c r="B65" s="2">
        <v>287669</v>
      </c>
      <c r="C65" s="80">
        <v>283</v>
      </c>
      <c r="D65" s="79">
        <v>-45224</v>
      </c>
      <c r="E65" s="77">
        <f t="shared" si="8"/>
        <v>0.14587600000000001</v>
      </c>
      <c r="F65" s="73">
        <f t="shared" si="9"/>
        <v>-6597</v>
      </c>
      <c r="G65" s="76">
        <f t="shared" si="10"/>
        <v>6597</v>
      </c>
      <c r="H65" s="5" t="s">
        <v>7</v>
      </c>
      <c r="I65" s="74"/>
      <c r="J65" s="73">
        <v>6597</v>
      </c>
      <c r="L65" s="76">
        <f t="shared" si="11"/>
        <v>0</v>
      </c>
    </row>
    <row r="66" spans="1:13" x14ac:dyDescent="0.2">
      <c r="A66" s="2" t="s">
        <v>42</v>
      </c>
      <c r="B66" s="2">
        <v>287675</v>
      </c>
      <c r="C66" s="80">
        <v>283</v>
      </c>
      <c r="D66" s="79">
        <v>-47834</v>
      </c>
      <c r="E66" s="77">
        <f t="shared" si="8"/>
        <v>0.14587600000000001</v>
      </c>
      <c r="F66" s="73">
        <f t="shared" si="9"/>
        <v>-6978</v>
      </c>
      <c r="G66" s="76">
        <f t="shared" si="10"/>
        <v>6978</v>
      </c>
      <c r="H66" s="5" t="s">
        <v>7</v>
      </c>
      <c r="I66" s="74"/>
      <c r="J66" s="73">
        <v>6978</v>
      </c>
      <c r="L66" s="76">
        <f t="shared" si="11"/>
        <v>0</v>
      </c>
    </row>
    <row r="67" spans="1:13" x14ac:dyDescent="0.2">
      <c r="A67" s="2" t="s">
        <v>41</v>
      </c>
      <c r="B67" s="2">
        <v>287708</v>
      </c>
      <c r="C67" s="80">
        <v>283</v>
      </c>
      <c r="D67" s="79">
        <v>-372213</v>
      </c>
      <c r="E67" s="77">
        <f t="shared" si="8"/>
        <v>0.14587600000000001</v>
      </c>
      <c r="F67" s="73">
        <f t="shared" si="9"/>
        <v>-54297</v>
      </c>
      <c r="G67" s="76">
        <f t="shared" si="10"/>
        <v>54297</v>
      </c>
      <c r="H67" s="5" t="s">
        <v>7</v>
      </c>
      <c r="I67" s="74"/>
      <c r="J67" s="73">
        <v>54297</v>
      </c>
      <c r="L67" s="76">
        <f t="shared" si="11"/>
        <v>0</v>
      </c>
    </row>
    <row r="68" spans="1:13" x14ac:dyDescent="0.2">
      <c r="A68" s="2" t="s">
        <v>40</v>
      </c>
      <c r="B68" s="2">
        <v>287907</v>
      </c>
      <c r="C68" s="80">
        <v>283</v>
      </c>
      <c r="D68" s="79">
        <v>-2607</v>
      </c>
      <c r="E68" s="77">
        <f t="shared" si="8"/>
        <v>0.14587600000000001</v>
      </c>
      <c r="F68" s="73">
        <f t="shared" si="9"/>
        <v>-380</v>
      </c>
      <c r="G68" s="76">
        <f t="shared" si="10"/>
        <v>380</v>
      </c>
      <c r="H68" s="5" t="s">
        <v>7</v>
      </c>
      <c r="I68" s="74"/>
      <c r="J68" s="73">
        <v>380</v>
      </c>
      <c r="L68" s="76">
        <f t="shared" si="11"/>
        <v>0</v>
      </c>
    </row>
    <row r="69" spans="1:13" x14ac:dyDescent="0.2">
      <c r="A69" s="2" t="s">
        <v>39</v>
      </c>
      <c r="B69" s="2" t="s">
        <v>38</v>
      </c>
      <c r="C69" s="80">
        <v>283</v>
      </c>
      <c r="D69" s="79">
        <v>-65570</v>
      </c>
      <c r="E69" s="77">
        <f t="shared" si="8"/>
        <v>0.14587600000000001</v>
      </c>
      <c r="F69" s="73">
        <f t="shared" si="9"/>
        <v>-9565</v>
      </c>
      <c r="G69" s="76">
        <f t="shared" si="10"/>
        <v>9565</v>
      </c>
      <c r="H69" s="5" t="s">
        <v>7</v>
      </c>
      <c r="I69" s="74"/>
      <c r="J69" s="73">
        <v>12298</v>
      </c>
      <c r="L69" s="76">
        <f t="shared" si="11"/>
        <v>-2733</v>
      </c>
    </row>
    <row r="70" spans="1:13" ht="13.5" thickBot="1" x14ac:dyDescent="0.25">
      <c r="A70" s="84" t="s">
        <v>37</v>
      </c>
      <c r="B70" s="84"/>
      <c r="C70" s="83"/>
      <c r="D70" s="81">
        <f>SUBTOTAL(9,D60:D69)</f>
        <v>-785436</v>
      </c>
      <c r="E70" s="82"/>
      <c r="F70" s="81">
        <f>SUBTOTAL(9,F60:F69)</f>
        <v>-114576</v>
      </c>
      <c r="G70" s="81">
        <f>SUBTOTAL(9,G60:G69)</f>
        <v>114576</v>
      </c>
      <c r="H70" s="5"/>
      <c r="I70" s="74"/>
      <c r="J70" s="81">
        <f>SUBTOTAL(9,J60:J69)</f>
        <v>132123</v>
      </c>
      <c r="L70" s="81">
        <f>SUBTOTAL(9,L60:L69)</f>
        <v>-17547</v>
      </c>
      <c r="M70" s="74"/>
    </row>
    <row r="71" spans="1:13" ht="13.5" thickTop="1" x14ac:dyDescent="0.2">
      <c r="A71" s="2"/>
      <c r="B71" s="2"/>
      <c r="C71" s="80"/>
      <c r="D71" s="79"/>
      <c r="E71" s="77"/>
      <c r="F71" s="73"/>
      <c r="G71" s="76"/>
      <c r="H71" s="5"/>
      <c r="I71" s="74"/>
    </row>
    <row r="72" spans="1:13" ht="13.5" thickBot="1" x14ac:dyDescent="0.25">
      <c r="D72" s="78">
        <f>SUBTOTAL(9,D10:D70)</f>
        <v>-215513510</v>
      </c>
      <c r="J72" s="104"/>
    </row>
    <row r="73" spans="1:13" ht="13.5" thickTop="1" x14ac:dyDescent="0.2">
      <c r="D73" s="104"/>
    </row>
    <row r="74" spans="1:13" x14ac:dyDescent="0.2">
      <c r="E74" s="77"/>
      <c r="G74" s="102">
        <f>+G58+G46+G70</f>
        <v>31438246</v>
      </c>
      <c r="J74" s="76">
        <f>+J58+J46+J70</f>
        <v>28172848</v>
      </c>
      <c r="L74" s="102">
        <f>+L58+L46+L70</f>
        <v>3265398</v>
      </c>
    </row>
    <row r="75" spans="1:13" x14ac:dyDescent="0.2">
      <c r="G75" s="75" t="s">
        <v>116</v>
      </c>
      <c r="J75" s="101" t="s">
        <v>36</v>
      </c>
      <c r="L75" s="75" t="s">
        <v>35</v>
      </c>
    </row>
  </sheetData>
  <pageMargins left="0.7" right="0.7" top="0.75" bottom="0.75" header="0.3" footer="0.3"/>
  <pageSetup scale="65" firstPageNumber="2" fitToHeight="0" orientation="landscape" useFirstPageNumber="1" r:id="rId1"/>
  <headerFooter>
    <oddFooter>&amp;C&amp;"Arial,Regular"&amp;10Page 15.6.&amp;P</oddFooter>
  </headerFooter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8D109B381DF0A9479BB07F4F14374B16" ma:contentTypeVersion="24" ma:contentTypeDescription="" ma:contentTypeScope="" ma:versionID="4ced5c8c8a052643cd2d5f793224e06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2023-04-10T07:00:00+00:00</OpenedDate>
    <SignificantOrder xmlns="dc463f71-b30c-4ab2-9473-d307f9d35888">false</SignificantOrder>
    <Date1 xmlns="dc463f71-b30c-4ab2-9473-d307f9d35888">2023-03-17T07:00:00+00:00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PacifiCorp</CaseCompanyNames>
    <Nickname xmlns="http://schemas.microsoft.com/sharepoint/v3" xsi:nil="true"/>
    <DocketNumber xmlns="dc463f71-b30c-4ab2-9473-d307f9d35888">230172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BEA78E66-2FB7-469E-ABA5-2250BA99B947}"/>
</file>

<file path=customXml/itemProps2.xml><?xml version="1.0" encoding="utf-8"?>
<ds:datastoreItem xmlns:ds="http://schemas.openxmlformats.org/officeDocument/2006/customXml" ds:itemID="{2EF9B619-53C1-4E06-AC02-B39FDDC25DC1}"/>
</file>

<file path=customXml/itemProps3.xml><?xml version="1.0" encoding="utf-8"?>
<ds:datastoreItem xmlns:ds="http://schemas.openxmlformats.org/officeDocument/2006/customXml" ds:itemID="{F5DD69EE-025F-47F6-A8A6-0E4F5ABEFFEB}"/>
</file>

<file path=customXml/itemProps4.xml><?xml version="1.0" encoding="utf-8"?>
<ds:datastoreItem xmlns:ds="http://schemas.openxmlformats.org/officeDocument/2006/customXml" ds:itemID="{2F273029-8DE5-4711-9C0B-569AB2087BA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15.6</vt:lpstr>
      <vt:lpstr>15.6.1</vt:lpstr>
      <vt:lpstr>15.6.2 - 15.6.3</vt:lpstr>
      <vt:lpstr>'15.6'!Print_Area</vt:lpstr>
      <vt:lpstr>'15.6.1'!Print_Area</vt:lpstr>
      <vt:lpstr>'15.6.2 - 15.6.3'!Print_Titles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2023-03-02T22:59:12Z</dcterms:created>
  <dcterms:modified xsi:type="dcterms:W3CDTF">2023-03-10T22:54:38Z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0x0101006E56B4D1795A2E4DB2F0B01679ED314A008D109B381DF0A9479BB07F4F14374B16</vt:lpwstr>
  </property>
  <property fmtid="{D5CDD505-2E9C-101B-9397-08002B2CF9AE}" pid="3" name="IsEFSEC">
    <vt:bool>false</vt:bool>
  </property>
  <property fmtid="{D5CDD505-2E9C-101B-9397-08002B2CF9AE}" pid="4" name="_docset_NoMedatataSyncRequired">
    <vt:lpwstr>False</vt:lpwstr>
  </property>
</Properties>
</file>